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MC\Documents\Customers data\Inserted\"/>
    </mc:Choice>
  </mc:AlternateContent>
  <xr:revisionPtr revIDLastSave="0" documentId="8_{11445387-1CCA-4E02-8065-7EA6E3DCE12B}" xr6:coauthVersionLast="47" xr6:coauthVersionMax="47" xr10:uidLastSave="{00000000-0000-0000-0000-000000000000}"/>
  <bookViews>
    <workbookView xWindow="28680" yWindow="-120" windowWidth="38640" windowHeight="16440" tabRatio="835" activeTab="1" xr2:uid="{00000000-000D-0000-FFFF-FFFF00000000}"/>
  </bookViews>
  <sheets>
    <sheet name="Blank" sheetId="1" r:id="rId1"/>
    <sheet name="Personnel" sheetId="15" r:id="rId2"/>
    <sheet name="Empdetails" sheetId="16" r:id="rId3"/>
    <sheet name="Absences" sheetId="21" r:id="rId4"/>
    <sheet name="Contact" sheetId="17" r:id="rId5"/>
    <sheet name="Site" sheetId="7" r:id="rId6"/>
    <sheet name="CostCenter" sheetId="13" r:id="rId7"/>
    <sheet name="Deptref" sheetId="6" r:id="rId8"/>
    <sheet name="Jobposts" sheetId="14" r:id="rId9"/>
    <sheet name="Shifts" sheetId="2" r:id="rId10"/>
    <sheet name="Break" sheetId="3" r:id="rId11"/>
    <sheet name="Grace" sheetId="4" r:id="rId12"/>
    <sheet name="DailyRate" sheetId="20" r:id="rId13"/>
    <sheet name="HourlyRate" sheetId="5" r:id="rId14"/>
    <sheet name="shiftabs" sheetId="9" r:id="rId15"/>
    <sheet name="Rounding" sheetId="19" r:id="rId16"/>
    <sheet name="Schedule" sheetId="11" r:id="rId17"/>
    <sheet name="ScheduleRotate" sheetId="12" state="hidden" r:id="rId18"/>
    <sheet name="Scheduleshift" sheetId="10" r:id="rId19"/>
    <sheet name="WeeklyRate" sheetId="18" r:id="rId20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1" l="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2" i="21"/>
  <c r="R6" i="15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2" i="18"/>
  <c r="O1" i="18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" i="1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2" i="3"/>
  <c r="L3" i="3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W33" i="18"/>
  <c r="W34" i="18"/>
  <c r="R2" i="15"/>
  <c r="A64" i="17"/>
  <c r="A65" i="17"/>
  <c r="A66" i="17"/>
  <c r="A67" i="17"/>
  <c r="S67" i="17" s="1"/>
  <c r="A68" i="17"/>
  <c r="A69" i="17"/>
  <c r="A70" i="17"/>
  <c r="A71" i="17"/>
  <c r="S71" i="17" s="1"/>
  <c r="A72" i="17"/>
  <c r="A73" i="17"/>
  <c r="A74" i="17"/>
  <c r="A75" i="17"/>
  <c r="S75" i="17" s="1"/>
  <c r="A76" i="17"/>
  <c r="A77" i="17"/>
  <c r="A78" i="17"/>
  <c r="A79" i="17"/>
  <c r="S79" i="17" s="1"/>
  <c r="A80" i="17"/>
  <c r="A81" i="17"/>
  <c r="A82" i="17"/>
  <c r="A83" i="17"/>
  <c r="S83" i="17" s="1"/>
  <c r="A84" i="17"/>
  <c r="A85" i="17"/>
  <c r="A86" i="17"/>
  <c r="A87" i="17"/>
  <c r="S87" i="17" s="1"/>
  <c r="A88" i="17"/>
  <c r="A89" i="17"/>
  <c r="A90" i="17"/>
  <c r="A91" i="17"/>
  <c r="S91" i="17" s="1"/>
  <c r="A92" i="17"/>
  <c r="A93" i="17"/>
  <c r="A94" i="17"/>
  <c r="A95" i="17"/>
  <c r="S95" i="17" s="1"/>
  <c r="A96" i="17"/>
  <c r="A97" i="17"/>
  <c r="A98" i="17"/>
  <c r="A99" i="17"/>
  <c r="S99" i="17" s="1"/>
  <c r="A100" i="17"/>
  <c r="A101" i="17"/>
  <c r="A102" i="17"/>
  <c r="A103" i="17"/>
  <c r="S103" i="17" s="1"/>
  <c r="A104" i="17"/>
  <c r="A105" i="17"/>
  <c r="A106" i="17"/>
  <c r="A107" i="17"/>
  <c r="S107" i="17" s="1"/>
  <c r="A108" i="17"/>
  <c r="A109" i="17"/>
  <c r="A110" i="17"/>
  <c r="A111" i="17"/>
  <c r="S111" i="17" s="1"/>
  <c r="A112" i="17"/>
  <c r="A113" i="17"/>
  <c r="A114" i="17"/>
  <c r="A115" i="17"/>
  <c r="S115" i="17" s="1"/>
  <c r="A116" i="17"/>
  <c r="A117" i="17"/>
  <c r="A118" i="17"/>
  <c r="A119" i="17"/>
  <c r="S119" i="17" s="1"/>
  <c r="A120" i="17"/>
  <c r="A121" i="17"/>
  <c r="A122" i="17"/>
  <c r="A123" i="17"/>
  <c r="S123" i="17" s="1"/>
  <c r="A124" i="17"/>
  <c r="A125" i="17"/>
  <c r="A126" i="17"/>
  <c r="A127" i="17"/>
  <c r="S127" i="17" s="1"/>
  <c r="A128" i="17"/>
  <c r="A129" i="17"/>
  <c r="A130" i="17"/>
  <c r="A131" i="17"/>
  <c r="S131" i="17" s="1"/>
  <c r="A132" i="17"/>
  <c r="A133" i="17"/>
  <c r="A134" i="17"/>
  <c r="A135" i="17"/>
  <c r="S135" i="17" s="1"/>
  <c r="A136" i="17"/>
  <c r="A137" i="17"/>
  <c r="A138" i="17"/>
  <c r="A139" i="17"/>
  <c r="S139" i="17" s="1"/>
  <c r="A140" i="17"/>
  <c r="A141" i="17"/>
  <c r="A142" i="17"/>
  <c r="A143" i="17"/>
  <c r="S143" i="17" s="1"/>
  <c r="A144" i="17"/>
  <c r="A145" i="17"/>
  <c r="A146" i="17"/>
  <c r="A147" i="17"/>
  <c r="S147" i="17" s="1"/>
  <c r="A148" i="17"/>
  <c r="A149" i="17"/>
  <c r="A150" i="17"/>
  <c r="A151" i="17"/>
  <c r="S151" i="17" s="1"/>
  <c r="A152" i="17"/>
  <c r="A153" i="17"/>
  <c r="A154" i="17"/>
  <c r="A155" i="17"/>
  <c r="S155" i="17" s="1"/>
  <c r="A156" i="17"/>
  <c r="A157" i="17"/>
  <c r="A158" i="17"/>
  <c r="A159" i="17"/>
  <c r="S159" i="17" s="1"/>
  <c r="A160" i="17"/>
  <c r="A161" i="17"/>
  <c r="A162" i="17"/>
  <c r="A163" i="17"/>
  <c r="S163" i="17" s="1"/>
  <c r="A164" i="17"/>
  <c r="A165" i="17"/>
  <c r="A166" i="17"/>
  <c r="A167" i="17"/>
  <c r="S167" i="17" s="1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V5" i="17"/>
  <c r="V6" i="17"/>
  <c r="S7" i="17"/>
  <c r="V7" i="17"/>
  <c r="S8" i="17"/>
  <c r="V8" i="17"/>
  <c r="S9" i="17"/>
  <c r="V9" i="17"/>
  <c r="S10" i="17"/>
  <c r="V10" i="17"/>
  <c r="S11" i="17"/>
  <c r="V11" i="17"/>
  <c r="S12" i="17"/>
  <c r="V12" i="17"/>
  <c r="S13" i="17"/>
  <c r="V13" i="17"/>
  <c r="S14" i="17"/>
  <c r="V14" i="17"/>
  <c r="S15" i="17"/>
  <c r="V15" i="17"/>
  <c r="S16" i="17"/>
  <c r="V16" i="17"/>
  <c r="S17" i="17"/>
  <c r="V17" i="17"/>
  <c r="S18" i="17"/>
  <c r="V18" i="17"/>
  <c r="S19" i="17"/>
  <c r="V19" i="17"/>
  <c r="S20" i="17"/>
  <c r="V20" i="17"/>
  <c r="S21" i="17"/>
  <c r="V21" i="17"/>
  <c r="S22" i="17"/>
  <c r="V22" i="17"/>
  <c r="S23" i="17"/>
  <c r="V23" i="17"/>
  <c r="S24" i="17"/>
  <c r="V24" i="17"/>
  <c r="S25" i="17"/>
  <c r="V25" i="17"/>
  <c r="S26" i="17"/>
  <c r="V26" i="17"/>
  <c r="S27" i="17"/>
  <c r="V27" i="17"/>
  <c r="S28" i="17"/>
  <c r="V28" i="17"/>
  <c r="S29" i="17"/>
  <c r="V29" i="17"/>
  <c r="S30" i="17"/>
  <c r="V30" i="17"/>
  <c r="S31" i="17"/>
  <c r="V31" i="17"/>
  <c r="S32" i="17"/>
  <c r="V32" i="17"/>
  <c r="S33" i="17"/>
  <c r="V33" i="17"/>
  <c r="S34" i="17"/>
  <c r="V34" i="17"/>
  <c r="S35" i="17"/>
  <c r="V35" i="17"/>
  <c r="S36" i="17"/>
  <c r="V36" i="17"/>
  <c r="S37" i="17"/>
  <c r="V37" i="17"/>
  <c r="S38" i="17"/>
  <c r="V38" i="17"/>
  <c r="S39" i="17"/>
  <c r="V39" i="17"/>
  <c r="S40" i="17"/>
  <c r="V40" i="17"/>
  <c r="S41" i="17"/>
  <c r="V41" i="17"/>
  <c r="S42" i="17"/>
  <c r="V42" i="17"/>
  <c r="S43" i="17"/>
  <c r="V43" i="17"/>
  <c r="S44" i="17"/>
  <c r="V44" i="17"/>
  <c r="S45" i="17"/>
  <c r="V45" i="17"/>
  <c r="S46" i="17"/>
  <c r="V46" i="17"/>
  <c r="S47" i="17"/>
  <c r="V47" i="17"/>
  <c r="S48" i="17"/>
  <c r="V48" i="17"/>
  <c r="S49" i="17"/>
  <c r="V49" i="17"/>
  <c r="S50" i="17"/>
  <c r="V50" i="17"/>
  <c r="S51" i="17"/>
  <c r="V51" i="17"/>
  <c r="S52" i="17"/>
  <c r="V52" i="17"/>
  <c r="S53" i="17"/>
  <c r="V53" i="17"/>
  <c r="S54" i="17"/>
  <c r="V54" i="17"/>
  <c r="S55" i="17"/>
  <c r="V55" i="17"/>
  <c r="S56" i="17"/>
  <c r="V56" i="17"/>
  <c r="S57" i="17"/>
  <c r="V57" i="17"/>
  <c r="S58" i="17"/>
  <c r="V58" i="17"/>
  <c r="S59" i="17"/>
  <c r="V59" i="17"/>
  <c r="S60" i="17"/>
  <c r="V60" i="17"/>
  <c r="S61" i="17"/>
  <c r="V61" i="17"/>
  <c r="S62" i="17"/>
  <c r="V62" i="17"/>
  <c r="S63" i="17"/>
  <c r="V63" i="17"/>
  <c r="S64" i="17"/>
  <c r="V64" i="17"/>
  <c r="S65" i="17"/>
  <c r="V65" i="17"/>
  <c r="S66" i="17"/>
  <c r="V66" i="17"/>
  <c r="V67" i="17"/>
  <c r="S68" i="17"/>
  <c r="V68" i="17"/>
  <c r="S69" i="17"/>
  <c r="V69" i="17"/>
  <c r="S70" i="17"/>
  <c r="V70" i="17"/>
  <c r="V71" i="17"/>
  <c r="S72" i="17"/>
  <c r="V72" i="17"/>
  <c r="S73" i="17"/>
  <c r="V73" i="17"/>
  <c r="S74" i="17"/>
  <c r="V74" i="17"/>
  <c r="V75" i="17"/>
  <c r="S76" i="17"/>
  <c r="V76" i="17"/>
  <c r="S77" i="17"/>
  <c r="V77" i="17"/>
  <c r="S78" i="17"/>
  <c r="V78" i="17"/>
  <c r="V79" i="17"/>
  <c r="S80" i="17"/>
  <c r="V80" i="17"/>
  <c r="S81" i="17"/>
  <c r="V81" i="17"/>
  <c r="S82" i="17"/>
  <c r="V82" i="17"/>
  <c r="V83" i="17"/>
  <c r="S84" i="17"/>
  <c r="V84" i="17"/>
  <c r="S85" i="17"/>
  <c r="V85" i="17"/>
  <c r="S86" i="17"/>
  <c r="V86" i="17"/>
  <c r="V87" i="17"/>
  <c r="S88" i="17"/>
  <c r="V88" i="17"/>
  <c r="S89" i="17"/>
  <c r="V89" i="17"/>
  <c r="S90" i="17"/>
  <c r="V90" i="17"/>
  <c r="V91" i="17"/>
  <c r="S92" i="17"/>
  <c r="V92" i="17"/>
  <c r="S93" i="17"/>
  <c r="V93" i="17"/>
  <c r="S94" i="17"/>
  <c r="V94" i="17"/>
  <c r="V95" i="17"/>
  <c r="S96" i="17"/>
  <c r="V96" i="17"/>
  <c r="S97" i="17"/>
  <c r="V97" i="17"/>
  <c r="S98" i="17"/>
  <c r="V98" i="17"/>
  <c r="V99" i="17"/>
  <c r="S100" i="17"/>
  <c r="V100" i="17"/>
  <c r="S101" i="17"/>
  <c r="V101" i="17"/>
  <c r="S102" i="17"/>
  <c r="V102" i="17"/>
  <c r="V103" i="17"/>
  <c r="S104" i="17"/>
  <c r="V104" i="17"/>
  <c r="S105" i="17"/>
  <c r="V105" i="17"/>
  <c r="S106" i="17"/>
  <c r="V106" i="17"/>
  <c r="V107" i="17"/>
  <c r="S108" i="17"/>
  <c r="V108" i="17"/>
  <c r="S109" i="17"/>
  <c r="V109" i="17"/>
  <c r="S110" i="17"/>
  <c r="V110" i="17"/>
  <c r="V111" i="17"/>
  <c r="S112" i="17"/>
  <c r="V112" i="17"/>
  <c r="S113" i="17"/>
  <c r="V113" i="17"/>
  <c r="S114" i="17"/>
  <c r="V114" i="17"/>
  <c r="V115" i="17"/>
  <c r="S116" i="17"/>
  <c r="V116" i="17"/>
  <c r="S117" i="17"/>
  <c r="V117" i="17"/>
  <c r="S118" i="17"/>
  <c r="V118" i="17"/>
  <c r="V119" i="17"/>
  <c r="S120" i="17"/>
  <c r="V120" i="17"/>
  <c r="S121" i="17"/>
  <c r="V121" i="17"/>
  <c r="S122" i="17"/>
  <c r="V122" i="17"/>
  <c r="V123" i="17"/>
  <c r="S124" i="17"/>
  <c r="V124" i="17"/>
  <c r="S125" i="17"/>
  <c r="V125" i="17"/>
  <c r="S126" i="17"/>
  <c r="V126" i="17"/>
  <c r="V127" i="17"/>
  <c r="S128" i="17"/>
  <c r="V128" i="17"/>
  <c r="S129" i="17"/>
  <c r="V129" i="17"/>
  <c r="S130" i="17"/>
  <c r="V130" i="17"/>
  <c r="V131" i="17"/>
  <c r="S132" i="17"/>
  <c r="V132" i="17"/>
  <c r="S133" i="17"/>
  <c r="V133" i="17"/>
  <c r="S134" i="17"/>
  <c r="V134" i="17"/>
  <c r="V135" i="17"/>
  <c r="S136" i="17"/>
  <c r="V136" i="17"/>
  <c r="S137" i="17"/>
  <c r="V137" i="17"/>
  <c r="S138" i="17"/>
  <c r="V138" i="17"/>
  <c r="V139" i="17"/>
  <c r="S140" i="17"/>
  <c r="V140" i="17"/>
  <c r="S141" i="17"/>
  <c r="V141" i="17"/>
  <c r="S142" i="17"/>
  <c r="V142" i="17"/>
  <c r="V143" i="17"/>
  <c r="S144" i="17"/>
  <c r="V144" i="17"/>
  <c r="S145" i="17"/>
  <c r="V145" i="17"/>
  <c r="S146" i="17"/>
  <c r="V146" i="17"/>
  <c r="V147" i="17"/>
  <c r="S148" i="17"/>
  <c r="V148" i="17"/>
  <c r="S149" i="17"/>
  <c r="V149" i="17"/>
  <c r="S150" i="17"/>
  <c r="V150" i="17"/>
  <c r="V151" i="17"/>
  <c r="S152" i="17"/>
  <c r="V152" i="17"/>
  <c r="S153" i="17"/>
  <c r="V153" i="17"/>
  <c r="S154" i="17"/>
  <c r="V154" i="17"/>
  <c r="V155" i="17"/>
  <c r="S156" i="17"/>
  <c r="V156" i="17"/>
  <c r="S157" i="17"/>
  <c r="V157" i="17"/>
  <c r="S158" i="17"/>
  <c r="V158" i="17"/>
  <c r="V159" i="17"/>
  <c r="S160" i="17"/>
  <c r="V160" i="17"/>
  <c r="S161" i="17"/>
  <c r="V161" i="17"/>
  <c r="S162" i="17"/>
  <c r="V162" i="17"/>
  <c r="V163" i="17"/>
  <c r="S164" i="17"/>
  <c r="V164" i="17"/>
  <c r="S165" i="17"/>
  <c r="V165" i="17"/>
  <c r="S166" i="17"/>
  <c r="V166" i="17"/>
  <c r="V167" i="17"/>
  <c r="S168" i="17"/>
  <c r="V168" i="17"/>
  <c r="S169" i="17"/>
  <c r="V169" i="17"/>
  <c r="S170" i="17"/>
  <c r="V170" i="17"/>
  <c r="S171" i="17"/>
  <c r="V171" i="17"/>
  <c r="S172" i="17"/>
  <c r="V172" i="17"/>
  <c r="S173" i="17"/>
  <c r="V173" i="17"/>
  <c r="S174" i="17"/>
  <c r="V174" i="17"/>
  <c r="S175" i="17"/>
  <c r="V175" i="17"/>
  <c r="S176" i="17"/>
  <c r="V176" i="17"/>
  <c r="S177" i="17"/>
  <c r="V177" i="17"/>
  <c r="S178" i="17"/>
  <c r="V178" i="17"/>
  <c r="S179" i="17"/>
  <c r="V179" i="17"/>
  <c r="S180" i="17"/>
  <c r="V180" i="17"/>
  <c r="S181" i="17"/>
  <c r="V181" i="17"/>
  <c r="S182" i="17"/>
  <c r="V182" i="17"/>
  <c r="S183" i="17"/>
  <c r="V183" i="17"/>
  <c r="S184" i="17"/>
  <c r="V184" i="17"/>
  <c r="S185" i="17"/>
  <c r="V185" i="17"/>
  <c r="S186" i="17"/>
  <c r="V186" i="17"/>
  <c r="S187" i="17"/>
  <c r="V187" i="17"/>
  <c r="S188" i="17"/>
  <c r="V188" i="17"/>
  <c r="S189" i="17"/>
  <c r="V189" i="17"/>
  <c r="S190" i="17"/>
  <c r="V190" i="17"/>
  <c r="S191" i="17"/>
  <c r="V191" i="17"/>
  <c r="S192" i="17"/>
  <c r="V192" i="17"/>
  <c r="S193" i="17"/>
  <c r="V193" i="17"/>
  <c r="S194" i="17"/>
  <c r="V194" i="17"/>
  <c r="S195" i="17"/>
  <c r="V195" i="17"/>
  <c r="S196" i="17"/>
  <c r="V196" i="17"/>
  <c r="S197" i="17"/>
  <c r="V197" i="17"/>
  <c r="S198" i="17"/>
  <c r="V198" i="17"/>
  <c r="S199" i="17"/>
  <c r="V199" i="17"/>
  <c r="S200" i="17"/>
  <c r="V200" i="17"/>
  <c r="S201" i="17"/>
  <c r="V201" i="17"/>
  <c r="S202" i="17"/>
  <c r="V202" i="17"/>
  <c r="S203" i="17"/>
  <c r="V203" i="17"/>
  <c r="S204" i="17"/>
  <c r="V204" i="17"/>
  <c r="S205" i="17"/>
  <c r="V205" i="17"/>
  <c r="S206" i="17"/>
  <c r="V206" i="17"/>
  <c r="S207" i="17"/>
  <c r="V207" i="17"/>
  <c r="S208" i="17"/>
  <c r="V208" i="17"/>
  <c r="S209" i="17"/>
  <c r="V209" i="17"/>
  <c r="S210" i="17"/>
  <c r="V210" i="17"/>
  <c r="S211" i="17"/>
  <c r="V211" i="17"/>
  <c r="S212" i="17"/>
  <c r="V212" i="17"/>
  <c r="S213" i="17"/>
  <c r="V213" i="17"/>
  <c r="S214" i="17"/>
  <c r="V214" i="17"/>
  <c r="S215" i="17"/>
  <c r="V215" i="17"/>
  <c r="S216" i="17"/>
  <c r="V216" i="17"/>
  <c r="S217" i="17"/>
  <c r="V217" i="17"/>
  <c r="S218" i="17"/>
  <c r="V218" i="17"/>
  <c r="S219" i="17"/>
  <c r="V219" i="17"/>
  <c r="S220" i="17"/>
  <c r="V220" i="17"/>
  <c r="S221" i="17"/>
  <c r="V221" i="17"/>
  <c r="S222" i="17"/>
  <c r="V222" i="17"/>
  <c r="S223" i="17"/>
  <c r="V223" i="17"/>
  <c r="S224" i="17"/>
  <c r="V224" i="17"/>
  <c r="S225" i="17"/>
  <c r="V225" i="17"/>
  <c r="S226" i="17"/>
  <c r="V226" i="17"/>
  <c r="S227" i="17"/>
  <c r="V227" i="17"/>
  <c r="S228" i="17"/>
  <c r="V228" i="17"/>
  <c r="S229" i="17"/>
  <c r="V229" i="17"/>
  <c r="S230" i="17"/>
  <c r="V230" i="17"/>
  <c r="S231" i="17"/>
  <c r="V231" i="17"/>
  <c r="S232" i="17"/>
  <c r="V232" i="17"/>
  <c r="S233" i="17"/>
  <c r="V233" i="17"/>
  <c r="S234" i="17"/>
  <c r="V234" i="17"/>
  <c r="S235" i="17"/>
  <c r="V235" i="17"/>
  <c r="S236" i="17"/>
  <c r="V236" i="17"/>
  <c r="S237" i="17"/>
  <c r="V237" i="17"/>
  <c r="S238" i="17"/>
  <c r="V238" i="17"/>
  <c r="S239" i="17"/>
  <c r="V239" i="17"/>
  <c r="S240" i="17"/>
  <c r="V240" i="17"/>
  <c r="S241" i="17"/>
  <c r="V241" i="17"/>
  <c r="S242" i="17"/>
  <c r="V242" i="17"/>
  <c r="S243" i="17"/>
  <c r="V243" i="17"/>
  <c r="S244" i="17"/>
  <c r="V244" i="17"/>
  <c r="S245" i="17"/>
  <c r="V245" i="17"/>
  <c r="S246" i="17"/>
  <c r="V246" i="17"/>
  <c r="S247" i="17"/>
  <c r="V247" i="17"/>
  <c r="S248" i="17"/>
  <c r="V248" i="17"/>
  <c r="S249" i="17"/>
  <c r="V249" i="17"/>
  <c r="S250" i="17"/>
  <c r="V250" i="17"/>
  <c r="S251" i="17"/>
  <c r="V251" i="17"/>
  <c r="S252" i="17"/>
  <c r="V252" i="17"/>
  <c r="S253" i="17"/>
  <c r="V253" i="17"/>
  <c r="S254" i="17"/>
  <c r="V254" i="17"/>
  <c r="S255" i="17"/>
  <c r="V255" i="17"/>
  <c r="S256" i="17"/>
  <c r="V256" i="17"/>
  <c r="S257" i="17"/>
  <c r="V257" i="17"/>
  <c r="S258" i="17"/>
  <c r="V258" i="17"/>
  <c r="S259" i="17"/>
  <c r="V259" i="17"/>
  <c r="S260" i="17"/>
  <c r="V260" i="17"/>
  <c r="S261" i="17"/>
  <c r="V261" i="17"/>
  <c r="S262" i="17"/>
  <c r="V262" i="17"/>
  <c r="S263" i="17"/>
  <c r="V263" i="17"/>
  <c r="S264" i="17"/>
  <c r="V264" i="17"/>
  <c r="S265" i="17"/>
  <c r="V265" i="17"/>
  <c r="S266" i="17"/>
  <c r="V266" i="17"/>
  <c r="S267" i="17"/>
  <c r="V267" i="17"/>
  <c r="S268" i="17"/>
  <c r="V268" i="17"/>
  <c r="S269" i="17"/>
  <c r="V269" i="17"/>
  <c r="S270" i="17"/>
  <c r="V270" i="17"/>
  <c r="S271" i="17"/>
  <c r="V271" i="17"/>
  <c r="S272" i="17"/>
  <c r="V272" i="17"/>
  <c r="S273" i="17"/>
  <c r="V273" i="17"/>
  <c r="S274" i="17"/>
  <c r="V274" i="17"/>
  <c r="S275" i="17"/>
  <c r="V275" i="17"/>
  <c r="S276" i="17"/>
  <c r="V276" i="17"/>
  <c r="S277" i="17"/>
  <c r="V277" i="17"/>
  <c r="S278" i="17"/>
  <c r="V278" i="17"/>
  <c r="S279" i="17"/>
  <c r="V279" i="17"/>
  <c r="S280" i="17"/>
  <c r="V280" i="17"/>
  <c r="S281" i="17"/>
  <c r="V281" i="17"/>
  <c r="S282" i="17"/>
  <c r="V282" i="17"/>
  <c r="S283" i="17"/>
  <c r="V283" i="17"/>
  <c r="S284" i="17"/>
  <c r="V284" i="17"/>
  <c r="S285" i="17"/>
  <c r="V285" i="17"/>
  <c r="S286" i="17"/>
  <c r="V286" i="17"/>
  <c r="S287" i="17"/>
  <c r="V287" i="17"/>
  <c r="S288" i="17"/>
  <c r="V288" i="17"/>
  <c r="S289" i="17"/>
  <c r="V289" i="17"/>
  <c r="S290" i="17"/>
  <c r="V290" i="17"/>
  <c r="S291" i="17"/>
  <c r="V291" i="17"/>
  <c r="S292" i="17"/>
  <c r="V292" i="17"/>
  <c r="S293" i="17"/>
  <c r="V293" i="17"/>
  <c r="S294" i="17"/>
  <c r="V294" i="17"/>
  <c r="S295" i="17"/>
  <c r="V295" i="17"/>
  <c r="S296" i="17"/>
  <c r="V296" i="17"/>
  <c r="S297" i="17"/>
  <c r="V297" i="17"/>
  <c r="S298" i="17"/>
  <c r="V298" i="17"/>
  <c r="S299" i="17"/>
  <c r="V299" i="17"/>
  <c r="S300" i="17"/>
  <c r="V300" i="17"/>
  <c r="S301" i="17"/>
  <c r="V301" i="17"/>
  <c r="S302" i="17"/>
  <c r="V302" i="17"/>
  <c r="S303" i="17"/>
  <c r="V303" i="17"/>
  <c r="S304" i="17"/>
  <c r="V304" i="17"/>
  <c r="S305" i="17"/>
  <c r="V305" i="17"/>
  <c r="S306" i="17"/>
  <c r="V306" i="17"/>
  <c r="S307" i="17"/>
  <c r="V307" i="17"/>
  <c r="S308" i="17"/>
  <c r="V308" i="17"/>
  <c r="J3" i="17"/>
  <c r="V3" i="17" s="1"/>
  <c r="J4" i="17"/>
  <c r="V4" i="17" s="1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2" i="17"/>
  <c r="P11" i="15"/>
  <c r="N11" i="15" s="1"/>
  <c r="R11" i="15"/>
  <c r="P12" i="15"/>
  <c r="N12" i="15" s="1"/>
  <c r="R12" i="15"/>
  <c r="P13" i="15"/>
  <c r="N13" i="15" s="1"/>
  <c r="R13" i="15"/>
  <c r="P14" i="15"/>
  <c r="N14" i="15" s="1"/>
  <c r="R14" i="15"/>
  <c r="P15" i="15"/>
  <c r="N15" i="15" s="1"/>
  <c r="R15" i="15"/>
  <c r="P16" i="15"/>
  <c r="N16" i="15" s="1"/>
  <c r="R16" i="15"/>
  <c r="P17" i="15"/>
  <c r="N17" i="15" s="1"/>
  <c r="R17" i="15"/>
  <c r="P18" i="15"/>
  <c r="N18" i="15" s="1"/>
  <c r="R18" i="15"/>
  <c r="P19" i="15"/>
  <c r="N19" i="15" s="1"/>
  <c r="R19" i="15"/>
  <c r="P20" i="15"/>
  <c r="N20" i="15" s="1"/>
  <c r="R20" i="15"/>
  <c r="P21" i="15"/>
  <c r="N21" i="15" s="1"/>
  <c r="R21" i="15"/>
  <c r="P22" i="15"/>
  <c r="N22" i="15" s="1"/>
  <c r="R22" i="15"/>
  <c r="P23" i="15"/>
  <c r="N23" i="15" s="1"/>
  <c r="R23" i="15"/>
  <c r="P24" i="15"/>
  <c r="N24" i="15" s="1"/>
  <c r="R24" i="15"/>
  <c r="P25" i="15"/>
  <c r="N25" i="15" s="1"/>
  <c r="R25" i="15"/>
  <c r="P26" i="15"/>
  <c r="N26" i="15" s="1"/>
  <c r="R26" i="15"/>
  <c r="P27" i="15"/>
  <c r="N27" i="15" s="1"/>
  <c r="R27" i="15"/>
  <c r="P28" i="15"/>
  <c r="N28" i="15" s="1"/>
  <c r="R28" i="15"/>
  <c r="P29" i="15"/>
  <c r="N29" i="15" s="1"/>
  <c r="R29" i="15"/>
  <c r="P30" i="15"/>
  <c r="N30" i="15" s="1"/>
  <c r="R30" i="15"/>
  <c r="P31" i="15"/>
  <c r="N31" i="15" s="1"/>
  <c r="R31" i="15"/>
  <c r="P32" i="15"/>
  <c r="N32" i="15" s="1"/>
  <c r="R32" i="15"/>
  <c r="P33" i="15"/>
  <c r="N33" i="15" s="1"/>
  <c r="R33" i="15"/>
  <c r="P34" i="15"/>
  <c r="N34" i="15" s="1"/>
  <c r="R34" i="15"/>
  <c r="P35" i="15"/>
  <c r="N35" i="15" s="1"/>
  <c r="R35" i="15"/>
  <c r="P36" i="15"/>
  <c r="N36" i="15" s="1"/>
  <c r="R36" i="15"/>
  <c r="P37" i="15"/>
  <c r="N37" i="15" s="1"/>
  <c r="R37" i="15"/>
  <c r="P38" i="15"/>
  <c r="N38" i="15" s="1"/>
  <c r="R38" i="15"/>
  <c r="P39" i="15"/>
  <c r="N39" i="15" s="1"/>
  <c r="R39" i="15"/>
  <c r="P40" i="15"/>
  <c r="N40" i="15" s="1"/>
  <c r="R40" i="15"/>
  <c r="P41" i="15"/>
  <c r="N41" i="15" s="1"/>
  <c r="R41" i="15"/>
  <c r="P42" i="15"/>
  <c r="N42" i="15" s="1"/>
  <c r="R42" i="15"/>
  <c r="P43" i="15"/>
  <c r="N43" i="15" s="1"/>
  <c r="R43" i="15"/>
  <c r="P44" i="15"/>
  <c r="N44" i="15" s="1"/>
  <c r="R44" i="15"/>
  <c r="P45" i="15"/>
  <c r="N45" i="15" s="1"/>
  <c r="R45" i="15"/>
  <c r="P46" i="15"/>
  <c r="N46" i="15" s="1"/>
  <c r="R46" i="15"/>
  <c r="P47" i="15"/>
  <c r="N47" i="15" s="1"/>
  <c r="R47" i="15"/>
  <c r="P48" i="15"/>
  <c r="N48" i="15" s="1"/>
  <c r="R48" i="15"/>
  <c r="P49" i="15"/>
  <c r="N49" i="15" s="1"/>
  <c r="R49" i="15"/>
  <c r="P50" i="15"/>
  <c r="N50" i="15" s="1"/>
  <c r="R50" i="15"/>
  <c r="P51" i="15"/>
  <c r="N51" i="15" s="1"/>
  <c r="R51" i="15"/>
  <c r="P52" i="15"/>
  <c r="N52" i="15" s="1"/>
  <c r="R52" i="15"/>
  <c r="P53" i="15"/>
  <c r="N53" i="15" s="1"/>
  <c r="R53" i="15"/>
  <c r="P54" i="15"/>
  <c r="N54" i="15" s="1"/>
  <c r="R54" i="15"/>
  <c r="P55" i="15"/>
  <c r="N55" i="15" s="1"/>
  <c r="R55" i="15"/>
  <c r="P56" i="15"/>
  <c r="N56" i="15" s="1"/>
  <c r="R56" i="15"/>
  <c r="P57" i="15"/>
  <c r="N57" i="15" s="1"/>
  <c r="R57" i="15"/>
  <c r="P58" i="15"/>
  <c r="N58" i="15" s="1"/>
  <c r="R58" i="15"/>
  <c r="P59" i="15"/>
  <c r="N59" i="15" s="1"/>
  <c r="R59" i="15"/>
  <c r="P60" i="15"/>
  <c r="N60" i="15" s="1"/>
  <c r="R60" i="15"/>
  <c r="P61" i="15"/>
  <c r="N61" i="15" s="1"/>
  <c r="R61" i="15"/>
  <c r="P62" i="15"/>
  <c r="N62" i="15" s="1"/>
  <c r="R62" i="15"/>
  <c r="P63" i="15"/>
  <c r="N63" i="15" s="1"/>
  <c r="R63" i="15"/>
  <c r="P64" i="15"/>
  <c r="N64" i="15" s="1"/>
  <c r="R64" i="15"/>
  <c r="P65" i="15"/>
  <c r="N65" i="15" s="1"/>
  <c r="R65" i="15"/>
  <c r="P66" i="15"/>
  <c r="N66" i="15" s="1"/>
  <c r="R66" i="15"/>
  <c r="P67" i="15"/>
  <c r="N67" i="15" s="1"/>
  <c r="R67" i="15"/>
  <c r="P68" i="15"/>
  <c r="N68" i="15" s="1"/>
  <c r="R68" i="15"/>
  <c r="P69" i="15"/>
  <c r="N69" i="15" s="1"/>
  <c r="R69" i="15"/>
  <c r="P70" i="15"/>
  <c r="N70" i="15" s="1"/>
  <c r="R70" i="15"/>
  <c r="P71" i="15"/>
  <c r="N71" i="15" s="1"/>
  <c r="R71" i="15"/>
  <c r="P72" i="15"/>
  <c r="N72" i="15" s="1"/>
  <c r="R72" i="15"/>
  <c r="P73" i="15"/>
  <c r="N73" i="15" s="1"/>
  <c r="R73" i="15"/>
  <c r="P74" i="15"/>
  <c r="N74" i="15" s="1"/>
  <c r="R74" i="15"/>
  <c r="P75" i="15"/>
  <c r="N75" i="15" s="1"/>
  <c r="R75" i="15"/>
  <c r="P76" i="15"/>
  <c r="N84" i="15" s="1"/>
  <c r="R76" i="15"/>
  <c r="P77" i="15"/>
  <c r="N77" i="15" s="1"/>
  <c r="R77" i="15"/>
  <c r="P78" i="15"/>
  <c r="N78" i="15" s="1"/>
  <c r="R78" i="15"/>
  <c r="P79" i="15"/>
  <c r="N79" i="15" s="1"/>
  <c r="R79" i="15"/>
  <c r="P80" i="15"/>
  <c r="R80" i="15"/>
  <c r="P81" i="15"/>
  <c r="R81" i="15"/>
  <c r="P82" i="15"/>
  <c r="R82" i="15"/>
  <c r="P83" i="15"/>
  <c r="R83" i="15"/>
  <c r="P84" i="15"/>
  <c r="N92" i="15" s="1"/>
  <c r="R84" i="15"/>
  <c r="P85" i="15"/>
  <c r="N85" i="15" s="1"/>
  <c r="R85" i="15"/>
  <c r="P86" i="15"/>
  <c r="R86" i="15"/>
  <c r="P87" i="15"/>
  <c r="N87" i="15" s="1"/>
  <c r="R87" i="15"/>
  <c r="N88" i="15"/>
  <c r="P88" i="15"/>
  <c r="R88" i="15"/>
  <c r="P89" i="15"/>
  <c r="R89" i="15"/>
  <c r="P90" i="15"/>
  <c r="R90" i="15"/>
  <c r="P91" i="15"/>
  <c r="R91" i="15"/>
  <c r="P92" i="15"/>
  <c r="N100" i="15" s="1"/>
  <c r="R92" i="15"/>
  <c r="P93" i="15"/>
  <c r="N93" i="15" s="1"/>
  <c r="R93" i="15"/>
  <c r="P94" i="15"/>
  <c r="R94" i="15"/>
  <c r="P95" i="15"/>
  <c r="N95" i="15" s="1"/>
  <c r="R95" i="15"/>
  <c r="N96" i="15"/>
  <c r="P96" i="15"/>
  <c r="R96" i="15"/>
  <c r="P97" i="15"/>
  <c r="R97" i="15"/>
  <c r="P98" i="15"/>
  <c r="R98" i="15"/>
  <c r="P99" i="15"/>
  <c r="R99" i="15"/>
  <c r="P100" i="15"/>
  <c r="N108" i="15" s="1"/>
  <c r="R100" i="15"/>
  <c r="P101" i="15"/>
  <c r="N101" i="15" s="1"/>
  <c r="R101" i="15"/>
  <c r="P102" i="15"/>
  <c r="R102" i="15"/>
  <c r="P103" i="15"/>
  <c r="N103" i="15" s="1"/>
  <c r="R103" i="15"/>
  <c r="N104" i="15"/>
  <c r="P104" i="15"/>
  <c r="N112" i="15" s="1"/>
  <c r="R104" i="15"/>
  <c r="P105" i="15"/>
  <c r="R105" i="15"/>
  <c r="P106" i="15"/>
  <c r="R106" i="15"/>
  <c r="P107" i="15"/>
  <c r="R107" i="15"/>
  <c r="P108" i="15"/>
  <c r="R108" i="15"/>
  <c r="P109" i="15"/>
  <c r="R109" i="15"/>
  <c r="P110" i="15"/>
  <c r="R110" i="15"/>
  <c r="P111" i="15"/>
  <c r="N111" i="15" s="1"/>
  <c r="R111" i="15"/>
  <c r="P112" i="15"/>
  <c r="N120" i="15" s="1"/>
  <c r="R112" i="15"/>
  <c r="P113" i="15"/>
  <c r="R113" i="15"/>
  <c r="P114" i="15"/>
  <c r="R114" i="15"/>
  <c r="P115" i="15"/>
  <c r="R115" i="15"/>
  <c r="P116" i="15"/>
  <c r="R116" i="15"/>
  <c r="P117" i="15"/>
  <c r="R117" i="15"/>
  <c r="P118" i="15"/>
  <c r="R118" i="15"/>
  <c r="P119" i="15"/>
  <c r="N119" i="15" s="1"/>
  <c r="R119" i="15"/>
  <c r="P120" i="15"/>
  <c r="N128" i="15" s="1"/>
  <c r="R120" i="15"/>
  <c r="P121" i="15"/>
  <c r="R121" i="15"/>
  <c r="P122" i="15"/>
  <c r="R122" i="15"/>
  <c r="P123" i="15"/>
  <c r="R123" i="15"/>
  <c r="P124" i="15"/>
  <c r="R124" i="15"/>
  <c r="P125" i="15"/>
  <c r="R125" i="15"/>
  <c r="P126" i="15"/>
  <c r="R126" i="15"/>
  <c r="P127" i="15"/>
  <c r="N127" i="15" s="1"/>
  <c r="R127" i="15"/>
  <c r="P128" i="15"/>
  <c r="R128" i="15"/>
  <c r="P129" i="15"/>
  <c r="R129" i="15"/>
  <c r="P130" i="15"/>
  <c r="R130" i="15"/>
  <c r="P131" i="15"/>
  <c r="R131" i="15"/>
  <c r="P132" i="15"/>
  <c r="R132" i="15"/>
  <c r="P133" i="15"/>
  <c r="R133" i="15"/>
  <c r="P134" i="15"/>
  <c r="R134" i="15"/>
  <c r="P135" i="15"/>
  <c r="R135" i="15"/>
  <c r="P136" i="15"/>
  <c r="N144" i="15" s="1"/>
  <c r="R136" i="15"/>
  <c r="P137" i="15"/>
  <c r="N137" i="15" s="1"/>
  <c r="R137" i="15"/>
  <c r="P138" i="15"/>
  <c r="R138" i="15"/>
  <c r="P139" i="15"/>
  <c r="N139" i="15" s="1"/>
  <c r="R139" i="15"/>
  <c r="N140" i="15"/>
  <c r="P140" i="15"/>
  <c r="R140" i="15"/>
  <c r="P141" i="15"/>
  <c r="R141" i="15"/>
  <c r="P142" i="15"/>
  <c r="R142" i="15"/>
  <c r="P143" i="15"/>
  <c r="R143" i="15"/>
  <c r="P144" i="15"/>
  <c r="N152" i="15" s="1"/>
  <c r="R144" i="15"/>
  <c r="P145" i="15"/>
  <c r="N145" i="15" s="1"/>
  <c r="R145" i="15"/>
  <c r="P146" i="15"/>
  <c r="R146" i="15"/>
  <c r="P147" i="15"/>
  <c r="N147" i="15" s="1"/>
  <c r="R147" i="15"/>
  <c r="P148" i="15"/>
  <c r="R148" i="15"/>
  <c r="P149" i="15"/>
  <c r="N149" i="15" s="1"/>
  <c r="R149" i="15"/>
  <c r="P150" i="15"/>
  <c r="R150" i="15"/>
  <c r="P151" i="15"/>
  <c r="N151" i="15" s="1"/>
  <c r="R151" i="15"/>
  <c r="P152" i="15"/>
  <c r="N160" i="15" s="1"/>
  <c r="R152" i="15"/>
  <c r="P153" i="15"/>
  <c r="R153" i="15"/>
  <c r="P154" i="15"/>
  <c r="R154" i="15"/>
  <c r="P155" i="15"/>
  <c r="R155" i="15"/>
  <c r="N156" i="15"/>
  <c r="P156" i="15"/>
  <c r="R156" i="15"/>
  <c r="P157" i="15"/>
  <c r="N157" i="15" s="1"/>
  <c r="R157" i="15"/>
  <c r="P158" i="15"/>
  <c r="R158" i="15"/>
  <c r="P159" i="15"/>
  <c r="N159" i="15" s="1"/>
  <c r="R159" i="15"/>
  <c r="P160" i="15"/>
  <c r="N168" i="15" s="1"/>
  <c r="R160" i="15"/>
  <c r="P161" i="15"/>
  <c r="R161" i="15"/>
  <c r="P162" i="15"/>
  <c r="R162" i="15"/>
  <c r="P163" i="15"/>
  <c r="R163" i="15"/>
  <c r="N164" i="15"/>
  <c r="P164" i="15"/>
  <c r="R164" i="15"/>
  <c r="P165" i="15"/>
  <c r="N165" i="15" s="1"/>
  <c r="R165" i="15"/>
  <c r="P166" i="15"/>
  <c r="R166" i="15"/>
  <c r="P167" i="15"/>
  <c r="N167" i="15" s="1"/>
  <c r="R167" i="15"/>
  <c r="P168" i="15"/>
  <c r="N176" i="15" s="1"/>
  <c r="R168" i="15"/>
  <c r="P169" i="15"/>
  <c r="R169" i="15"/>
  <c r="P170" i="15"/>
  <c r="R170" i="15"/>
  <c r="P171" i="15"/>
  <c r="R171" i="15"/>
  <c r="N172" i="15"/>
  <c r="P172" i="15"/>
  <c r="R172" i="15"/>
  <c r="P173" i="15"/>
  <c r="N173" i="15" s="1"/>
  <c r="R173" i="15"/>
  <c r="P174" i="15"/>
  <c r="R174" i="15"/>
  <c r="P175" i="15"/>
  <c r="N175" i="15" s="1"/>
  <c r="R175" i="15"/>
  <c r="P176" i="15"/>
  <c r="N184" i="15" s="1"/>
  <c r="R176" i="15"/>
  <c r="P177" i="15"/>
  <c r="R177" i="15"/>
  <c r="P178" i="15"/>
  <c r="R178" i="15"/>
  <c r="P179" i="15"/>
  <c r="R179" i="15"/>
  <c r="N180" i="15"/>
  <c r="P180" i="15"/>
  <c r="R180" i="15"/>
  <c r="P181" i="15"/>
  <c r="N181" i="15" s="1"/>
  <c r="R181" i="15"/>
  <c r="P182" i="15"/>
  <c r="R182" i="15"/>
  <c r="P183" i="15"/>
  <c r="N183" i="15" s="1"/>
  <c r="R183" i="15"/>
  <c r="P184" i="15"/>
  <c r="N192" i="15" s="1"/>
  <c r="R184" i="15"/>
  <c r="P185" i="15"/>
  <c r="R185" i="15"/>
  <c r="P186" i="15"/>
  <c r="R186" i="15"/>
  <c r="P187" i="15"/>
  <c r="R187" i="15"/>
  <c r="N188" i="15"/>
  <c r="P188" i="15"/>
  <c r="R188" i="15"/>
  <c r="P189" i="15"/>
  <c r="N189" i="15" s="1"/>
  <c r="R189" i="15"/>
  <c r="P190" i="15"/>
  <c r="R190" i="15"/>
  <c r="P191" i="15"/>
  <c r="N191" i="15" s="1"/>
  <c r="R191" i="15"/>
  <c r="P192" i="15"/>
  <c r="N200" i="15" s="1"/>
  <c r="R192" i="15"/>
  <c r="P193" i="15"/>
  <c r="R193" i="15"/>
  <c r="P194" i="15"/>
  <c r="R194" i="15"/>
  <c r="P195" i="15"/>
  <c r="R195" i="15"/>
  <c r="N196" i="15"/>
  <c r="P196" i="15"/>
  <c r="R196" i="15"/>
  <c r="P197" i="15"/>
  <c r="N197" i="15" s="1"/>
  <c r="R197" i="15"/>
  <c r="P198" i="15"/>
  <c r="R198" i="15"/>
  <c r="P199" i="15"/>
  <c r="N199" i="15" s="1"/>
  <c r="R199" i="15"/>
  <c r="P200" i="15"/>
  <c r="N208" i="15" s="1"/>
  <c r="R200" i="15"/>
  <c r="P201" i="15"/>
  <c r="R201" i="15"/>
  <c r="P202" i="15"/>
  <c r="R202" i="15"/>
  <c r="P203" i="15"/>
  <c r="R203" i="15"/>
  <c r="N204" i="15"/>
  <c r="P204" i="15"/>
  <c r="R204" i="15"/>
  <c r="P205" i="15"/>
  <c r="N205" i="15" s="1"/>
  <c r="R205" i="15"/>
  <c r="P206" i="15"/>
  <c r="R206" i="15"/>
  <c r="P207" i="15"/>
  <c r="N207" i="15" s="1"/>
  <c r="R207" i="15"/>
  <c r="P208" i="15"/>
  <c r="N216" i="15" s="1"/>
  <c r="R208" i="15"/>
  <c r="P209" i="15"/>
  <c r="R209" i="15"/>
  <c r="P210" i="15"/>
  <c r="R210" i="15"/>
  <c r="P211" i="15"/>
  <c r="R211" i="15"/>
  <c r="N212" i="15"/>
  <c r="P212" i="15"/>
  <c r="R212" i="15"/>
  <c r="P213" i="15"/>
  <c r="N213" i="15" s="1"/>
  <c r="R213" i="15"/>
  <c r="P214" i="15"/>
  <c r="R214" i="15"/>
  <c r="P215" i="15"/>
  <c r="N215" i="15" s="1"/>
  <c r="R215" i="15"/>
  <c r="P216" i="15"/>
  <c r="N224" i="15" s="1"/>
  <c r="R216" i="15"/>
  <c r="P217" i="15"/>
  <c r="R217" i="15"/>
  <c r="P218" i="15"/>
  <c r="R218" i="15"/>
  <c r="P219" i="15"/>
  <c r="R219" i="15"/>
  <c r="N220" i="15"/>
  <c r="P220" i="15"/>
  <c r="R220" i="15"/>
  <c r="P221" i="15"/>
  <c r="N221" i="15" s="1"/>
  <c r="R221" i="15"/>
  <c r="P222" i="15"/>
  <c r="R222" i="15"/>
  <c r="P223" i="15"/>
  <c r="N223" i="15" s="1"/>
  <c r="R223" i="15"/>
  <c r="P224" i="15"/>
  <c r="N232" i="15" s="1"/>
  <c r="R224" i="15"/>
  <c r="P225" i="15"/>
  <c r="R225" i="15"/>
  <c r="P226" i="15"/>
  <c r="R226" i="15"/>
  <c r="P227" i="15"/>
  <c r="R227" i="15"/>
  <c r="N228" i="15"/>
  <c r="P228" i="15"/>
  <c r="R228" i="15"/>
  <c r="P229" i="15"/>
  <c r="N229" i="15" s="1"/>
  <c r="R229" i="15"/>
  <c r="P230" i="15"/>
  <c r="R230" i="15"/>
  <c r="P231" i="15"/>
  <c r="N231" i="15" s="1"/>
  <c r="R231" i="15"/>
  <c r="P232" i="15"/>
  <c r="N240" i="15" s="1"/>
  <c r="R232" i="15"/>
  <c r="P233" i="15"/>
  <c r="R233" i="15"/>
  <c r="P234" i="15"/>
  <c r="R234" i="15"/>
  <c r="P235" i="15"/>
  <c r="R235" i="15"/>
  <c r="N236" i="15"/>
  <c r="P236" i="15"/>
  <c r="R236" i="15"/>
  <c r="P237" i="15"/>
  <c r="N237" i="15" s="1"/>
  <c r="R237" i="15"/>
  <c r="P238" i="15"/>
  <c r="R238" i="15"/>
  <c r="P239" i="15"/>
  <c r="N239" i="15" s="1"/>
  <c r="R239" i="15"/>
  <c r="P240" i="15"/>
  <c r="N248" i="15" s="1"/>
  <c r="R240" i="15"/>
  <c r="P241" i="15"/>
  <c r="R241" i="15"/>
  <c r="P242" i="15"/>
  <c r="R242" i="15"/>
  <c r="P243" i="15"/>
  <c r="R243" i="15"/>
  <c r="N244" i="15"/>
  <c r="P244" i="15"/>
  <c r="R244" i="15"/>
  <c r="P245" i="15"/>
  <c r="N245" i="15" s="1"/>
  <c r="R245" i="15"/>
  <c r="P246" i="15"/>
  <c r="R246" i="15"/>
  <c r="P247" i="15"/>
  <c r="N247" i="15" s="1"/>
  <c r="R247" i="15"/>
  <c r="P248" i="15"/>
  <c r="N256" i="15" s="1"/>
  <c r="R248" i="15"/>
  <c r="P249" i="15"/>
  <c r="R249" i="15"/>
  <c r="P250" i="15"/>
  <c r="R250" i="15"/>
  <c r="P251" i="15"/>
  <c r="R251" i="15"/>
  <c r="N252" i="15"/>
  <c r="P252" i="15"/>
  <c r="R252" i="15"/>
  <c r="P253" i="15"/>
  <c r="N253" i="15" s="1"/>
  <c r="R253" i="15"/>
  <c r="P254" i="15"/>
  <c r="R254" i="15"/>
  <c r="P255" i="15"/>
  <c r="N255" i="15" s="1"/>
  <c r="R255" i="15"/>
  <c r="P256" i="15"/>
  <c r="N264" i="15" s="1"/>
  <c r="R256" i="15"/>
  <c r="P257" i="15"/>
  <c r="R257" i="15"/>
  <c r="P258" i="15"/>
  <c r="R258" i="15"/>
  <c r="P259" i="15"/>
  <c r="R259" i="15"/>
  <c r="N260" i="15"/>
  <c r="P260" i="15"/>
  <c r="R260" i="15"/>
  <c r="P261" i="15"/>
  <c r="N261" i="15" s="1"/>
  <c r="R261" i="15"/>
  <c r="P262" i="15"/>
  <c r="R262" i="15"/>
  <c r="P263" i="15"/>
  <c r="N263" i="15" s="1"/>
  <c r="R263" i="15"/>
  <c r="P264" i="15"/>
  <c r="N272" i="15" s="1"/>
  <c r="R264" i="15"/>
  <c r="P265" i="15"/>
  <c r="R265" i="15"/>
  <c r="P266" i="15"/>
  <c r="R266" i="15"/>
  <c r="P267" i="15"/>
  <c r="R267" i="15"/>
  <c r="N268" i="15"/>
  <c r="P268" i="15"/>
  <c r="R268" i="15"/>
  <c r="P269" i="15"/>
  <c r="N269" i="15" s="1"/>
  <c r="R269" i="15"/>
  <c r="P270" i="15"/>
  <c r="R270" i="15"/>
  <c r="P271" i="15"/>
  <c r="R271" i="15"/>
  <c r="P272" i="15"/>
  <c r="N280" i="15" s="1"/>
  <c r="R272" i="15"/>
  <c r="P273" i="15"/>
  <c r="R273" i="15"/>
  <c r="P274" i="15"/>
  <c r="R274" i="15"/>
  <c r="P275" i="15"/>
  <c r="R275" i="15"/>
  <c r="N276" i="15"/>
  <c r="P276" i="15"/>
  <c r="R276" i="15"/>
  <c r="P277" i="15"/>
  <c r="N277" i="15" s="1"/>
  <c r="R277" i="15"/>
  <c r="P278" i="15"/>
  <c r="R278" i="15"/>
  <c r="P279" i="15"/>
  <c r="R279" i="15"/>
  <c r="P280" i="15"/>
  <c r="N288" i="15" s="1"/>
  <c r="R280" i="15"/>
  <c r="P281" i="15"/>
  <c r="R281" i="15"/>
  <c r="P282" i="15"/>
  <c r="R282" i="15"/>
  <c r="P283" i="15"/>
  <c r="R283" i="15"/>
  <c r="N284" i="15"/>
  <c r="P284" i="15"/>
  <c r="R284" i="15"/>
  <c r="P285" i="15"/>
  <c r="N285" i="15" s="1"/>
  <c r="R285" i="15"/>
  <c r="P286" i="15"/>
  <c r="R286" i="15"/>
  <c r="P287" i="15"/>
  <c r="R287" i="15"/>
  <c r="P288" i="15"/>
  <c r="N296" i="15" s="1"/>
  <c r="R288" i="15"/>
  <c r="P289" i="15"/>
  <c r="R289" i="15"/>
  <c r="P290" i="15"/>
  <c r="R290" i="15"/>
  <c r="P291" i="15"/>
  <c r="R291" i="15"/>
  <c r="N292" i="15"/>
  <c r="P292" i="15"/>
  <c r="R292" i="15"/>
  <c r="P293" i="15"/>
  <c r="N293" i="15" s="1"/>
  <c r="R293" i="15"/>
  <c r="P294" i="15"/>
  <c r="R294" i="15"/>
  <c r="P295" i="15"/>
  <c r="R295" i="15"/>
  <c r="P296" i="15"/>
  <c r="N304" i="15" s="1"/>
  <c r="R296" i="15"/>
  <c r="P297" i="15"/>
  <c r="R297" i="15"/>
  <c r="P298" i="15"/>
  <c r="R298" i="15"/>
  <c r="P299" i="15"/>
  <c r="R299" i="15"/>
  <c r="N300" i="15"/>
  <c r="P300" i="15"/>
  <c r="R300" i="15"/>
  <c r="P301" i="15"/>
  <c r="N301" i="15" s="1"/>
  <c r="R301" i="15"/>
  <c r="P302" i="15"/>
  <c r="R302" i="15"/>
  <c r="P303" i="15"/>
  <c r="N303" i="15" s="1"/>
  <c r="R303" i="15"/>
  <c r="P304" i="15"/>
  <c r="N312" i="15" s="1"/>
  <c r="R304" i="15"/>
  <c r="P305" i="15"/>
  <c r="R305" i="15"/>
  <c r="P306" i="15"/>
  <c r="R306" i="15"/>
  <c r="P307" i="15"/>
  <c r="R307" i="15"/>
  <c r="N308" i="15"/>
  <c r="P308" i="15"/>
  <c r="R308" i="15"/>
  <c r="P309" i="15"/>
  <c r="N309" i="15" s="1"/>
  <c r="R309" i="15"/>
  <c r="P310" i="15"/>
  <c r="R310" i="15"/>
  <c r="P311" i="15"/>
  <c r="R311" i="15"/>
  <c r="P312" i="15"/>
  <c r="N320" i="15" s="1"/>
  <c r="R312" i="15"/>
  <c r="P313" i="15"/>
  <c r="R313" i="15"/>
  <c r="P314" i="15"/>
  <c r="R314" i="15"/>
  <c r="P315" i="15"/>
  <c r="R315" i="15"/>
  <c r="N316" i="15"/>
  <c r="P316" i="15"/>
  <c r="R316" i="15"/>
  <c r="P317" i="15"/>
  <c r="N317" i="15" s="1"/>
  <c r="R317" i="15"/>
  <c r="P318" i="15"/>
  <c r="R318" i="15"/>
  <c r="P319" i="15"/>
  <c r="N319" i="15" s="1"/>
  <c r="R319" i="15"/>
  <c r="P320" i="15"/>
  <c r="N328" i="15" s="1"/>
  <c r="R320" i="15"/>
  <c r="P321" i="15"/>
  <c r="R321" i="15"/>
  <c r="P322" i="15"/>
  <c r="R322" i="15"/>
  <c r="P323" i="15"/>
  <c r="R323" i="15"/>
  <c r="N324" i="15"/>
  <c r="P324" i="15"/>
  <c r="R324" i="15"/>
  <c r="P325" i="15"/>
  <c r="N325" i="15" s="1"/>
  <c r="R325" i="15"/>
  <c r="P326" i="15"/>
  <c r="R326" i="15"/>
  <c r="P327" i="15"/>
  <c r="N327" i="15" s="1"/>
  <c r="R327" i="15"/>
  <c r="P328" i="15"/>
  <c r="N336" i="15" s="1"/>
  <c r="R328" i="15"/>
  <c r="P329" i="15"/>
  <c r="R329" i="15"/>
  <c r="P330" i="15"/>
  <c r="R330" i="15"/>
  <c r="P331" i="15"/>
  <c r="R331" i="15"/>
  <c r="N332" i="15"/>
  <c r="P332" i="15"/>
  <c r="R332" i="15"/>
  <c r="P333" i="15"/>
  <c r="N333" i="15" s="1"/>
  <c r="R333" i="15"/>
  <c r="P334" i="15"/>
  <c r="R334" i="15"/>
  <c r="P335" i="15"/>
  <c r="N335" i="15" s="1"/>
  <c r="R335" i="15"/>
  <c r="P336" i="15"/>
  <c r="N344" i="15" s="1"/>
  <c r="R336" i="15"/>
  <c r="P337" i="15"/>
  <c r="R337" i="15"/>
  <c r="P338" i="15"/>
  <c r="R338" i="15"/>
  <c r="P339" i="15"/>
  <c r="R339" i="15"/>
  <c r="N340" i="15"/>
  <c r="P340" i="15"/>
  <c r="R340" i="15"/>
  <c r="P341" i="15"/>
  <c r="N341" i="15" s="1"/>
  <c r="R341" i="15"/>
  <c r="P342" i="15"/>
  <c r="R342" i="15"/>
  <c r="P343" i="15"/>
  <c r="N343" i="15" s="1"/>
  <c r="R343" i="15"/>
  <c r="P344" i="15"/>
  <c r="R344" i="15"/>
  <c r="P345" i="15"/>
  <c r="R345" i="15"/>
  <c r="P346" i="15"/>
  <c r="R346" i="15"/>
  <c r="P347" i="15"/>
  <c r="R347" i="15"/>
  <c r="N348" i="15"/>
  <c r="P348" i="15"/>
  <c r="R348" i="15"/>
  <c r="P349" i="15"/>
  <c r="N349" i="15" s="1"/>
  <c r="R349" i="15"/>
  <c r="P350" i="15"/>
  <c r="R350" i="15"/>
  <c r="P351" i="15"/>
  <c r="N351" i="15" s="1"/>
  <c r="R351" i="15"/>
  <c r="R3" i="15"/>
  <c r="R4" i="15"/>
  <c r="R5" i="15"/>
  <c r="R7" i="15"/>
  <c r="R8" i="15"/>
  <c r="R9" i="15"/>
  <c r="R10" i="15"/>
  <c r="P3" i="15"/>
  <c r="N3" i="15" s="1"/>
  <c r="P4" i="15"/>
  <c r="N4" i="15" s="1"/>
  <c r="P5" i="15"/>
  <c r="N5" i="15" s="1"/>
  <c r="P6" i="15"/>
  <c r="N6" i="15" s="1"/>
  <c r="P7" i="15"/>
  <c r="N7" i="15" s="1"/>
  <c r="P8" i="15"/>
  <c r="N8" i="15" s="1"/>
  <c r="P9" i="15"/>
  <c r="N9" i="15" s="1"/>
  <c r="P10" i="15"/>
  <c r="N10" i="15" s="1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" i="16"/>
  <c r="N106" i="15" l="1"/>
  <c r="N80" i="15"/>
  <c r="N326" i="15"/>
  <c r="N294" i="15"/>
  <c r="N271" i="15"/>
  <c r="N262" i="15"/>
  <c r="N230" i="15"/>
  <c r="N198" i="15"/>
  <c r="N166" i="15"/>
  <c r="N350" i="15"/>
  <c r="N318" i="15"/>
  <c r="N295" i="15"/>
  <c r="N286" i="15"/>
  <c r="N254" i="15"/>
  <c r="N222" i="15"/>
  <c r="N190" i="15"/>
  <c r="N158" i="15"/>
  <c r="N107" i="15"/>
  <c r="N98" i="15"/>
  <c r="N342" i="15"/>
  <c r="N310" i="15"/>
  <c r="N287" i="15"/>
  <c r="N278" i="15"/>
  <c r="N246" i="15"/>
  <c r="N214" i="15"/>
  <c r="N182" i="15"/>
  <c r="N150" i="15"/>
  <c r="N148" i="15"/>
  <c r="N90" i="15"/>
  <c r="N334" i="15"/>
  <c r="N311" i="15"/>
  <c r="N302" i="15"/>
  <c r="N279" i="15"/>
  <c r="N270" i="15"/>
  <c r="N238" i="15"/>
  <c r="N206" i="15"/>
  <c r="N174" i="15"/>
  <c r="N114" i="15"/>
  <c r="N82" i="15"/>
  <c r="N76" i="15"/>
  <c r="N346" i="15"/>
  <c r="N330" i="15"/>
  <c r="N314" i="15"/>
  <c r="N298" i="15"/>
  <c r="N283" i="15"/>
  <c r="N282" i="15"/>
  <c r="N266" i="15"/>
  <c r="N250" i="15"/>
  <c r="N235" i="15"/>
  <c r="N234" i="15"/>
  <c r="N218" i="15"/>
  <c r="N202" i="15"/>
  <c r="N186" i="15"/>
  <c r="N170" i="15"/>
  <c r="N154" i="15"/>
  <c r="N131" i="15"/>
  <c r="N134" i="15"/>
  <c r="N132" i="15"/>
  <c r="N130" i="15"/>
  <c r="N115" i="15"/>
  <c r="N118" i="15"/>
  <c r="N116" i="15"/>
  <c r="N102" i="15"/>
  <c r="N86" i="15"/>
  <c r="N338" i="15"/>
  <c r="N323" i="15"/>
  <c r="N322" i="15"/>
  <c r="N307" i="15"/>
  <c r="N306" i="15"/>
  <c r="N291" i="15"/>
  <c r="N290" i="15"/>
  <c r="N275" i="15"/>
  <c r="N274" i="15"/>
  <c r="N258" i="15"/>
  <c r="N242" i="15"/>
  <c r="N226" i="15"/>
  <c r="N210" i="15"/>
  <c r="N194" i="15"/>
  <c r="N178" i="15"/>
  <c r="N162" i="15"/>
  <c r="N146" i="15"/>
  <c r="N142" i="15"/>
  <c r="N138" i="15"/>
  <c r="N136" i="15"/>
  <c r="N123" i="15"/>
  <c r="N126" i="15"/>
  <c r="N124" i="15"/>
  <c r="N122" i="15"/>
  <c r="N110" i="15"/>
  <c r="N94" i="15"/>
  <c r="N347" i="15"/>
  <c r="N345" i="15"/>
  <c r="N331" i="15"/>
  <c r="N329" i="15"/>
  <c r="N315" i="15"/>
  <c r="N313" i="15"/>
  <c r="N299" i="15"/>
  <c r="N297" i="15"/>
  <c r="N281" i="15"/>
  <c r="N267" i="15"/>
  <c r="N265" i="15"/>
  <c r="N251" i="15"/>
  <c r="N249" i="15"/>
  <c r="N233" i="15"/>
  <c r="N219" i="15"/>
  <c r="N217" i="15"/>
  <c r="N203" i="15"/>
  <c r="N201" i="15"/>
  <c r="N187" i="15"/>
  <c r="N185" i="15"/>
  <c r="N171" i="15"/>
  <c r="N169" i="15"/>
  <c r="N155" i="15"/>
  <c r="N153" i="15"/>
  <c r="N143" i="15"/>
  <c r="N141" i="15"/>
  <c r="N129" i="15"/>
  <c r="N121" i="15"/>
  <c r="N113" i="15"/>
  <c r="N105" i="15"/>
  <c r="N91" i="15"/>
  <c r="N89" i="15"/>
  <c r="N339" i="15"/>
  <c r="N337" i="15"/>
  <c r="N321" i="15"/>
  <c r="N305" i="15"/>
  <c r="N289" i="15"/>
  <c r="N273" i="15"/>
  <c r="N259" i="15"/>
  <c r="N257" i="15"/>
  <c r="N243" i="15"/>
  <c r="N241" i="15"/>
  <c r="N227" i="15"/>
  <c r="N225" i="15"/>
  <c r="N211" i="15"/>
  <c r="N209" i="15"/>
  <c r="N195" i="15"/>
  <c r="N193" i="15"/>
  <c r="N179" i="15"/>
  <c r="N177" i="15"/>
  <c r="N163" i="15"/>
  <c r="N161" i="15"/>
  <c r="N135" i="15"/>
  <c r="N133" i="15"/>
  <c r="N125" i="15"/>
  <c r="N117" i="15"/>
  <c r="N109" i="15"/>
  <c r="N99" i="15"/>
  <c r="N97" i="15"/>
  <c r="N83" i="15"/>
  <c r="N81" i="15"/>
  <c r="D4" i="14" l="1"/>
  <c r="E4" i="14"/>
  <c r="F4" i="14"/>
  <c r="D5" i="14"/>
  <c r="E5" i="14"/>
  <c r="F5" i="14"/>
  <c r="D6" i="14"/>
  <c r="E6" i="14"/>
  <c r="F6" i="14"/>
  <c r="D7" i="14"/>
  <c r="E7" i="14"/>
  <c r="F7" i="14"/>
  <c r="D8" i="14"/>
  <c r="E8" i="14"/>
  <c r="F8" i="14"/>
  <c r="D9" i="14"/>
  <c r="E9" i="14"/>
  <c r="F9" i="14"/>
  <c r="D10" i="14"/>
  <c r="E10" i="14"/>
  <c r="F10" i="14"/>
  <c r="D11" i="14"/>
  <c r="E11" i="14"/>
  <c r="F11" i="14"/>
  <c r="D12" i="14"/>
  <c r="E12" i="14"/>
  <c r="F12" i="14"/>
  <c r="D13" i="14"/>
  <c r="E13" i="14"/>
  <c r="F13" i="14"/>
  <c r="D14" i="14"/>
  <c r="E14" i="14"/>
  <c r="F14" i="14"/>
  <c r="D15" i="14"/>
  <c r="E15" i="14"/>
  <c r="F15" i="14"/>
  <c r="D16" i="14"/>
  <c r="E16" i="14"/>
  <c r="F16" i="14"/>
  <c r="D17" i="14"/>
  <c r="E17" i="14"/>
  <c r="F17" i="14"/>
  <c r="D18" i="14"/>
  <c r="E18" i="14"/>
  <c r="F18" i="14"/>
  <c r="D19" i="14"/>
  <c r="E19" i="14"/>
  <c r="F19" i="14"/>
  <c r="D20" i="14"/>
  <c r="E20" i="14"/>
  <c r="F20" i="14"/>
  <c r="D21" i="14"/>
  <c r="E21" i="14"/>
  <c r="F21" i="14"/>
  <c r="D22" i="14"/>
  <c r="E22" i="14"/>
  <c r="F22" i="14"/>
  <c r="D23" i="14"/>
  <c r="E23" i="14"/>
  <c r="F23" i="14"/>
  <c r="D24" i="14"/>
  <c r="E24" i="14"/>
  <c r="F24" i="14"/>
  <c r="D25" i="14"/>
  <c r="E25" i="14"/>
  <c r="F25" i="14"/>
  <c r="D26" i="14"/>
  <c r="E26" i="14"/>
  <c r="F26" i="14"/>
  <c r="D27" i="14"/>
  <c r="E27" i="14"/>
  <c r="F27" i="14"/>
  <c r="D28" i="14"/>
  <c r="E28" i="14"/>
  <c r="F28" i="14"/>
  <c r="D29" i="14"/>
  <c r="E29" i="14"/>
  <c r="F29" i="14"/>
  <c r="D30" i="14"/>
  <c r="E30" i="14"/>
  <c r="F30" i="14"/>
  <c r="D31" i="14"/>
  <c r="E31" i="14"/>
  <c r="F31" i="14"/>
  <c r="D32" i="14"/>
  <c r="E32" i="14"/>
  <c r="F32" i="14"/>
  <c r="D33" i="14"/>
  <c r="E33" i="14"/>
  <c r="F33" i="14"/>
  <c r="D34" i="14"/>
  <c r="E34" i="14"/>
  <c r="F34" i="14"/>
  <c r="D35" i="14"/>
  <c r="E35" i="14"/>
  <c r="F35" i="14"/>
  <c r="D36" i="14"/>
  <c r="E36" i="14"/>
  <c r="F36" i="14"/>
  <c r="D37" i="14"/>
  <c r="E37" i="14"/>
  <c r="F37" i="14"/>
  <c r="D38" i="14"/>
  <c r="E38" i="14"/>
  <c r="F38" i="14"/>
  <c r="D39" i="14"/>
  <c r="E39" i="14"/>
  <c r="F39" i="14"/>
  <c r="D40" i="14"/>
  <c r="E40" i="14"/>
  <c r="F40" i="14"/>
  <c r="D41" i="14"/>
  <c r="E41" i="14"/>
  <c r="D42" i="14"/>
  <c r="E42" i="14"/>
  <c r="D43" i="14"/>
  <c r="E43" i="14"/>
  <c r="D44" i="14"/>
  <c r="E44" i="14"/>
  <c r="D45" i="14"/>
  <c r="E45" i="14"/>
  <c r="D46" i="14"/>
  <c r="E46" i="14"/>
  <c r="D47" i="14"/>
  <c r="E47" i="14"/>
  <c r="D48" i="14"/>
  <c r="E48" i="14"/>
  <c r="D49" i="14"/>
  <c r="E49" i="14"/>
  <c r="D50" i="14"/>
  <c r="E50" i="14"/>
  <c r="D51" i="14"/>
  <c r="E51" i="14"/>
  <c r="D52" i="14"/>
  <c r="E52" i="14"/>
  <c r="D53" i="14"/>
  <c r="E53" i="14"/>
  <c r="D54" i="14"/>
  <c r="E54" i="14"/>
  <c r="D55" i="14"/>
  <c r="E55" i="14"/>
  <c r="D56" i="14"/>
  <c r="E56" i="14"/>
  <c r="D57" i="14"/>
  <c r="E57" i="14"/>
  <c r="D58" i="14"/>
  <c r="E58" i="14"/>
  <c r="D59" i="14"/>
  <c r="E59" i="14"/>
  <c r="D60" i="14"/>
  <c r="E60" i="14"/>
  <c r="F3" i="14"/>
  <c r="C3" i="6"/>
  <c r="C4" i="6"/>
  <c r="N4" i="6" s="1"/>
  <c r="C5" i="6"/>
  <c r="H5" i="6" s="1"/>
  <c r="C6" i="6"/>
  <c r="N6" i="6" s="1"/>
  <c r="F4" i="6"/>
  <c r="H4" i="6"/>
  <c r="F5" i="6"/>
  <c r="F6" i="6"/>
  <c r="H6" i="6"/>
  <c r="C7" i="6"/>
  <c r="F7" i="6"/>
  <c r="H7" i="6"/>
  <c r="N7" i="6"/>
  <c r="C8" i="6"/>
  <c r="F8" i="6"/>
  <c r="H8" i="6"/>
  <c r="N8" i="6"/>
  <c r="C9" i="6"/>
  <c r="F9" i="6"/>
  <c r="H9" i="6"/>
  <c r="N9" i="6"/>
  <c r="C10" i="6"/>
  <c r="F10" i="6"/>
  <c r="H10" i="6"/>
  <c r="N10" i="6"/>
  <c r="C11" i="6"/>
  <c r="F11" i="6"/>
  <c r="H11" i="6"/>
  <c r="N11" i="6"/>
  <c r="C12" i="6"/>
  <c r="F12" i="6"/>
  <c r="H12" i="6"/>
  <c r="N12" i="6"/>
  <c r="C13" i="6"/>
  <c r="F13" i="6"/>
  <c r="H13" i="6"/>
  <c r="N13" i="6"/>
  <c r="C14" i="6"/>
  <c r="F14" i="6"/>
  <c r="H14" i="6"/>
  <c r="N14" i="6"/>
  <c r="C15" i="6"/>
  <c r="F15" i="6"/>
  <c r="H15" i="6"/>
  <c r="N15" i="6"/>
  <c r="C16" i="6"/>
  <c r="F16" i="6"/>
  <c r="H16" i="6"/>
  <c r="N16" i="6"/>
  <c r="C17" i="6"/>
  <c r="F17" i="6"/>
  <c r="H17" i="6"/>
  <c r="N17" i="6"/>
  <c r="C18" i="6"/>
  <c r="F18" i="6"/>
  <c r="H18" i="6"/>
  <c r="N18" i="6"/>
  <c r="C19" i="6"/>
  <c r="F19" i="6"/>
  <c r="H19" i="6"/>
  <c r="N19" i="6"/>
  <c r="C20" i="6"/>
  <c r="F20" i="6"/>
  <c r="H20" i="6"/>
  <c r="N20" i="6"/>
  <c r="C21" i="6"/>
  <c r="F21" i="6"/>
  <c r="H21" i="6"/>
  <c r="N21" i="6"/>
  <c r="C22" i="6"/>
  <c r="F22" i="6"/>
  <c r="H22" i="6"/>
  <c r="N22" i="6"/>
  <c r="C23" i="6"/>
  <c r="F23" i="6"/>
  <c r="H23" i="6"/>
  <c r="N23" i="6"/>
  <c r="C24" i="6"/>
  <c r="F24" i="6"/>
  <c r="H24" i="6"/>
  <c r="N24" i="6"/>
  <c r="C25" i="6"/>
  <c r="F25" i="6"/>
  <c r="H25" i="6"/>
  <c r="N25" i="6"/>
  <c r="C26" i="6"/>
  <c r="F26" i="6"/>
  <c r="H26" i="6"/>
  <c r="N26" i="6"/>
  <c r="C27" i="6"/>
  <c r="F27" i="6"/>
  <c r="H27" i="6"/>
  <c r="N27" i="6"/>
  <c r="C28" i="6"/>
  <c r="F28" i="6"/>
  <c r="H28" i="6"/>
  <c r="N28" i="6"/>
  <c r="C29" i="6"/>
  <c r="F29" i="6"/>
  <c r="H29" i="6"/>
  <c r="N29" i="6"/>
  <c r="C30" i="6"/>
  <c r="F30" i="6"/>
  <c r="H30" i="6"/>
  <c r="N30" i="6"/>
  <c r="C31" i="6"/>
  <c r="F31" i="6"/>
  <c r="H31" i="6"/>
  <c r="N31" i="6"/>
  <c r="C32" i="6"/>
  <c r="F32" i="6"/>
  <c r="H32" i="6"/>
  <c r="N32" i="6"/>
  <c r="C33" i="6"/>
  <c r="F33" i="6"/>
  <c r="H33" i="6"/>
  <c r="N33" i="6"/>
  <c r="C34" i="6"/>
  <c r="F34" i="6"/>
  <c r="H34" i="6"/>
  <c r="N34" i="6"/>
  <c r="C35" i="6"/>
  <c r="F35" i="6"/>
  <c r="H35" i="6"/>
  <c r="N35" i="6"/>
  <c r="C36" i="6"/>
  <c r="F36" i="6"/>
  <c r="H36" i="6"/>
  <c r="N36" i="6"/>
  <c r="C37" i="6"/>
  <c r="F37" i="6"/>
  <c r="H37" i="6"/>
  <c r="N37" i="6"/>
  <c r="C38" i="6"/>
  <c r="F38" i="6"/>
  <c r="H38" i="6"/>
  <c r="N38" i="6"/>
  <c r="C39" i="6"/>
  <c r="F39" i="6"/>
  <c r="H39" i="6"/>
  <c r="N39" i="6"/>
  <c r="A110" i="16"/>
  <c r="E110" i="16"/>
  <c r="F110" i="16"/>
  <c r="T110" i="16" s="1"/>
  <c r="G110" i="16"/>
  <c r="I110" i="16"/>
  <c r="K110" i="16"/>
  <c r="L110" i="16"/>
  <c r="Q110" i="16"/>
  <c r="R110" i="16"/>
  <c r="A111" i="16"/>
  <c r="E111" i="16"/>
  <c r="F111" i="16"/>
  <c r="G111" i="16"/>
  <c r="I111" i="16"/>
  <c r="K111" i="16"/>
  <c r="L111" i="16"/>
  <c r="Q111" i="16"/>
  <c r="R111" i="16"/>
  <c r="A112" i="16"/>
  <c r="E112" i="16"/>
  <c r="F112" i="16"/>
  <c r="G112" i="16"/>
  <c r="I112" i="16"/>
  <c r="K112" i="16"/>
  <c r="L112" i="16"/>
  <c r="Q112" i="16"/>
  <c r="R112" i="16"/>
  <c r="A113" i="16"/>
  <c r="E113" i="16"/>
  <c r="F113" i="16"/>
  <c r="G113" i="16"/>
  <c r="I113" i="16"/>
  <c r="K113" i="16"/>
  <c r="L113" i="16"/>
  <c r="Q113" i="16"/>
  <c r="R113" i="16"/>
  <c r="A114" i="16"/>
  <c r="E114" i="16"/>
  <c r="T114" i="16" s="1"/>
  <c r="F114" i="16"/>
  <c r="G114" i="16"/>
  <c r="I114" i="16"/>
  <c r="K114" i="16"/>
  <c r="L114" i="16"/>
  <c r="Q114" i="16"/>
  <c r="R114" i="16"/>
  <c r="A115" i="16"/>
  <c r="E115" i="16"/>
  <c r="F115" i="16"/>
  <c r="G115" i="16"/>
  <c r="I115" i="16"/>
  <c r="K115" i="16"/>
  <c r="L115" i="16"/>
  <c r="Q115" i="16"/>
  <c r="R115" i="16"/>
  <c r="A116" i="16"/>
  <c r="E116" i="16"/>
  <c r="F116" i="16"/>
  <c r="G116" i="16"/>
  <c r="I116" i="16"/>
  <c r="K116" i="16"/>
  <c r="L116" i="16"/>
  <c r="Q116" i="16"/>
  <c r="R116" i="16"/>
  <c r="A117" i="16"/>
  <c r="E117" i="16"/>
  <c r="F117" i="16"/>
  <c r="G117" i="16"/>
  <c r="I117" i="16"/>
  <c r="K117" i="16"/>
  <c r="L117" i="16"/>
  <c r="Q117" i="16"/>
  <c r="R117" i="16"/>
  <c r="A118" i="16"/>
  <c r="E118" i="16"/>
  <c r="T118" i="16" s="1"/>
  <c r="F118" i="16"/>
  <c r="G118" i="16"/>
  <c r="I118" i="16"/>
  <c r="K118" i="16"/>
  <c r="L118" i="16"/>
  <c r="Q118" i="16"/>
  <c r="R118" i="16"/>
  <c r="A119" i="16"/>
  <c r="E119" i="16"/>
  <c r="F119" i="16"/>
  <c r="G119" i="16"/>
  <c r="I119" i="16"/>
  <c r="K119" i="16"/>
  <c r="L119" i="16"/>
  <c r="Q119" i="16"/>
  <c r="R119" i="16"/>
  <c r="A120" i="16"/>
  <c r="E120" i="16"/>
  <c r="F120" i="16"/>
  <c r="G120" i="16"/>
  <c r="I120" i="16"/>
  <c r="K120" i="16"/>
  <c r="L120" i="16"/>
  <c r="Q120" i="16"/>
  <c r="R120" i="16"/>
  <c r="A121" i="16"/>
  <c r="E121" i="16"/>
  <c r="F121" i="16"/>
  <c r="G121" i="16"/>
  <c r="I121" i="16"/>
  <c r="K121" i="16"/>
  <c r="L121" i="16"/>
  <c r="Q121" i="16"/>
  <c r="R121" i="16"/>
  <c r="A122" i="16"/>
  <c r="E122" i="16"/>
  <c r="F122" i="16"/>
  <c r="G122" i="16"/>
  <c r="I122" i="16"/>
  <c r="K122" i="16"/>
  <c r="L122" i="16"/>
  <c r="Q122" i="16"/>
  <c r="R122" i="16"/>
  <c r="T122" i="16"/>
  <c r="A123" i="16"/>
  <c r="E123" i="16"/>
  <c r="F123" i="16"/>
  <c r="G123" i="16"/>
  <c r="I123" i="16"/>
  <c r="K123" i="16"/>
  <c r="L123" i="16"/>
  <c r="Q123" i="16"/>
  <c r="R123" i="16"/>
  <c r="A124" i="16"/>
  <c r="E124" i="16"/>
  <c r="F124" i="16"/>
  <c r="G124" i="16"/>
  <c r="I124" i="16"/>
  <c r="K124" i="16"/>
  <c r="L124" i="16"/>
  <c r="Q124" i="16"/>
  <c r="R124" i="16"/>
  <c r="A125" i="16"/>
  <c r="E125" i="16"/>
  <c r="F125" i="16"/>
  <c r="G125" i="16"/>
  <c r="I125" i="16"/>
  <c r="K125" i="16"/>
  <c r="L125" i="16"/>
  <c r="Q125" i="16"/>
  <c r="R125" i="16"/>
  <c r="A126" i="16"/>
  <c r="E126" i="16"/>
  <c r="F126" i="16"/>
  <c r="G126" i="16"/>
  <c r="I126" i="16"/>
  <c r="K126" i="16"/>
  <c r="L126" i="16"/>
  <c r="Q126" i="16"/>
  <c r="R126" i="16"/>
  <c r="A127" i="16"/>
  <c r="E127" i="16"/>
  <c r="F127" i="16"/>
  <c r="G127" i="16"/>
  <c r="I127" i="16"/>
  <c r="K127" i="16"/>
  <c r="L127" i="16"/>
  <c r="Q127" i="16"/>
  <c r="R127" i="16"/>
  <c r="A128" i="16"/>
  <c r="E128" i="16"/>
  <c r="F128" i="16"/>
  <c r="G128" i="16"/>
  <c r="I128" i="16"/>
  <c r="K128" i="16"/>
  <c r="L128" i="16"/>
  <c r="Q128" i="16"/>
  <c r="R128" i="16"/>
  <c r="A129" i="16"/>
  <c r="E129" i="16"/>
  <c r="F129" i="16"/>
  <c r="G129" i="16"/>
  <c r="I129" i="16"/>
  <c r="K129" i="16"/>
  <c r="L129" i="16"/>
  <c r="Q129" i="16"/>
  <c r="R129" i="16"/>
  <c r="A130" i="16"/>
  <c r="E130" i="16"/>
  <c r="F130" i="16"/>
  <c r="G130" i="16"/>
  <c r="I130" i="16"/>
  <c r="K130" i="16"/>
  <c r="L130" i="16"/>
  <c r="Q130" i="16"/>
  <c r="R130" i="16"/>
  <c r="A131" i="16"/>
  <c r="E131" i="16"/>
  <c r="F131" i="16"/>
  <c r="G131" i="16"/>
  <c r="I131" i="16"/>
  <c r="K131" i="16"/>
  <c r="L131" i="16"/>
  <c r="Q131" i="16"/>
  <c r="R131" i="16"/>
  <c r="A132" i="16"/>
  <c r="E132" i="16"/>
  <c r="F132" i="16"/>
  <c r="G132" i="16"/>
  <c r="I132" i="16"/>
  <c r="K132" i="16"/>
  <c r="L132" i="16"/>
  <c r="Q132" i="16"/>
  <c r="R132" i="16"/>
  <c r="A133" i="16"/>
  <c r="E133" i="16"/>
  <c r="F133" i="16"/>
  <c r="G133" i="16"/>
  <c r="I133" i="16"/>
  <c r="K133" i="16"/>
  <c r="L133" i="16"/>
  <c r="Q133" i="16"/>
  <c r="R133" i="16"/>
  <c r="A134" i="16"/>
  <c r="E134" i="16"/>
  <c r="F134" i="16"/>
  <c r="G134" i="16"/>
  <c r="I134" i="16"/>
  <c r="K134" i="16"/>
  <c r="L134" i="16"/>
  <c r="Q134" i="16"/>
  <c r="R134" i="16"/>
  <c r="A135" i="16"/>
  <c r="E135" i="16"/>
  <c r="F135" i="16"/>
  <c r="G135" i="16"/>
  <c r="I135" i="16"/>
  <c r="K135" i="16"/>
  <c r="L135" i="16"/>
  <c r="Q135" i="16"/>
  <c r="R135" i="16"/>
  <c r="A136" i="16"/>
  <c r="E136" i="16"/>
  <c r="F136" i="16"/>
  <c r="G136" i="16"/>
  <c r="I136" i="16"/>
  <c r="K136" i="16"/>
  <c r="L136" i="16"/>
  <c r="Q136" i="16"/>
  <c r="R136" i="16"/>
  <c r="A137" i="16"/>
  <c r="E137" i="16"/>
  <c r="F137" i="16"/>
  <c r="G137" i="16"/>
  <c r="I137" i="16"/>
  <c r="K137" i="16"/>
  <c r="L137" i="16"/>
  <c r="Q137" i="16"/>
  <c r="R137" i="16"/>
  <c r="A138" i="16"/>
  <c r="E138" i="16"/>
  <c r="F138" i="16"/>
  <c r="G138" i="16"/>
  <c r="I138" i="16"/>
  <c r="K138" i="16"/>
  <c r="L138" i="16"/>
  <c r="Q138" i="16"/>
  <c r="R138" i="16"/>
  <c r="A139" i="16"/>
  <c r="E139" i="16"/>
  <c r="F139" i="16"/>
  <c r="G139" i="16"/>
  <c r="I139" i="16"/>
  <c r="K139" i="16"/>
  <c r="L139" i="16"/>
  <c r="Q139" i="16"/>
  <c r="R139" i="16"/>
  <c r="A140" i="16"/>
  <c r="E140" i="16"/>
  <c r="F140" i="16"/>
  <c r="G140" i="16"/>
  <c r="I140" i="16"/>
  <c r="K140" i="16"/>
  <c r="L140" i="16"/>
  <c r="Q140" i="16"/>
  <c r="R140" i="16"/>
  <c r="A141" i="16"/>
  <c r="E141" i="16"/>
  <c r="F141" i="16"/>
  <c r="G141" i="16"/>
  <c r="I141" i="16"/>
  <c r="K141" i="16"/>
  <c r="L141" i="16"/>
  <c r="Q141" i="16"/>
  <c r="R141" i="16"/>
  <c r="A142" i="16"/>
  <c r="E142" i="16"/>
  <c r="F142" i="16"/>
  <c r="T142" i="16" s="1"/>
  <c r="G142" i="16"/>
  <c r="I142" i="16"/>
  <c r="K142" i="16"/>
  <c r="L142" i="16"/>
  <c r="Q142" i="16"/>
  <c r="R142" i="16"/>
  <c r="A143" i="16"/>
  <c r="E143" i="16"/>
  <c r="F143" i="16"/>
  <c r="G143" i="16"/>
  <c r="I143" i="16"/>
  <c r="K143" i="16"/>
  <c r="L143" i="16"/>
  <c r="Q143" i="16"/>
  <c r="R143" i="16"/>
  <c r="A144" i="16"/>
  <c r="E144" i="16"/>
  <c r="F144" i="16"/>
  <c r="G144" i="16"/>
  <c r="I144" i="16"/>
  <c r="K144" i="16"/>
  <c r="L144" i="16"/>
  <c r="Q144" i="16"/>
  <c r="R144" i="16"/>
  <c r="A145" i="16"/>
  <c r="E145" i="16"/>
  <c r="F145" i="16"/>
  <c r="G145" i="16"/>
  <c r="I145" i="16"/>
  <c r="K145" i="16"/>
  <c r="L145" i="16"/>
  <c r="Q145" i="16"/>
  <c r="R145" i="16"/>
  <c r="A146" i="16"/>
  <c r="E146" i="16"/>
  <c r="F146" i="16"/>
  <c r="G146" i="16"/>
  <c r="I146" i="16"/>
  <c r="K146" i="16"/>
  <c r="L146" i="16"/>
  <c r="Q146" i="16"/>
  <c r="R146" i="16"/>
  <c r="A147" i="16"/>
  <c r="E147" i="16"/>
  <c r="F147" i="16"/>
  <c r="G147" i="16"/>
  <c r="I147" i="16"/>
  <c r="K147" i="16"/>
  <c r="L147" i="16"/>
  <c r="Q147" i="16"/>
  <c r="R147" i="16"/>
  <c r="A148" i="16"/>
  <c r="E148" i="16"/>
  <c r="F148" i="16"/>
  <c r="G148" i="16"/>
  <c r="I148" i="16"/>
  <c r="K148" i="16"/>
  <c r="L148" i="16"/>
  <c r="Q148" i="16"/>
  <c r="R148" i="16"/>
  <c r="A149" i="16"/>
  <c r="E149" i="16"/>
  <c r="F149" i="16"/>
  <c r="G149" i="16"/>
  <c r="I149" i="16"/>
  <c r="K149" i="16"/>
  <c r="L149" i="16"/>
  <c r="Q149" i="16"/>
  <c r="R149" i="16"/>
  <c r="A150" i="16"/>
  <c r="E150" i="16"/>
  <c r="F150" i="16"/>
  <c r="G150" i="16"/>
  <c r="I150" i="16"/>
  <c r="K150" i="16"/>
  <c r="L150" i="16"/>
  <c r="Q150" i="16"/>
  <c r="R150" i="16"/>
  <c r="A151" i="16"/>
  <c r="E151" i="16"/>
  <c r="F151" i="16"/>
  <c r="G151" i="16"/>
  <c r="I151" i="16"/>
  <c r="K151" i="16"/>
  <c r="L151" i="16"/>
  <c r="Q151" i="16"/>
  <c r="R151" i="16"/>
  <c r="A152" i="16"/>
  <c r="E152" i="16"/>
  <c r="F152" i="16"/>
  <c r="G152" i="16"/>
  <c r="I152" i="16"/>
  <c r="K152" i="16"/>
  <c r="L152" i="16"/>
  <c r="Q152" i="16"/>
  <c r="R152" i="16"/>
  <c r="A153" i="16"/>
  <c r="E153" i="16"/>
  <c r="F153" i="16"/>
  <c r="G153" i="16"/>
  <c r="I153" i="16"/>
  <c r="K153" i="16"/>
  <c r="L153" i="16"/>
  <c r="Q153" i="16"/>
  <c r="R153" i="16"/>
  <c r="A154" i="16"/>
  <c r="E154" i="16"/>
  <c r="F154" i="16"/>
  <c r="G154" i="16"/>
  <c r="I154" i="16"/>
  <c r="K154" i="16"/>
  <c r="L154" i="16"/>
  <c r="Q154" i="16"/>
  <c r="R154" i="16"/>
  <c r="A155" i="16"/>
  <c r="E155" i="16"/>
  <c r="F155" i="16"/>
  <c r="G155" i="16"/>
  <c r="I155" i="16"/>
  <c r="K155" i="16"/>
  <c r="L155" i="16"/>
  <c r="Q155" i="16"/>
  <c r="R155" i="16"/>
  <c r="A156" i="16"/>
  <c r="E156" i="16"/>
  <c r="F156" i="16"/>
  <c r="G156" i="16"/>
  <c r="I156" i="16"/>
  <c r="K156" i="16"/>
  <c r="L156" i="16"/>
  <c r="Q156" i="16"/>
  <c r="R156" i="16"/>
  <c r="A157" i="16"/>
  <c r="E157" i="16"/>
  <c r="F157" i="16"/>
  <c r="G157" i="16"/>
  <c r="I157" i="16"/>
  <c r="K157" i="16"/>
  <c r="L157" i="16"/>
  <c r="Q157" i="16"/>
  <c r="R157" i="16"/>
  <c r="A158" i="16"/>
  <c r="E158" i="16"/>
  <c r="F158" i="16"/>
  <c r="G158" i="16"/>
  <c r="I158" i="16"/>
  <c r="K158" i="16"/>
  <c r="L158" i="16"/>
  <c r="Q158" i="16"/>
  <c r="R158" i="16"/>
  <c r="A159" i="16"/>
  <c r="E159" i="16"/>
  <c r="F159" i="16"/>
  <c r="G159" i="16"/>
  <c r="I159" i="16"/>
  <c r="K159" i="16"/>
  <c r="L159" i="16"/>
  <c r="Q159" i="16"/>
  <c r="R159" i="16"/>
  <c r="A160" i="16"/>
  <c r="E160" i="16"/>
  <c r="F160" i="16"/>
  <c r="G160" i="16"/>
  <c r="I160" i="16"/>
  <c r="K160" i="16"/>
  <c r="L160" i="16"/>
  <c r="Q160" i="16"/>
  <c r="R160" i="16"/>
  <c r="A161" i="16"/>
  <c r="E161" i="16"/>
  <c r="F161" i="16"/>
  <c r="G161" i="16"/>
  <c r="I161" i="16"/>
  <c r="K161" i="16"/>
  <c r="L161" i="16"/>
  <c r="Q161" i="16"/>
  <c r="R161" i="16"/>
  <c r="A162" i="16"/>
  <c r="E162" i="16"/>
  <c r="F162" i="16"/>
  <c r="G162" i="16"/>
  <c r="I162" i="16"/>
  <c r="K162" i="16"/>
  <c r="L162" i="16"/>
  <c r="Q162" i="16"/>
  <c r="R162" i="16"/>
  <c r="A163" i="16"/>
  <c r="E163" i="16"/>
  <c r="F163" i="16"/>
  <c r="G163" i="16"/>
  <c r="I163" i="16"/>
  <c r="K163" i="16"/>
  <c r="L163" i="16"/>
  <c r="Q163" i="16"/>
  <c r="R163" i="16"/>
  <c r="A164" i="16"/>
  <c r="E164" i="16"/>
  <c r="F164" i="16"/>
  <c r="G164" i="16"/>
  <c r="I164" i="16"/>
  <c r="K164" i="16"/>
  <c r="L164" i="16"/>
  <c r="Q164" i="16"/>
  <c r="R164" i="16"/>
  <c r="A165" i="16"/>
  <c r="E165" i="16"/>
  <c r="F165" i="16"/>
  <c r="G165" i="16"/>
  <c r="I165" i="16"/>
  <c r="K165" i="16"/>
  <c r="L165" i="16"/>
  <c r="Q165" i="16"/>
  <c r="R165" i="16"/>
  <c r="A166" i="16"/>
  <c r="E166" i="16"/>
  <c r="F166" i="16"/>
  <c r="G166" i="16"/>
  <c r="I166" i="16"/>
  <c r="K166" i="16"/>
  <c r="L166" i="16"/>
  <c r="Q166" i="16"/>
  <c r="R166" i="16"/>
  <c r="A167" i="16"/>
  <c r="E167" i="16"/>
  <c r="F167" i="16"/>
  <c r="G167" i="16"/>
  <c r="I167" i="16"/>
  <c r="K167" i="16"/>
  <c r="L167" i="16"/>
  <c r="Q167" i="16"/>
  <c r="R167" i="16"/>
  <c r="A168" i="16"/>
  <c r="E168" i="16"/>
  <c r="F168" i="16"/>
  <c r="G168" i="16"/>
  <c r="I168" i="16"/>
  <c r="K168" i="16"/>
  <c r="L168" i="16"/>
  <c r="Q168" i="16"/>
  <c r="R168" i="16"/>
  <c r="A169" i="16"/>
  <c r="E169" i="16"/>
  <c r="F169" i="16"/>
  <c r="G169" i="16"/>
  <c r="I169" i="16"/>
  <c r="K169" i="16"/>
  <c r="L169" i="16"/>
  <c r="Q169" i="16"/>
  <c r="R169" i="16"/>
  <c r="A170" i="16"/>
  <c r="E170" i="16"/>
  <c r="F170" i="16"/>
  <c r="G170" i="16"/>
  <c r="I170" i="16"/>
  <c r="K170" i="16"/>
  <c r="L170" i="16"/>
  <c r="Q170" i="16"/>
  <c r="R170" i="16"/>
  <c r="A171" i="16"/>
  <c r="E171" i="16"/>
  <c r="F171" i="16"/>
  <c r="G171" i="16"/>
  <c r="I171" i="16"/>
  <c r="K171" i="16"/>
  <c r="L171" i="16"/>
  <c r="Q171" i="16"/>
  <c r="R171" i="16"/>
  <c r="A172" i="16"/>
  <c r="E172" i="16"/>
  <c r="F172" i="16"/>
  <c r="G172" i="16"/>
  <c r="I172" i="16"/>
  <c r="K172" i="16"/>
  <c r="L172" i="16"/>
  <c r="Q172" i="16"/>
  <c r="R172" i="16"/>
  <c r="A173" i="16"/>
  <c r="E173" i="16"/>
  <c r="F173" i="16"/>
  <c r="G173" i="16"/>
  <c r="I173" i="16"/>
  <c r="K173" i="16"/>
  <c r="L173" i="16"/>
  <c r="Q173" i="16"/>
  <c r="R173" i="16"/>
  <c r="A174" i="16"/>
  <c r="E174" i="16"/>
  <c r="F174" i="16"/>
  <c r="G174" i="16"/>
  <c r="I174" i="16"/>
  <c r="K174" i="16"/>
  <c r="L174" i="16"/>
  <c r="Q174" i="16"/>
  <c r="R174" i="16"/>
  <c r="A175" i="16"/>
  <c r="E175" i="16"/>
  <c r="F175" i="16"/>
  <c r="G175" i="16"/>
  <c r="I175" i="16"/>
  <c r="K175" i="16"/>
  <c r="L175" i="16"/>
  <c r="Q175" i="16"/>
  <c r="R175" i="16"/>
  <c r="A176" i="16"/>
  <c r="E176" i="16"/>
  <c r="F176" i="16"/>
  <c r="G176" i="16"/>
  <c r="I176" i="16"/>
  <c r="K176" i="16"/>
  <c r="L176" i="16"/>
  <c r="Q176" i="16"/>
  <c r="R176" i="16"/>
  <c r="A177" i="16"/>
  <c r="E177" i="16"/>
  <c r="F177" i="16"/>
  <c r="G177" i="16"/>
  <c r="I177" i="16"/>
  <c r="K177" i="16"/>
  <c r="L177" i="16"/>
  <c r="Q177" i="16"/>
  <c r="R177" i="16"/>
  <c r="A178" i="16"/>
  <c r="E178" i="16"/>
  <c r="F178" i="16"/>
  <c r="G178" i="16"/>
  <c r="I178" i="16"/>
  <c r="K178" i="16"/>
  <c r="L178" i="16"/>
  <c r="Q178" i="16"/>
  <c r="R178" i="16"/>
  <c r="A179" i="16"/>
  <c r="E179" i="16"/>
  <c r="F179" i="16"/>
  <c r="G179" i="16"/>
  <c r="I179" i="16"/>
  <c r="K179" i="16"/>
  <c r="L179" i="16"/>
  <c r="Q179" i="16"/>
  <c r="R179" i="16"/>
  <c r="A180" i="16"/>
  <c r="E180" i="16"/>
  <c r="F180" i="16"/>
  <c r="G180" i="16"/>
  <c r="I180" i="16"/>
  <c r="K180" i="16"/>
  <c r="L180" i="16"/>
  <c r="Q180" i="16"/>
  <c r="R180" i="16"/>
  <c r="A181" i="16"/>
  <c r="E181" i="16"/>
  <c r="F181" i="16"/>
  <c r="G181" i="16"/>
  <c r="I181" i="16"/>
  <c r="K181" i="16"/>
  <c r="L181" i="16"/>
  <c r="Q181" i="16"/>
  <c r="R181" i="16"/>
  <c r="A182" i="16"/>
  <c r="E182" i="16"/>
  <c r="F182" i="16"/>
  <c r="G182" i="16"/>
  <c r="I182" i="16"/>
  <c r="K182" i="16"/>
  <c r="L182" i="16"/>
  <c r="Q182" i="16"/>
  <c r="R182" i="16"/>
  <c r="A183" i="16"/>
  <c r="E183" i="16"/>
  <c r="F183" i="16"/>
  <c r="G183" i="16"/>
  <c r="I183" i="16"/>
  <c r="K183" i="16"/>
  <c r="L183" i="16"/>
  <c r="Q183" i="16"/>
  <c r="R183" i="16"/>
  <c r="A184" i="16"/>
  <c r="E184" i="16"/>
  <c r="F184" i="16"/>
  <c r="G184" i="16"/>
  <c r="I184" i="16"/>
  <c r="K184" i="16"/>
  <c r="L184" i="16"/>
  <c r="Q184" i="16"/>
  <c r="R184" i="16"/>
  <c r="A185" i="16"/>
  <c r="E185" i="16"/>
  <c r="F185" i="16"/>
  <c r="G185" i="16"/>
  <c r="I185" i="16"/>
  <c r="K185" i="16"/>
  <c r="L185" i="16"/>
  <c r="Q185" i="16"/>
  <c r="R185" i="16"/>
  <c r="A186" i="16"/>
  <c r="E186" i="16"/>
  <c r="F186" i="16"/>
  <c r="G186" i="16"/>
  <c r="I186" i="16"/>
  <c r="K186" i="16"/>
  <c r="L186" i="16"/>
  <c r="Q186" i="16"/>
  <c r="R186" i="16"/>
  <c r="A187" i="16"/>
  <c r="E187" i="16"/>
  <c r="F187" i="16"/>
  <c r="G187" i="16"/>
  <c r="I187" i="16"/>
  <c r="K187" i="16"/>
  <c r="L187" i="16"/>
  <c r="Q187" i="16"/>
  <c r="R187" i="16"/>
  <c r="A188" i="16"/>
  <c r="E188" i="16"/>
  <c r="F188" i="16"/>
  <c r="G188" i="16"/>
  <c r="I188" i="16"/>
  <c r="K188" i="16"/>
  <c r="L188" i="16"/>
  <c r="Q188" i="16"/>
  <c r="R188" i="16"/>
  <c r="A189" i="16"/>
  <c r="E189" i="16"/>
  <c r="F189" i="16"/>
  <c r="G189" i="16"/>
  <c r="I189" i="16"/>
  <c r="K189" i="16"/>
  <c r="L189" i="16"/>
  <c r="Q189" i="16"/>
  <c r="R189" i="16"/>
  <c r="A190" i="16"/>
  <c r="E190" i="16"/>
  <c r="F190" i="16"/>
  <c r="G190" i="16"/>
  <c r="I190" i="16"/>
  <c r="K190" i="16"/>
  <c r="L190" i="16"/>
  <c r="Q190" i="16"/>
  <c r="R190" i="16"/>
  <c r="A191" i="16"/>
  <c r="E191" i="16"/>
  <c r="F191" i="16"/>
  <c r="G191" i="16"/>
  <c r="I191" i="16"/>
  <c r="K191" i="16"/>
  <c r="L191" i="16"/>
  <c r="Q191" i="16"/>
  <c r="R191" i="16"/>
  <c r="A192" i="16"/>
  <c r="E192" i="16"/>
  <c r="F192" i="16"/>
  <c r="G192" i="16"/>
  <c r="I192" i="16"/>
  <c r="K192" i="16"/>
  <c r="L192" i="16"/>
  <c r="Q192" i="16"/>
  <c r="R192" i="16"/>
  <c r="A193" i="16"/>
  <c r="E193" i="16"/>
  <c r="F193" i="16"/>
  <c r="T193" i="16" s="1"/>
  <c r="G193" i="16"/>
  <c r="I193" i="16"/>
  <c r="K193" i="16"/>
  <c r="L193" i="16"/>
  <c r="Q193" i="16"/>
  <c r="R193" i="16"/>
  <c r="A194" i="16"/>
  <c r="E194" i="16"/>
  <c r="F194" i="16"/>
  <c r="G194" i="16"/>
  <c r="I194" i="16"/>
  <c r="K194" i="16"/>
  <c r="L194" i="16"/>
  <c r="Q194" i="16"/>
  <c r="R194" i="16"/>
  <c r="A195" i="16"/>
  <c r="E195" i="16"/>
  <c r="F195" i="16"/>
  <c r="T195" i="16" s="1"/>
  <c r="G195" i="16"/>
  <c r="I195" i="16"/>
  <c r="K195" i="16"/>
  <c r="L195" i="16"/>
  <c r="Q195" i="16"/>
  <c r="R195" i="16"/>
  <c r="A196" i="16"/>
  <c r="E196" i="16"/>
  <c r="F196" i="16"/>
  <c r="G196" i="16"/>
  <c r="I196" i="16"/>
  <c r="K196" i="16"/>
  <c r="L196" i="16"/>
  <c r="Q196" i="16"/>
  <c r="R196" i="16"/>
  <c r="A197" i="16"/>
  <c r="E197" i="16"/>
  <c r="F197" i="16"/>
  <c r="G197" i="16"/>
  <c r="I197" i="16"/>
  <c r="K197" i="16"/>
  <c r="L197" i="16"/>
  <c r="Q197" i="16"/>
  <c r="R197" i="16"/>
  <c r="A198" i="16"/>
  <c r="E198" i="16"/>
  <c r="F198" i="16"/>
  <c r="G198" i="16"/>
  <c r="I198" i="16"/>
  <c r="K198" i="16"/>
  <c r="L198" i="16"/>
  <c r="Q198" i="16"/>
  <c r="R198" i="16"/>
  <c r="A199" i="16"/>
  <c r="E199" i="16"/>
  <c r="F199" i="16"/>
  <c r="G199" i="16"/>
  <c r="I199" i="16"/>
  <c r="K199" i="16"/>
  <c r="L199" i="16"/>
  <c r="Q199" i="16"/>
  <c r="R199" i="16"/>
  <c r="A200" i="16"/>
  <c r="E200" i="16"/>
  <c r="F200" i="16"/>
  <c r="G200" i="16"/>
  <c r="I200" i="16"/>
  <c r="K200" i="16"/>
  <c r="L200" i="16"/>
  <c r="Q200" i="16"/>
  <c r="R200" i="16"/>
  <c r="A201" i="16"/>
  <c r="E201" i="16"/>
  <c r="F201" i="16"/>
  <c r="G201" i="16"/>
  <c r="I201" i="16"/>
  <c r="K201" i="16"/>
  <c r="L201" i="16"/>
  <c r="Q201" i="16"/>
  <c r="R201" i="16"/>
  <c r="A202" i="16"/>
  <c r="E202" i="16"/>
  <c r="F202" i="16"/>
  <c r="G202" i="16"/>
  <c r="I202" i="16"/>
  <c r="K202" i="16"/>
  <c r="L202" i="16"/>
  <c r="Q202" i="16"/>
  <c r="R202" i="16"/>
  <c r="A203" i="16"/>
  <c r="E203" i="16"/>
  <c r="F203" i="16"/>
  <c r="T203" i="16" s="1"/>
  <c r="G203" i="16"/>
  <c r="I203" i="16"/>
  <c r="K203" i="16"/>
  <c r="L203" i="16"/>
  <c r="Q203" i="16"/>
  <c r="R203" i="16"/>
  <c r="A204" i="16"/>
  <c r="E204" i="16"/>
  <c r="F204" i="16"/>
  <c r="G204" i="16"/>
  <c r="I204" i="16"/>
  <c r="K204" i="16"/>
  <c r="L204" i="16"/>
  <c r="Q204" i="16"/>
  <c r="R204" i="16"/>
  <c r="A205" i="16"/>
  <c r="E205" i="16"/>
  <c r="F205" i="16"/>
  <c r="G205" i="16"/>
  <c r="I205" i="16"/>
  <c r="K205" i="16"/>
  <c r="L205" i="16"/>
  <c r="Q205" i="16"/>
  <c r="R205" i="16"/>
  <c r="A206" i="16"/>
  <c r="E206" i="16"/>
  <c r="F206" i="16"/>
  <c r="G206" i="16"/>
  <c r="I206" i="16"/>
  <c r="K206" i="16"/>
  <c r="L206" i="16"/>
  <c r="Q206" i="16"/>
  <c r="R206" i="16"/>
  <c r="A207" i="16"/>
  <c r="E207" i="16"/>
  <c r="F207" i="16"/>
  <c r="G207" i="16"/>
  <c r="I207" i="16"/>
  <c r="K207" i="16"/>
  <c r="L207" i="16"/>
  <c r="Q207" i="16"/>
  <c r="R207" i="16"/>
  <c r="A208" i="16"/>
  <c r="E208" i="16"/>
  <c r="F208" i="16"/>
  <c r="G208" i="16"/>
  <c r="I208" i="16"/>
  <c r="K208" i="16"/>
  <c r="L208" i="16"/>
  <c r="Q208" i="16"/>
  <c r="R208" i="16"/>
  <c r="A209" i="16"/>
  <c r="E209" i="16"/>
  <c r="F209" i="16"/>
  <c r="G209" i="16"/>
  <c r="I209" i="16"/>
  <c r="K209" i="16"/>
  <c r="L209" i="16"/>
  <c r="Q209" i="16"/>
  <c r="R209" i="16"/>
  <c r="A210" i="16"/>
  <c r="E210" i="16"/>
  <c r="F210" i="16"/>
  <c r="G210" i="16"/>
  <c r="I210" i="16"/>
  <c r="K210" i="16"/>
  <c r="L210" i="16"/>
  <c r="Q210" i="16"/>
  <c r="R210" i="16"/>
  <c r="A211" i="16"/>
  <c r="E211" i="16"/>
  <c r="F211" i="16"/>
  <c r="T211" i="16" s="1"/>
  <c r="G211" i="16"/>
  <c r="I211" i="16"/>
  <c r="K211" i="16"/>
  <c r="L211" i="16"/>
  <c r="Q211" i="16"/>
  <c r="R211" i="16"/>
  <c r="A212" i="16"/>
  <c r="E212" i="16"/>
  <c r="F212" i="16"/>
  <c r="G212" i="16"/>
  <c r="I212" i="16"/>
  <c r="K212" i="16"/>
  <c r="L212" i="16"/>
  <c r="Q212" i="16"/>
  <c r="R212" i="16"/>
  <c r="A213" i="16"/>
  <c r="E213" i="16"/>
  <c r="F213" i="16"/>
  <c r="G213" i="16"/>
  <c r="I213" i="16"/>
  <c r="K213" i="16"/>
  <c r="L213" i="16"/>
  <c r="Q213" i="16"/>
  <c r="R213" i="16"/>
  <c r="A214" i="16"/>
  <c r="E214" i="16"/>
  <c r="F214" i="16"/>
  <c r="G214" i="16"/>
  <c r="I214" i="16"/>
  <c r="K214" i="16"/>
  <c r="L214" i="16"/>
  <c r="Q214" i="16"/>
  <c r="R214" i="16"/>
  <c r="A215" i="16"/>
  <c r="E215" i="16"/>
  <c r="F215" i="16"/>
  <c r="G215" i="16"/>
  <c r="I215" i="16"/>
  <c r="K215" i="16"/>
  <c r="L215" i="16"/>
  <c r="Q215" i="16"/>
  <c r="R215" i="16"/>
  <c r="A216" i="16"/>
  <c r="E216" i="16"/>
  <c r="F216" i="16"/>
  <c r="G216" i="16"/>
  <c r="I216" i="16"/>
  <c r="K216" i="16"/>
  <c r="L216" i="16"/>
  <c r="Q216" i="16"/>
  <c r="R216" i="16"/>
  <c r="A217" i="16"/>
  <c r="E217" i="16"/>
  <c r="F217" i="16"/>
  <c r="G217" i="16"/>
  <c r="I217" i="16"/>
  <c r="K217" i="16"/>
  <c r="L217" i="16"/>
  <c r="Q217" i="16"/>
  <c r="R217" i="16"/>
  <c r="A218" i="16"/>
  <c r="E218" i="16"/>
  <c r="F218" i="16"/>
  <c r="G218" i="16"/>
  <c r="I218" i="16"/>
  <c r="K218" i="16"/>
  <c r="L218" i="16"/>
  <c r="Q218" i="16"/>
  <c r="R218" i="16"/>
  <c r="A219" i="16"/>
  <c r="E219" i="16"/>
  <c r="F219" i="16"/>
  <c r="T219" i="16" s="1"/>
  <c r="G219" i="16"/>
  <c r="I219" i="16"/>
  <c r="K219" i="16"/>
  <c r="L219" i="16"/>
  <c r="Q219" i="16"/>
  <c r="R219" i="16"/>
  <c r="A220" i="16"/>
  <c r="E220" i="16"/>
  <c r="F220" i="16"/>
  <c r="G220" i="16"/>
  <c r="I220" i="16"/>
  <c r="K220" i="16"/>
  <c r="L220" i="16"/>
  <c r="Q220" i="16"/>
  <c r="R220" i="16"/>
  <c r="A221" i="16"/>
  <c r="E221" i="16"/>
  <c r="F221" i="16"/>
  <c r="G221" i="16"/>
  <c r="I221" i="16"/>
  <c r="K221" i="16"/>
  <c r="L221" i="16"/>
  <c r="Q221" i="16"/>
  <c r="R221" i="16"/>
  <c r="A222" i="16"/>
  <c r="E222" i="16"/>
  <c r="F222" i="16"/>
  <c r="G222" i="16"/>
  <c r="I222" i="16"/>
  <c r="K222" i="16"/>
  <c r="L222" i="16"/>
  <c r="Q222" i="16"/>
  <c r="R222" i="16"/>
  <c r="A223" i="16"/>
  <c r="E223" i="16"/>
  <c r="F223" i="16"/>
  <c r="G223" i="16"/>
  <c r="I223" i="16"/>
  <c r="K223" i="16"/>
  <c r="L223" i="16"/>
  <c r="Q223" i="16"/>
  <c r="R223" i="16"/>
  <c r="A224" i="16"/>
  <c r="E224" i="16"/>
  <c r="F224" i="16"/>
  <c r="G224" i="16"/>
  <c r="I224" i="16"/>
  <c r="K224" i="16"/>
  <c r="L224" i="16"/>
  <c r="Q224" i="16"/>
  <c r="R224" i="16"/>
  <c r="A225" i="16"/>
  <c r="E225" i="16"/>
  <c r="F225" i="16"/>
  <c r="G225" i="16"/>
  <c r="I225" i="16"/>
  <c r="K225" i="16"/>
  <c r="L225" i="16"/>
  <c r="Q225" i="16"/>
  <c r="R225" i="16"/>
  <c r="A226" i="16"/>
  <c r="E226" i="16"/>
  <c r="F226" i="16"/>
  <c r="G226" i="16"/>
  <c r="I226" i="16"/>
  <c r="K226" i="16"/>
  <c r="L226" i="16"/>
  <c r="Q226" i="16"/>
  <c r="R226" i="16"/>
  <c r="A227" i="16"/>
  <c r="E227" i="16"/>
  <c r="F227" i="16"/>
  <c r="T227" i="16" s="1"/>
  <c r="G227" i="16"/>
  <c r="I227" i="16"/>
  <c r="K227" i="16"/>
  <c r="L227" i="16"/>
  <c r="Q227" i="16"/>
  <c r="R227" i="16"/>
  <c r="A228" i="16"/>
  <c r="E228" i="16"/>
  <c r="F228" i="16"/>
  <c r="G228" i="16"/>
  <c r="I228" i="16"/>
  <c r="K228" i="16"/>
  <c r="L228" i="16"/>
  <c r="Q228" i="16"/>
  <c r="R228" i="16"/>
  <c r="A229" i="16"/>
  <c r="E229" i="16"/>
  <c r="F229" i="16"/>
  <c r="G229" i="16"/>
  <c r="I229" i="16"/>
  <c r="K229" i="16"/>
  <c r="L229" i="16"/>
  <c r="Q229" i="16"/>
  <c r="R229" i="16"/>
  <c r="A230" i="16"/>
  <c r="E230" i="16"/>
  <c r="F230" i="16"/>
  <c r="G230" i="16"/>
  <c r="I230" i="16"/>
  <c r="K230" i="16"/>
  <c r="L230" i="16"/>
  <c r="Q230" i="16"/>
  <c r="R230" i="16"/>
  <c r="A231" i="16"/>
  <c r="E231" i="16"/>
  <c r="F231" i="16"/>
  <c r="G231" i="16"/>
  <c r="I231" i="16"/>
  <c r="K231" i="16"/>
  <c r="L231" i="16"/>
  <c r="Q231" i="16"/>
  <c r="R231" i="16"/>
  <c r="A232" i="16"/>
  <c r="E232" i="16"/>
  <c r="F232" i="16"/>
  <c r="G232" i="16"/>
  <c r="I232" i="16"/>
  <c r="K232" i="16"/>
  <c r="L232" i="16"/>
  <c r="Q232" i="16"/>
  <c r="R232" i="16"/>
  <c r="A233" i="16"/>
  <c r="E233" i="16"/>
  <c r="F233" i="16"/>
  <c r="G233" i="16"/>
  <c r="I233" i="16"/>
  <c r="K233" i="16"/>
  <c r="L233" i="16"/>
  <c r="Q233" i="16"/>
  <c r="R233" i="16"/>
  <c r="A234" i="16"/>
  <c r="E234" i="16"/>
  <c r="F234" i="16"/>
  <c r="G234" i="16"/>
  <c r="I234" i="16"/>
  <c r="K234" i="16"/>
  <c r="L234" i="16"/>
  <c r="Q234" i="16"/>
  <c r="R234" i="16"/>
  <c r="A235" i="16"/>
  <c r="E235" i="16"/>
  <c r="F235" i="16"/>
  <c r="G235" i="16"/>
  <c r="I235" i="16"/>
  <c r="K235" i="16"/>
  <c r="L235" i="16"/>
  <c r="Q235" i="16"/>
  <c r="R235" i="16"/>
  <c r="A236" i="16"/>
  <c r="E236" i="16"/>
  <c r="F236" i="16"/>
  <c r="G236" i="16"/>
  <c r="I236" i="16"/>
  <c r="K236" i="16"/>
  <c r="L236" i="16"/>
  <c r="Q236" i="16"/>
  <c r="R236" i="16"/>
  <c r="A237" i="16"/>
  <c r="E237" i="16"/>
  <c r="F237" i="16"/>
  <c r="G237" i="16"/>
  <c r="I237" i="16"/>
  <c r="K237" i="16"/>
  <c r="L237" i="16"/>
  <c r="Q237" i="16"/>
  <c r="R237" i="16"/>
  <c r="A238" i="16"/>
  <c r="E238" i="16"/>
  <c r="F238" i="16"/>
  <c r="G238" i="16"/>
  <c r="I238" i="16"/>
  <c r="K238" i="16"/>
  <c r="L238" i="16"/>
  <c r="Q238" i="16"/>
  <c r="R238" i="16"/>
  <c r="A239" i="16"/>
  <c r="E239" i="16"/>
  <c r="F239" i="16"/>
  <c r="G239" i="16"/>
  <c r="I239" i="16"/>
  <c r="K239" i="16"/>
  <c r="L239" i="16"/>
  <c r="Q239" i="16"/>
  <c r="R239" i="16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B2" i="15"/>
  <c r="C2" i="15"/>
  <c r="B3" i="15"/>
  <c r="C3" i="15"/>
  <c r="B4" i="15"/>
  <c r="C4" i="15"/>
  <c r="B5" i="15"/>
  <c r="C5" i="15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D35" i="20"/>
  <c r="B2" i="20"/>
  <c r="C3" i="20"/>
  <c r="G3" i="20" s="1"/>
  <c r="B3" i="20" s="1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2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" i="2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140" i="15"/>
  <c r="X141" i="15"/>
  <c r="X142" i="15"/>
  <c r="X143" i="15"/>
  <c r="X144" i="15"/>
  <c r="X145" i="15"/>
  <c r="X146" i="15"/>
  <c r="X147" i="15"/>
  <c r="X148" i="15"/>
  <c r="X149" i="15"/>
  <c r="X150" i="15"/>
  <c r="X151" i="15"/>
  <c r="X152" i="15"/>
  <c r="X153" i="15"/>
  <c r="X154" i="15"/>
  <c r="X155" i="15"/>
  <c r="X156" i="15"/>
  <c r="X157" i="15"/>
  <c r="X158" i="15"/>
  <c r="X159" i="15"/>
  <c r="X160" i="15"/>
  <c r="X161" i="15"/>
  <c r="X162" i="15"/>
  <c r="X163" i="15"/>
  <c r="X164" i="15"/>
  <c r="X165" i="15"/>
  <c r="X166" i="15"/>
  <c r="X167" i="15"/>
  <c r="X168" i="15"/>
  <c r="X169" i="15"/>
  <c r="X170" i="15"/>
  <c r="X171" i="15"/>
  <c r="X172" i="15"/>
  <c r="X173" i="15"/>
  <c r="X174" i="15"/>
  <c r="X175" i="15"/>
  <c r="X176" i="15"/>
  <c r="X177" i="15"/>
  <c r="X178" i="15"/>
  <c r="X179" i="15"/>
  <c r="X180" i="15"/>
  <c r="X181" i="15"/>
  <c r="X182" i="15"/>
  <c r="X183" i="15"/>
  <c r="X184" i="15"/>
  <c r="X185" i="15"/>
  <c r="X186" i="15"/>
  <c r="X187" i="15"/>
  <c r="X188" i="15"/>
  <c r="X189" i="15"/>
  <c r="X190" i="15"/>
  <c r="X191" i="15"/>
  <c r="X192" i="15"/>
  <c r="X193" i="15"/>
  <c r="X194" i="15"/>
  <c r="X195" i="15"/>
  <c r="X196" i="15"/>
  <c r="X197" i="15"/>
  <c r="X198" i="15"/>
  <c r="X199" i="15"/>
  <c r="X200" i="15"/>
  <c r="X201" i="15"/>
  <c r="X202" i="15"/>
  <c r="X203" i="15"/>
  <c r="X204" i="15"/>
  <c r="X205" i="15"/>
  <c r="X206" i="15"/>
  <c r="X207" i="15"/>
  <c r="X208" i="15"/>
  <c r="X209" i="15"/>
  <c r="X210" i="15"/>
  <c r="X211" i="15"/>
  <c r="X212" i="15"/>
  <c r="X213" i="15"/>
  <c r="X214" i="15"/>
  <c r="X215" i="15"/>
  <c r="X216" i="15"/>
  <c r="X217" i="15"/>
  <c r="X218" i="15"/>
  <c r="X219" i="15"/>
  <c r="X220" i="15"/>
  <c r="X221" i="15"/>
  <c r="X222" i="15"/>
  <c r="X223" i="15"/>
  <c r="X224" i="15"/>
  <c r="X225" i="15"/>
  <c r="X226" i="15"/>
  <c r="X227" i="15"/>
  <c r="X228" i="15"/>
  <c r="X229" i="15"/>
  <c r="X230" i="15"/>
  <c r="X231" i="15"/>
  <c r="X232" i="15"/>
  <c r="X233" i="15"/>
  <c r="X234" i="15"/>
  <c r="X235" i="15"/>
  <c r="X236" i="15"/>
  <c r="X237" i="15"/>
  <c r="X238" i="15"/>
  <c r="X239" i="15"/>
  <c r="X240" i="15"/>
  <c r="X241" i="15"/>
  <c r="X242" i="15"/>
  <c r="X243" i="15"/>
  <c r="X244" i="15"/>
  <c r="X245" i="15"/>
  <c r="X246" i="15"/>
  <c r="X247" i="15"/>
  <c r="X248" i="15"/>
  <c r="X249" i="15"/>
  <c r="X250" i="15"/>
  <c r="X251" i="15"/>
  <c r="X252" i="15"/>
  <c r="X253" i="15"/>
  <c r="X254" i="15"/>
  <c r="X255" i="15"/>
  <c r="X256" i="15"/>
  <c r="X257" i="15"/>
  <c r="X258" i="15"/>
  <c r="X259" i="15"/>
  <c r="X260" i="15"/>
  <c r="X261" i="15"/>
  <c r="X262" i="15"/>
  <c r="X263" i="15"/>
  <c r="X264" i="15"/>
  <c r="X265" i="15"/>
  <c r="X266" i="15"/>
  <c r="X267" i="15"/>
  <c r="X268" i="15"/>
  <c r="X269" i="15"/>
  <c r="X270" i="15"/>
  <c r="X271" i="15"/>
  <c r="X272" i="15"/>
  <c r="X273" i="15"/>
  <c r="X274" i="15"/>
  <c r="X275" i="15"/>
  <c r="X276" i="15"/>
  <c r="X277" i="15"/>
  <c r="X278" i="15"/>
  <c r="X279" i="15"/>
  <c r="X280" i="15"/>
  <c r="X281" i="15"/>
  <c r="X282" i="15"/>
  <c r="X283" i="15"/>
  <c r="X284" i="15"/>
  <c r="X285" i="15"/>
  <c r="X286" i="15"/>
  <c r="X287" i="15"/>
  <c r="X288" i="15"/>
  <c r="X289" i="15"/>
  <c r="X290" i="15"/>
  <c r="X291" i="15"/>
  <c r="X292" i="15"/>
  <c r="X293" i="15"/>
  <c r="X294" i="15"/>
  <c r="X295" i="15"/>
  <c r="X296" i="15"/>
  <c r="X297" i="15"/>
  <c r="X298" i="15"/>
  <c r="X299" i="15"/>
  <c r="X300" i="15"/>
  <c r="X301" i="15"/>
  <c r="X302" i="15"/>
  <c r="X303" i="15"/>
  <c r="X304" i="15"/>
  <c r="X305" i="15"/>
  <c r="X306" i="15"/>
  <c r="X307" i="15"/>
  <c r="X308" i="15"/>
  <c r="X309" i="15"/>
  <c r="X310" i="15"/>
  <c r="X311" i="15"/>
  <c r="X312" i="15"/>
  <c r="X313" i="15"/>
  <c r="X314" i="15"/>
  <c r="X315" i="15"/>
  <c r="X316" i="15"/>
  <c r="X317" i="15"/>
  <c r="X318" i="15"/>
  <c r="X319" i="15"/>
  <c r="X320" i="15"/>
  <c r="X321" i="15"/>
  <c r="X322" i="15"/>
  <c r="X323" i="15"/>
  <c r="X324" i="15"/>
  <c r="X325" i="15"/>
  <c r="X326" i="15"/>
  <c r="X327" i="15"/>
  <c r="X328" i="15"/>
  <c r="X329" i="15"/>
  <c r="X330" i="15"/>
  <c r="X331" i="15"/>
  <c r="X332" i="15"/>
  <c r="X333" i="15"/>
  <c r="X334" i="15"/>
  <c r="X335" i="15"/>
  <c r="X336" i="15"/>
  <c r="X337" i="15"/>
  <c r="X338" i="15"/>
  <c r="X339" i="15"/>
  <c r="X340" i="15"/>
  <c r="X341" i="15"/>
  <c r="X342" i="15"/>
  <c r="X343" i="15"/>
  <c r="X344" i="15"/>
  <c r="X345" i="15"/>
  <c r="X346" i="15"/>
  <c r="X347" i="15"/>
  <c r="X348" i="15"/>
  <c r="X349" i="15"/>
  <c r="X350" i="15"/>
  <c r="X351" i="15"/>
  <c r="S28" i="18"/>
  <c r="T28" i="18"/>
  <c r="U28" i="18"/>
  <c r="S29" i="18"/>
  <c r="T29" i="18"/>
  <c r="U29" i="18"/>
  <c r="S30" i="18"/>
  <c r="T30" i="18"/>
  <c r="U30" i="18"/>
  <c r="S31" i="18"/>
  <c r="T31" i="18"/>
  <c r="U31" i="18"/>
  <c r="S32" i="18"/>
  <c r="T32" i="18"/>
  <c r="U32" i="18"/>
  <c r="V2" i="17"/>
  <c r="G18" i="17"/>
  <c r="H18" i="17"/>
  <c r="I18" i="17"/>
  <c r="G19" i="17"/>
  <c r="H19" i="17"/>
  <c r="I19" i="17"/>
  <c r="G20" i="17"/>
  <c r="H20" i="17"/>
  <c r="I20" i="17"/>
  <c r="G21" i="17"/>
  <c r="H21" i="17"/>
  <c r="I21" i="17"/>
  <c r="G22" i="17"/>
  <c r="H22" i="17"/>
  <c r="I22" i="17"/>
  <c r="G23" i="17"/>
  <c r="H23" i="17"/>
  <c r="I23" i="17"/>
  <c r="G24" i="17"/>
  <c r="H24" i="17"/>
  <c r="I24" i="17"/>
  <c r="G25" i="17"/>
  <c r="H25" i="17"/>
  <c r="I25" i="17"/>
  <c r="G26" i="17"/>
  <c r="H26" i="17"/>
  <c r="I26" i="17"/>
  <c r="G27" i="17"/>
  <c r="H27" i="17"/>
  <c r="I27" i="17"/>
  <c r="G28" i="17"/>
  <c r="H28" i="17"/>
  <c r="I28" i="17"/>
  <c r="G29" i="17"/>
  <c r="H29" i="17"/>
  <c r="I29" i="17"/>
  <c r="G30" i="17"/>
  <c r="H30" i="17"/>
  <c r="I30" i="17"/>
  <c r="G31" i="17"/>
  <c r="H31" i="17"/>
  <c r="I31" i="17"/>
  <c r="G32" i="17"/>
  <c r="H32" i="17"/>
  <c r="I32" i="17"/>
  <c r="G33" i="17"/>
  <c r="H33" i="17"/>
  <c r="I33" i="17"/>
  <c r="G34" i="17"/>
  <c r="H34" i="17"/>
  <c r="I34" i="17"/>
  <c r="G35" i="17"/>
  <c r="H35" i="17"/>
  <c r="I35" i="17"/>
  <c r="G36" i="17"/>
  <c r="H36" i="17"/>
  <c r="I36" i="17"/>
  <c r="G37" i="17"/>
  <c r="H37" i="17"/>
  <c r="I37" i="17"/>
  <c r="G38" i="17"/>
  <c r="H38" i="17"/>
  <c r="I38" i="17"/>
  <c r="G39" i="17"/>
  <c r="H39" i="17"/>
  <c r="I39" i="17"/>
  <c r="G40" i="17"/>
  <c r="H40" i="17"/>
  <c r="I40" i="17"/>
  <c r="G41" i="17"/>
  <c r="H41" i="17"/>
  <c r="I41" i="17"/>
  <c r="G42" i="17"/>
  <c r="H42" i="17"/>
  <c r="I42" i="17"/>
  <c r="G43" i="17"/>
  <c r="H43" i="17"/>
  <c r="I43" i="17"/>
  <c r="G44" i="17"/>
  <c r="H44" i="17"/>
  <c r="I44" i="17"/>
  <c r="G45" i="17"/>
  <c r="H45" i="17"/>
  <c r="I45" i="17"/>
  <c r="G46" i="17"/>
  <c r="H46" i="17"/>
  <c r="I46" i="17"/>
  <c r="G47" i="17"/>
  <c r="H47" i="17"/>
  <c r="I47" i="17"/>
  <c r="G48" i="17"/>
  <c r="H48" i="17"/>
  <c r="I48" i="17"/>
  <c r="G49" i="17"/>
  <c r="H49" i="17"/>
  <c r="I49" i="17"/>
  <c r="G50" i="17"/>
  <c r="H50" i="17"/>
  <c r="I50" i="17"/>
  <c r="G51" i="17"/>
  <c r="H51" i="17"/>
  <c r="I51" i="17"/>
  <c r="G52" i="17"/>
  <c r="H52" i="17"/>
  <c r="I52" i="17"/>
  <c r="G53" i="17"/>
  <c r="H53" i="17"/>
  <c r="I53" i="17"/>
  <c r="G54" i="17"/>
  <c r="H54" i="17"/>
  <c r="I54" i="17"/>
  <c r="G55" i="17"/>
  <c r="H55" i="17"/>
  <c r="I55" i="17"/>
  <c r="G56" i="17"/>
  <c r="H56" i="17"/>
  <c r="I56" i="17"/>
  <c r="G57" i="17"/>
  <c r="H57" i="17"/>
  <c r="I57" i="17"/>
  <c r="G58" i="17"/>
  <c r="H58" i="17"/>
  <c r="I58" i="17"/>
  <c r="G59" i="17"/>
  <c r="H59" i="17"/>
  <c r="I59" i="17"/>
  <c r="G60" i="17"/>
  <c r="H60" i="17"/>
  <c r="I60" i="17"/>
  <c r="G61" i="17"/>
  <c r="H61" i="17"/>
  <c r="I61" i="17"/>
  <c r="G62" i="17"/>
  <c r="H62" i="17"/>
  <c r="I62" i="17"/>
  <c r="G63" i="17"/>
  <c r="H63" i="17"/>
  <c r="I63" i="17"/>
  <c r="G3" i="17"/>
  <c r="H3" i="17"/>
  <c r="I3" i="17"/>
  <c r="G4" i="17"/>
  <c r="H4" i="17"/>
  <c r="I4" i="17"/>
  <c r="G5" i="17"/>
  <c r="H5" i="17"/>
  <c r="I5" i="17"/>
  <c r="G6" i="17"/>
  <c r="H6" i="17"/>
  <c r="I6" i="17"/>
  <c r="G7" i="17"/>
  <c r="H7" i="17"/>
  <c r="I7" i="17"/>
  <c r="G8" i="17"/>
  <c r="H8" i="17"/>
  <c r="I8" i="17"/>
  <c r="G9" i="17"/>
  <c r="H9" i="17"/>
  <c r="I9" i="17"/>
  <c r="G10" i="17"/>
  <c r="H10" i="17"/>
  <c r="I10" i="17"/>
  <c r="G11" i="17"/>
  <c r="H11" i="17"/>
  <c r="I11" i="17"/>
  <c r="G12" i="17"/>
  <c r="H12" i="17"/>
  <c r="I12" i="17"/>
  <c r="G13" i="17"/>
  <c r="H13" i="17"/>
  <c r="I13" i="17"/>
  <c r="G14" i="17"/>
  <c r="H14" i="17"/>
  <c r="I14" i="17"/>
  <c r="G15" i="17"/>
  <c r="H15" i="17"/>
  <c r="I15" i="17"/>
  <c r="G16" i="17"/>
  <c r="H16" i="17"/>
  <c r="I16" i="17"/>
  <c r="G17" i="17"/>
  <c r="H17" i="17"/>
  <c r="I17" i="17"/>
  <c r="C4" i="20" l="1"/>
  <c r="T194" i="16"/>
  <c r="T153" i="16"/>
  <c r="T149" i="16"/>
  <c r="T186" i="16"/>
  <c r="T178" i="16"/>
  <c r="T174" i="16"/>
  <c r="T154" i="16"/>
  <c r="T234" i="16"/>
  <c r="T223" i="16"/>
  <c r="T182" i="16"/>
  <c r="T121" i="16"/>
  <c r="T210" i="16"/>
  <c r="T126" i="16"/>
  <c r="T119" i="16"/>
  <c r="T235" i="16"/>
  <c r="T190" i="16"/>
  <c r="T183" i="16"/>
  <c r="T179" i="16"/>
  <c r="T231" i="16"/>
  <c r="T213" i="16"/>
  <c r="T202" i="16"/>
  <c r="T192" i="16"/>
  <c r="T185" i="16"/>
  <c r="T170" i="16"/>
  <c r="T158" i="16"/>
  <c r="T151" i="16"/>
  <c r="T117" i="16"/>
  <c r="T228" i="16"/>
  <c r="T226" i="16"/>
  <c r="T225" i="16"/>
  <c r="T215" i="16"/>
  <c r="T150" i="16"/>
  <c r="T146" i="16"/>
  <c r="T138" i="16"/>
  <c r="T239" i="16"/>
  <c r="T218" i="16"/>
  <c r="T217" i="16"/>
  <c r="T207" i="16"/>
  <c r="T166" i="16"/>
  <c r="T162" i="16"/>
  <c r="T134" i="16"/>
  <c r="T130" i="16"/>
  <c r="AJ351" i="15"/>
  <c r="T212" i="16"/>
  <c r="T199" i="16"/>
  <c r="T171" i="16"/>
  <c r="T169" i="16"/>
  <c r="T165" i="16"/>
  <c r="T137" i="16"/>
  <c r="T133" i="16"/>
  <c r="T236" i="16"/>
  <c r="T233" i="16"/>
  <c r="T204" i="16"/>
  <c r="T167" i="16"/>
  <c r="T163" i="16"/>
  <c r="T135" i="16"/>
  <c r="T131" i="16"/>
  <c r="T232" i="16"/>
  <c r="T230" i="16"/>
  <c r="T229" i="16"/>
  <c r="T214" i="16"/>
  <c r="T200" i="16"/>
  <c r="T181" i="16"/>
  <c r="T238" i="16"/>
  <c r="T237" i="16"/>
  <c r="T224" i="16"/>
  <c r="T222" i="16"/>
  <c r="T221" i="16"/>
  <c r="T208" i="16"/>
  <c r="T206" i="16"/>
  <c r="T187" i="16"/>
  <c r="T198" i="16"/>
  <c r="T177" i="16"/>
  <c r="T161" i="16"/>
  <c r="T147" i="16"/>
  <c r="T145" i="16"/>
  <c r="T129" i="16"/>
  <c r="T115" i="16"/>
  <c r="T113" i="16"/>
  <c r="T196" i="16"/>
  <c r="T191" i="16"/>
  <c r="T189" i="16"/>
  <c r="T175" i="16"/>
  <c r="T173" i="16"/>
  <c r="T159" i="16"/>
  <c r="T157" i="16"/>
  <c r="T143" i="16"/>
  <c r="T141" i="16"/>
  <c r="T127" i="16"/>
  <c r="T125" i="16"/>
  <c r="T111" i="16"/>
  <c r="T155" i="16"/>
  <c r="T139" i="16"/>
  <c r="T123" i="16"/>
  <c r="N5" i="6"/>
  <c r="T220" i="16"/>
  <c r="T216" i="16"/>
  <c r="T209" i="16"/>
  <c r="T205" i="16"/>
  <c r="T201" i="16"/>
  <c r="T197" i="16"/>
  <c r="T188" i="16"/>
  <c r="T184" i="16"/>
  <c r="T180" i="16"/>
  <c r="T176" i="16"/>
  <c r="T172" i="16"/>
  <c r="T168" i="16"/>
  <c r="T164" i="16"/>
  <c r="T160" i="16"/>
  <c r="T156" i="16"/>
  <c r="T152" i="16"/>
  <c r="T148" i="16"/>
  <c r="T144" i="16"/>
  <c r="T140" i="16"/>
  <c r="T136" i="16"/>
  <c r="T132" i="16"/>
  <c r="T128" i="16"/>
  <c r="T124" i="16"/>
  <c r="T120" i="16"/>
  <c r="T116" i="16"/>
  <c r="T112" i="16"/>
  <c r="C5" i="20"/>
  <c r="G4" i="20"/>
  <c r="B4" i="20" s="1"/>
  <c r="B3" i="2"/>
  <c r="U7" i="19" s="1"/>
  <c r="B4" i="2"/>
  <c r="T9" i="19" s="1"/>
  <c r="B5" i="2"/>
  <c r="T13" i="19" s="1"/>
  <c r="B6" i="2"/>
  <c r="U15" i="19" s="1"/>
  <c r="B7" i="2"/>
  <c r="B8" i="2"/>
  <c r="T21" i="19" s="1"/>
  <c r="B9" i="2"/>
  <c r="T25" i="19" s="1"/>
  <c r="B10" i="2"/>
  <c r="U27" i="19" s="1"/>
  <c r="B11" i="2"/>
  <c r="B12" i="2"/>
  <c r="T33" i="19" s="1"/>
  <c r="B13" i="2"/>
  <c r="T37" i="19" s="1"/>
  <c r="B14" i="2"/>
  <c r="U39" i="19" s="1"/>
  <c r="B15" i="2"/>
  <c r="B16" i="2"/>
  <c r="T45" i="19" s="1"/>
  <c r="B17" i="2"/>
  <c r="T49" i="19" s="1"/>
  <c r="B18" i="2"/>
  <c r="U51" i="19" s="1"/>
  <c r="B19" i="2"/>
  <c r="B20" i="2"/>
  <c r="T57" i="19" s="1"/>
  <c r="B21" i="2"/>
  <c r="T61" i="19" s="1"/>
  <c r="B22" i="2"/>
  <c r="U63" i="19" s="1"/>
  <c r="B23" i="2"/>
  <c r="B24" i="2"/>
  <c r="T69" i="19" s="1"/>
  <c r="B25" i="2"/>
  <c r="T73" i="19" s="1"/>
  <c r="B26" i="2"/>
  <c r="U75" i="19" s="1"/>
  <c r="B27" i="2"/>
  <c r="B28" i="2"/>
  <c r="T81" i="19" s="1"/>
  <c r="B29" i="2"/>
  <c r="T85" i="19" s="1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" i="2"/>
  <c r="AF9" i="19"/>
  <c r="AF10" i="19"/>
  <c r="AF11" i="19"/>
  <c r="AF12" i="19"/>
  <c r="K12" i="19" s="1"/>
  <c r="AF13" i="19"/>
  <c r="AF14" i="19"/>
  <c r="AF15" i="19"/>
  <c r="AF16" i="19"/>
  <c r="K16" i="19" s="1"/>
  <c r="AF17" i="19"/>
  <c r="AF18" i="19"/>
  <c r="AF19" i="19"/>
  <c r="AF20" i="19"/>
  <c r="AF21" i="19"/>
  <c r="AF22" i="19"/>
  <c r="AF23" i="19"/>
  <c r="AF24" i="19"/>
  <c r="K24" i="19" s="1"/>
  <c r="AF25" i="19"/>
  <c r="AF26" i="19"/>
  <c r="AF27" i="19"/>
  <c r="AF28" i="19"/>
  <c r="K28" i="19" s="1"/>
  <c r="AF29" i="19"/>
  <c r="AF30" i="19"/>
  <c r="AF31" i="19"/>
  <c r="AF32" i="19"/>
  <c r="AF33" i="19"/>
  <c r="AF34" i="19"/>
  <c r="AF35" i="19"/>
  <c r="AF36" i="19"/>
  <c r="AF37" i="19"/>
  <c r="AF38" i="19"/>
  <c r="AF39" i="19"/>
  <c r="AF40" i="19"/>
  <c r="K40" i="19" s="1"/>
  <c r="AF41" i="19"/>
  <c r="AF42" i="19"/>
  <c r="AF43" i="19"/>
  <c r="AF44" i="19"/>
  <c r="AF45" i="19"/>
  <c r="AF46" i="19"/>
  <c r="AF47" i="19"/>
  <c r="AF48" i="19"/>
  <c r="K48" i="19" s="1"/>
  <c r="AF49" i="19"/>
  <c r="AF50" i="19"/>
  <c r="AF51" i="19"/>
  <c r="AF52" i="19"/>
  <c r="AF53" i="19"/>
  <c r="AF54" i="19"/>
  <c r="AF55" i="19"/>
  <c r="AF56" i="19"/>
  <c r="K56" i="19" s="1"/>
  <c r="AF57" i="19"/>
  <c r="AF58" i="19"/>
  <c r="AF59" i="19"/>
  <c r="AF60" i="19"/>
  <c r="AF61" i="19"/>
  <c r="AF62" i="19"/>
  <c r="AF63" i="19"/>
  <c r="AF64" i="19"/>
  <c r="AF65" i="19"/>
  <c r="AF66" i="19"/>
  <c r="AF67" i="19"/>
  <c r="AF68" i="19"/>
  <c r="K68" i="19" s="1"/>
  <c r="AF69" i="19"/>
  <c r="AF70" i="19"/>
  <c r="AF71" i="19"/>
  <c r="AF72" i="19"/>
  <c r="AF73" i="19"/>
  <c r="AF74" i="19"/>
  <c r="AF75" i="19"/>
  <c r="AF76" i="19"/>
  <c r="AF4" i="19"/>
  <c r="AF5" i="19"/>
  <c r="AF6" i="19"/>
  <c r="AF7" i="19"/>
  <c r="AF8" i="19"/>
  <c r="AF3" i="19"/>
  <c r="K3" i="19" s="1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U12" i="19"/>
  <c r="U14" i="19"/>
  <c r="T15" i="19"/>
  <c r="T17" i="19"/>
  <c r="T18" i="19"/>
  <c r="U18" i="19"/>
  <c r="T19" i="19"/>
  <c r="U19" i="19"/>
  <c r="T20" i="19"/>
  <c r="U20" i="19"/>
  <c r="T22" i="19"/>
  <c r="U22" i="19"/>
  <c r="U24" i="19"/>
  <c r="U26" i="19"/>
  <c r="T27" i="19"/>
  <c r="T29" i="19"/>
  <c r="T30" i="19"/>
  <c r="U30" i="19"/>
  <c r="T31" i="19"/>
  <c r="U31" i="19"/>
  <c r="T32" i="19"/>
  <c r="U32" i="19"/>
  <c r="T34" i="19"/>
  <c r="U34" i="19"/>
  <c r="U36" i="19"/>
  <c r="U38" i="19"/>
  <c r="T39" i="19"/>
  <c r="T41" i="19"/>
  <c r="T42" i="19"/>
  <c r="U42" i="19"/>
  <c r="T43" i="19"/>
  <c r="U43" i="19"/>
  <c r="T44" i="19"/>
  <c r="U44" i="19"/>
  <c r="T46" i="19"/>
  <c r="U46" i="19"/>
  <c r="U48" i="19"/>
  <c r="U50" i="19"/>
  <c r="T51" i="19"/>
  <c r="T53" i="19"/>
  <c r="T54" i="19"/>
  <c r="U54" i="19"/>
  <c r="T55" i="19"/>
  <c r="U55" i="19"/>
  <c r="T56" i="19"/>
  <c r="U56" i="19"/>
  <c r="T58" i="19"/>
  <c r="U58" i="19"/>
  <c r="U60" i="19"/>
  <c r="U62" i="19"/>
  <c r="T63" i="19"/>
  <c r="T65" i="19"/>
  <c r="T66" i="19"/>
  <c r="U66" i="19"/>
  <c r="T67" i="19"/>
  <c r="U67" i="19"/>
  <c r="T68" i="19"/>
  <c r="U68" i="19"/>
  <c r="T70" i="19"/>
  <c r="U70" i="19"/>
  <c r="U72" i="19"/>
  <c r="U74" i="19"/>
  <c r="T75" i="19"/>
  <c r="T77" i="19"/>
  <c r="T78" i="19"/>
  <c r="U78" i="19"/>
  <c r="T79" i="19"/>
  <c r="U79" i="19"/>
  <c r="T80" i="19"/>
  <c r="U80" i="19"/>
  <c r="T82" i="19"/>
  <c r="U82" i="19"/>
  <c r="U84" i="19"/>
  <c r="X85" i="19"/>
  <c r="X84" i="19"/>
  <c r="X83" i="19"/>
  <c r="X82" i="19"/>
  <c r="X81" i="19"/>
  <c r="X80" i="19"/>
  <c r="X79" i="19"/>
  <c r="X78" i="19"/>
  <c r="X77" i="19"/>
  <c r="AB76" i="19"/>
  <c r="X76" i="19"/>
  <c r="AB75" i="19"/>
  <c r="X75" i="19"/>
  <c r="AJ74" i="19"/>
  <c r="AB74" i="19"/>
  <c r="X74" i="19"/>
  <c r="AJ73" i="19"/>
  <c r="AE73" i="19"/>
  <c r="AD73" i="19"/>
  <c r="AB73" i="19"/>
  <c r="AA73" i="19"/>
  <c r="X73" i="19"/>
  <c r="AE72" i="19"/>
  <c r="AD72" i="19"/>
  <c r="AC72" i="19"/>
  <c r="AB72" i="19"/>
  <c r="AA72" i="19"/>
  <c r="Y72" i="19"/>
  <c r="X72" i="19"/>
  <c r="AE71" i="19"/>
  <c r="J71" i="19" s="1"/>
  <c r="AD71" i="19"/>
  <c r="AB71" i="19"/>
  <c r="AA71" i="19"/>
  <c r="X71" i="19"/>
  <c r="P71" i="19"/>
  <c r="K71" i="19"/>
  <c r="I71" i="19"/>
  <c r="H71" i="19"/>
  <c r="G71" i="19"/>
  <c r="F71" i="19"/>
  <c r="E71" i="19"/>
  <c r="C71" i="19"/>
  <c r="K70" i="19"/>
  <c r="AE70" i="19"/>
  <c r="AD70" i="19"/>
  <c r="I70" i="19" s="1"/>
  <c r="AB70" i="19"/>
  <c r="AA70" i="19"/>
  <c r="X70" i="19"/>
  <c r="C70" i="19" s="1"/>
  <c r="P70" i="19"/>
  <c r="J70" i="19"/>
  <c r="H70" i="19"/>
  <c r="G70" i="19"/>
  <c r="F70" i="19"/>
  <c r="E70" i="19"/>
  <c r="AE69" i="19"/>
  <c r="J69" i="19" s="1"/>
  <c r="AD69" i="19"/>
  <c r="AC69" i="19"/>
  <c r="AB69" i="19"/>
  <c r="AA69" i="19"/>
  <c r="F69" i="19" s="1"/>
  <c r="Y69" i="19"/>
  <c r="X69" i="19"/>
  <c r="C69" i="19" s="1"/>
  <c r="P69" i="19"/>
  <c r="K69" i="19"/>
  <c r="I69" i="19"/>
  <c r="H69" i="19"/>
  <c r="G69" i="19"/>
  <c r="E69" i="19"/>
  <c r="D69" i="19"/>
  <c r="AE68" i="19"/>
  <c r="J68" i="19" s="1"/>
  <c r="AD68" i="19"/>
  <c r="AB68" i="19"/>
  <c r="AA68" i="19"/>
  <c r="X68" i="19"/>
  <c r="P68" i="19"/>
  <c r="I68" i="19"/>
  <c r="H68" i="19"/>
  <c r="G68" i="19"/>
  <c r="F68" i="19"/>
  <c r="E68" i="19"/>
  <c r="C68" i="19"/>
  <c r="K67" i="19"/>
  <c r="AE67" i="19"/>
  <c r="AD67" i="19"/>
  <c r="I67" i="19" s="1"/>
  <c r="AB67" i="19"/>
  <c r="AA67" i="19"/>
  <c r="X67" i="19"/>
  <c r="C67" i="19" s="1"/>
  <c r="P67" i="19"/>
  <c r="J67" i="19"/>
  <c r="H67" i="19"/>
  <c r="G67" i="19"/>
  <c r="F67" i="19"/>
  <c r="E67" i="19"/>
  <c r="AE66" i="19"/>
  <c r="AD66" i="19"/>
  <c r="AC66" i="19"/>
  <c r="AB66" i="19"/>
  <c r="AA66" i="19"/>
  <c r="Y66" i="19"/>
  <c r="X66" i="19"/>
  <c r="C66" i="19" s="1"/>
  <c r="P66" i="19"/>
  <c r="K66" i="19"/>
  <c r="J66" i="19"/>
  <c r="I66" i="19"/>
  <c r="H66" i="19"/>
  <c r="G66" i="19"/>
  <c r="F66" i="19"/>
  <c r="E66" i="19"/>
  <c r="D66" i="19"/>
  <c r="AE65" i="19"/>
  <c r="AD65" i="19"/>
  <c r="AB65" i="19"/>
  <c r="G65" i="19" s="1"/>
  <c r="AA65" i="19"/>
  <c r="Z65" i="19"/>
  <c r="E65" i="19" s="1"/>
  <c r="P65" i="19"/>
  <c r="K65" i="19"/>
  <c r="J65" i="19"/>
  <c r="I65" i="19"/>
  <c r="H65" i="19"/>
  <c r="F65" i="19"/>
  <c r="AE64" i="19"/>
  <c r="AD64" i="19"/>
  <c r="AB64" i="19"/>
  <c r="G64" i="19" s="1"/>
  <c r="AA64" i="19"/>
  <c r="P64" i="19"/>
  <c r="K64" i="19"/>
  <c r="J64" i="19"/>
  <c r="I64" i="19"/>
  <c r="H64" i="19"/>
  <c r="F64" i="19"/>
  <c r="AE63" i="19"/>
  <c r="J63" i="19" s="1"/>
  <c r="AD63" i="19"/>
  <c r="AC63" i="19"/>
  <c r="H63" i="19" s="1"/>
  <c r="AB63" i="19"/>
  <c r="AA63" i="19"/>
  <c r="F63" i="19" s="1"/>
  <c r="Z63" i="19"/>
  <c r="Y63" i="19"/>
  <c r="D63" i="19" s="1"/>
  <c r="X63" i="19"/>
  <c r="P63" i="19"/>
  <c r="K63" i="19"/>
  <c r="I63" i="19"/>
  <c r="G63" i="19"/>
  <c r="E63" i="19"/>
  <c r="C63" i="19"/>
  <c r="AE62" i="19"/>
  <c r="AD62" i="19"/>
  <c r="AB62" i="19"/>
  <c r="AA62" i="19"/>
  <c r="F62" i="19" s="1"/>
  <c r="P62" i="19"/>
  <c r="K62" i="19"/>
  <c r="J62" i="19"/>
  <c r="I62" i="19"/>
  <c r="H62" i="19"/>
  <c r="G62" i="19"/>
  <c r="AE61" i="19"/>
  <c r="AD61" i="19"/>
  <c r="AB61" i="19"/>
  <c r="AA61" i="19"/>
  <c r="F61" i="19" s="1"/>
  <c r="Z61" i="19"/>
  <c r="X61" i="19"/>
  <c r="P61" i="19"/>
  <c r="K61" i="19"/>
  <c r="J61" i="19"/>
  <c r="I61" i="19"/>
  <c r="H61" i="19"/>
  <c r="G61" i="19"/>
  <c r="E61" i="19"/>
  <c r="C61" i="19"/>
  <c r="K60" i="19"/>
  <c r="AE60" i="19"/>
  <c r="AD60" i="19"/>
  <c r="I60" i="19" s="1"/>
  <c r="AC60" i="19"/>
  <c r="AB60" i="19"/>
  <c r="G60" i="19" s="1"/>
  <c r="AA60" i="19"/>
  <c r="Z60" i="19"/>
  <c r="E60" i="19" s="1"/>
  <c r="Y60" i="19"/>
  <c r="P60" i="19"/>
  <c r="J60" i="19"/>
  <c r="H60" i="19"/>
  <c r="F60" i="19"/>
  <c r="D60" i="19"/>
  <c r="AE59" i="19"/>
  <c r="AD59" i="19"/>
  <c r="AB59" i="19"/>
  <c r="G59" i="19" s="1"/>
  <c r="AA59" i="19"/>
  <c r="P59" i="19"/>
  <c r="K59" i="19"/>
  <c r="J59" i="19"/>
  <c r="I59" i="19"/>
  <c r="H59" i="19"/>
  <c r="F59" i="19"/>
  <c r="AE58" i="19"/>
  <c r="AD58" i="19"/>
  <c r="AB58" i="19"/>
  <c r="G58" i="19" s="1"/>
  <c r="AA58" i="19"/>
  <c r="Z58" i="19"/>
  <c r="E58" i="19" s="1"/>
  <c r="X58" i="19"/>
  <c r="C58" i="19" s="1"/>
  <c r="P58" i="19"/>
  <c r="K58" i="19"/>
  <c r="J58" i="19"/>
  <c r="I58" i="19"/>
  <c r="H58" i="19"/>
  <c r="F58" i="19"/>
  <c r="AE57" i="19"/>
  <c r="J57" i="19" s="1"/>
  <c r="AD57" i="19"/>
  <c r="AC57" i="19"/>
  <c r="H57" i="19" s="1"/>
  <c r="AB57" i="19"/>
  <c r="AA57" i="19"/>
  <c r="F57" i="19" s="1"/>
  <c r="Z57" i="19"/>
  <c r="Y57" i="19"/>
  <c r="D57" i="19" s="1"/>
  <c r="P57" i="19"/>
  <c r="K57" i="19"/>
  <c r="I57" i="19"/>
  <c r="G57" i="19"/>
  <c r="E57" i="19"/>
  <c r="AE56" i="19"/>
  <c r="AD56" i="19"/>
  <c r="AB56" i="19"/>
  <c r="AA56" i="19"/>
  <c r="F56" i="19" s="1"/>
  <c r="P56" i="19"/>
  <c r="J56" i="19"/>
  <c r="I56" i="19"/>
  <c r="H56" i="19"/>
  <c r="G56" i="19"/>
  <c r="AE55" i="19"/>
  <c r="AD55" i="19"/>
  <c r="I55" i="19" s="1"/>
  <c r="AB55" i="19"/>
  <c r="G55" i="19" s="1"/>
  <c r="AA55" i="19"/>
  <c r="Z55" i="19"/>
  <c r="X55" i="19"/>
  <c r="C55" i="19" s="1"/>
  <c r="P55" i="19"/>
  <c r="K55" i="19"/>
  <c r="J55" i="19"/>
  <c r="H55" i="19"/>
  <c r="F55" i="19"/>
  <c r="E55" i="19"/>
  <c r="AE54" i="19"/>
  <c r="AD54" i="19"/>
  <c r="AC54" i="19"/>
  <c r="H54" i="19" s="1"/>
  <c r="AB54" i="19"/>
  <c r="AA54" i="19"/>
  <c r="Z54" i="19"/>
  <c r="Y54" i="19"/>
  <c r="D54" i="19" s="1"/>
  <c r="P54" i="19"/>
  <c r="K54" i="19"/>
  <c r="J54" i="19"/>
  <c r="I54" i="19"/>
  <c r="G54" i="19"/>
  <c r="F54" i="19"/>
  <c r="E54" i="19"/>
  <c r="AE53" i="19"/>
  <c r="J53" i="19" s="1"/>
  <c r="AD53" i="19"/>
  <c r="AB53" i="19"/>
  <c r="AA53" i="19"/>
  <c r="P53" i="19"/>
  <c r="K53" i="19"/>
  <c r="I53" i="19"/>
  <c r="H53" i="19"/>
  <c r="G53" i="19"/>
  <c r="F53" i="19"/>
  <c r="AE52" i="19"/>
  <c r="J52" i="19" s="1"/>
  <c r="AD52" i="19"/>
  <c r="AB52" i="19"/>
  <c r="AA52" i="19"/>
  <c r="Z52" i="19"/>
  <c r="E52" i="19" s="1"/>
  <c r="X52" i="19"/>
  <c r="P52" i="19"/>
  <c r="K52" i="19"/>
  <c r="I52" i="19"/>
  <c r="H52" i="19"/>
  <c r="G52" i="19"/>
  <c r="F52" i="19"/>
  <c r="C52" i="19"/>
  <c r="AE51" i="19"/>
  <c r="AD51" i="19"/>
  <c r="I51" i="19" s="1"/>
  <c r="AC51" i="19"/>
  <c r="AB51" i="19"/>
  <c r="AA51" i="19"/>
  <c r="Z51" i="19"/>
  <c r="E51" i="19" s="1"/>
  <c r="Y51" i="19"/>
  <c r="P51" i="19"/>
  <c r="K51" i="19"/>
  <c r="J51" i="19"/>
  <c r="H51" i="19"/>
  <c r="G51" i="19"/>
  <c r="F51" i="19"/>
  <c r="D51" i="19"/>
  <c r="AE50" i="19"/>
  <c r="J50" i="19" s="1"/>
  <c r="AD50" i="19"/>
  <c r="AB50" i="19"/>
  <c r="AA50" i="19"/>
  <c r="P50" i="19"/>
  <c r="K50" i="19"/>
  <c r="I50" i="19"/>
  <c r="H50" i="19"/>
  <c r="G50" i="19"/>
  <c r="F50" i="19"/>
  <c r="AE49" i="19"/>
  <c r="AD49" i="19"/>
  <c r="AB49" i="19"/>
  <c r="AA49" i="19"/>
  <c r="F49" i="19" s="1"/>
  <c r="Z49" i="19"/>
  <c r="E49" i="19" s="1"/>
  <c r="X49" i="19"/>
  <c r="P49" i="19"/>
  <c r="K49" i="19"/>
  <c r="J49" i="19"/>
  <c r="I49" i="19"/>
  <c r="H49" i="19"/>
  <c r="G49" i="19"/>
  <c r="C49" i="19"/>
  <c r="AE48" i="19"/>
  <c r="J48" i="19" s="1"/>
  <c r="AD48" i="19"/>
  <c r="AC48" i="19"/>
  <c r="AB48" i="19"/>
  <c r="G48" i="19" s="1"/>
  <c r="AA48" i="19"/>
  <c r="F48" i="19" s="1"/>
  <c r="Z48" i="19"/>
  <c r="Y48" i="19"/>
  <c r="P48" i="19"/>
  <c r="I48" i="19"/>
  <c r="H48" i="19"/>
  <c r="E48" i="19"/>
  <c r="D48" i="19"/>
  <c r="K47" i="19"/>
  <c r="AE47" i="19"/>
  <c r="AD47" i="19"/>
  <c r="AB47" i="19"/>
  <c r="AA47" i="19"/>
  <c r="F47" i="19" s="1"/>
  <c r="P47" i="19"/>
  <c r="J47" i="19"/>
  <c r="I47" i="19"/>
  <c r="H47" i="19"/>
  <c r="G47" i="19"/>
  <c r="K46" i="19"/>
  <c r="AE46" i="19"/>
  <c r="AD46" i="19"/>
  <c r="AB46" i="19"/>
  <c r="G46" i="19" s="1"/>
  <c r="AA46" i="19"/>
  <c r="F46" i="19" s="1"/>
  <c r="Z46" i="19"/>
  <c r="X46" i="19"/>
  <c r="C46" i="19" s="1"/>
  <c r="P46" i="19"/>
  <c r="J46" i="19"/>
  <c r="I46" i="19"/>
  <c r="H46" i="19"/>
  <c r="E46" i="19"/>
  <c r="K45" i="19"/>
  <c r="AE45" i="19"/>
  <c r="AD45" i="19"/>
  <c r="AC45" i="19"/>
  <c r="H45" i="19" s="1"/>
  <c r="AB45" i="19"/>
  <c r="G45" i="19" s="1"/>
  <c r="AA45" i="19"/>
  <c r="Z45" i="19"/>
  <c r="Y45" i="19"/>
  <c r="D45" i="19" s="1"/>
  <c r="P45" i="19"/>
  <c r="J45" i="19"/>
  <c r="I45" i="19"/>
  <c r="F45" i="19"/>
  <c r="E45" i="19"/>
  <c r="AE44" i="19"/>
  <c r="AD44" i="19"/>
  <c r="AB44" i="19"/>
  <c r="G44" i="19" s="1"/>
  <c r="AA44" i="19"/>
  <c r="P44" i="19"/>
  <c r="K44" i="19"/>
  <c r="J44" i="19"/>
  <c r="I44" i="19"/>
  <c r="H44" i="19"/>
  <c r="F44" i="19"/>
  <c r="AE43" i="19"/>
  <c r="AD43" i="19"/>
  <c r="AB43" i="19"/>
  <c r="G43" i="19" s="1"/>
  <c r="AA43" i="19"/>
  <c r="Z43" i="19"/>
  <c r="X43" i="19"/>
  <c r="C43" i="19" s="1"/>
  <c r="P43" i="19"/>
  <c r="K43" i="19"/>
  <c r="J43" i="19"/>
  <c r="I43" i="19"/>
  <c r="H43" i="19"/>
  <c r="F43" i="19"/>
  <c r="E43" i="19"/>
  <c r="K42" i="19"/>
  <c r="AE42" i="19"/>
  <c r="AD42" i="19"/>
  <c r="AC42" i="19"/>
  <c r="H42" i="19" s="1"/>
  <c r="AB42" i="19"/>
  <c r="G42" i="19" s="1"/>
  <c r="AA42" i="19"/>
  <c r="P42" i="19"/>
  <c r="J42" i="19"/>
  <c r="I42" i="19"/>
  <c r="F42" i="19"/>
  <c r="AE41" i="19"/>
  <c r="AD41" i="19"/>
  <c r="I41" i="19" s="1"/>
  <c r="AB41" i="19"/>
  <c r="G41" i="19" s="1"/>
  <c r="AA41" i="19"/>
  <c r="Z41" i="19"/>
  <c r="X41" i="19"/>
  <c r="C41" i="19" s="1"/>
  <c r="P41" i="19"/>
  <c r="K41" i="19"/>
  <c r="J41" i="19"/>
  <c r="H41" i="19"/>
  <c r="F41" i="19"/>
  <c r="E41" i="19"/>
  <c r="AE40" i="19"/>
  <c r="AD40" i="19"/>
  <c r="AB40" i="19"/>
  <c r="G40" i="19" s="1"/>
  <c r="AA40" i="19"/>
  <c r="Z40" i="19"/>
  <c r="Y40" i="19"/>
  <c r="P40" i="19"/>
  <c r="J40" i="19"/>
  <c r="I40" i="19"/>
  <c r="H40" i="19"/>
  <c r="F40" i="19"/>
  <c r="E40" i="19"/>
  <c r="D40" i="19"/>
  <c r="AE39" i="19"/>
  <c r="AD39" i="19"/>
  <c r="AC39" i="19"/>
  <c r="H39" i="19" s="1"/>
  <c r="AB39" i="19"/>
  <c r="AA39" i="19"/>
  <c r="P39" i="19"/>
  <c r="K39" i="19"/>
  <c r="J39" i="19"/>
  <c r="I39" i="19"/>
  <c r="G39" i="19"/>
  <c r="F39" i="19"/>
  <c r="AE38" i="19"/>
  <c r="J38" i="19" s="1"/>
  <c r="AD38" i="19"/>
  <c r="AB38" i="19"/>
  <c r="AA38" i="19"/>
  <c r="Z38" i="19"/>
  <c r="E38" i="19" s="1"/>
  <c r="X38" i="19"/>
  <c r="P38" i="19"/>
  <c r="K38" i="19"/>
  <c r="I38" i="19"/>
  <c r="H38" i="19"/>
  <c r="G38" i="19"/>
  <c r="F38" i="19"/>
  <c r="C38" i="19"/>
  <c r="AE37" i="19"/>
  <c r="J37" i="19" s="1"/>
  <c r="AD37" i="19"/>
  <c r="I37" i="19" s="1"/>
  <c r="AB37" i="19"/>
  <c r="AA37" i="19"/>
  <c r="Z37" i="19"/>
  <c r="Y37" i="19"/>
  <c r="D37" i="19" s="1"/>
  <c r="P37" i="19"/>
  <c r="K37" i="19"/>
  <c r="H37" i="19"/>
  <c r="G37" i="19"/>
  <c r="F37" i="19"/>
  <c r="E37" i="19"/>
  <c r="AE36" i="19"/>
  <c r="AD36" i="19"/>
  <c r="I36" i="19" s="1"/>
  <c r="AC36" i="19"/>
  <c r="AB36" i="19"/>
  <c r="AA36" i="19"/>
  <c r="F36" i="19" s="1"/>
  <c r="P36" i="19"/>
  <c r="K36" i="19"/>
  <c r="J36" i="19"/>
  <c r="H36" i="19"/>
  <c r="G36" i="19"/>
  <c r="AE35" i="19"/>
  <c r="AD35" i="19"/>
  <c r="AB35" i="19"/>
  <c r="AA35" i="19"/>
  <c r="F35" i="19" s="1"/>
  <c r="Z35" i="19"/>
  <c r="E35" i="19" s="1"/>
  <c r="X35" i="19"/>
  <c r="P35" i="19"/>
  <c r="K35" i="19"/>
  <c r="J35" i="19"/>
  <c r="I35" i="19"/>
  <c r="H35" i="19"/>
  <c r="G35" i="19"/>
  <c r="C35" i="19"/>
  <c r="AE34" i="19"/>
  <c r="AD34" i="19"/>
  <c r="AB34" i="19"/>
  <c r="AA34" i="19"/>
  <c r="F34" i="19" s="1"/>
  <c r="Z34" i="19"/>
  <c r="E34" i="19" s="1"/>
  <c r="Y34" i="19"/>
  <c r="P34" i="19"/>
  <c r="K34" i="19"/>
  <c r="J34" i="19"/>
  <c r="I34" i="19"/>
  <c r="H34" i="19"/>
  <c r="G34" i="19"/>
  <c r="D34" i="19"/>
  <c r="AE33" i="19"/>
  <c r="J33" i="19" s="1"/>
  <c r="AD33" i="19"/>
  <c r="AC33" i="19"/>
  <c r="AB33" i="19"/>
  <c r="AA33" i="19"/>
  <c r="F33" i="19" s="1"/>
  <c r="P33" i="19"/>
  <c r="K33" i="19"/>
  <c r="I33" i="19"/>
  <c r="H33" i="19"/>
  <c r="G33" i="19"/>
  <c r="K32" i="19"/>
  <c r="AE32" i="19"/>
  <c r="AD32" i="19"/>
  <c r="AB32" i="19"/>
  <c r="AA32" i="19"/>
  <c r="F32" i="19" s="1"/>
  <c r="Z32" i="19"/>
  <c r="X32" i="19"/>
  <c r="P32" i="19"/>
  <c r="J32" i="19"/>
  <c r="I32" i="19"/>
  <c r="H32" i="19"/>
  <c r="G32" i="19"/>
  <c r="E32" i="19"/>
  <c r="C32" i="19"/>
  <c r="AE31" i="19"/>
  <c r="AD31" i="19"/>
  <c r="AB31" i="19"/>
  <c r="G31" i="19" s="1"/>
  <c r="AA31" i="19"/>
  <c r="F31" i="19" s="1"/>
  <c r="Z31" i="19"/>
  <c r="Y31" i="19"/>
  <c r="P31" i="19"/>
  <c r="K31" i="19"/>
  <c r="J31" i="19"/>
  <c r="I31" i="19"/>
  <c r="H31" i="19"/>
  <c r="E31" i="19"/>
  <c r="D31" i="19"/>
  <c r="K30" i="19"/>
  <c r="AE30" i="19"/>
  <c r="AD30" i="19"/>
  <c r="AC30" i="19"/>
  <c r="AB30" i="19"/>
  <c r="G30" i="19" s="1"/>
  <c r="AA30" i="19"/>
  <c r="P30" i="19"/>
  <c r="J30" i="19"/>
  <c r="I30" i="19"/>
  <c r="H30" i="19"/>
  <c r="F30" i="19"/>
  <c r="AE29" i="19"/>
  <c r="AD29" i="19"/>
  <c r="AB29" i="19"/>
  <c r="G29" i="19" s="1"/>
  <c r="AA29" i="19"/>
  <c r="Z29" i="19"/>
  <c r="X29" i="19"/>
  <c r="C29" i="19" s="1"/>
  <c r="P29" i="19"/>
  <c r="K29" i="19"/>
  <c r="J29" i="19"/>
  <c r="I29" i="19"/>
  <c r="H29" i="19"/>
  <c r="F29" i="19"/>
  <c r="E29" i="19"/>
  <c r="AE28" i="19"/>
  <c r="AD28" i="19"/>
  <c r="AB28" i="19"/>
  <c r="G28" i="19" s="1"/>
  <c r="AA28" i="19"/>
  <c r="Z28" i="19"/>
  <c r="Y28" i="19"/>
  <c r="P28" i="19"/>
  <c r="J28" i="19"/>
  <c r="I28" i="19"/>
  <c r="H28" i="19"/>
  <c r="F28" i="19"/>
  <c r="E28" i="19"/>
  <c r="D28" i="19"/>
  <c r="AE27" i="19"/>
  <c r="AD27" i="19"/>
  <c r="AC27" i="19"/>
  <c r="H27" i="19" s="1"/>
  <c r="AB27" i="19"/>
  <c r="AA27" i="19"/>
  <c r="P27" i="19"/>
  <c r="K27" i="19"/>
  <c r="J27" i="19"/>
  <c r="I27" i="19"/>
  <c r="G27" i="19"/>
  <c r="F27" i="19"/>
  <c r="AE26" i="19"/>
  <c r="AD26" i="19"/>
  <c r="AB26" i="19"/>
  <c r="AA26" i="19"/>
  <c r="Z26" i="19"/>
  <c r="X26" i="19"/>
  <c r="P26" i="19"/>
  <c r="K26" i="19"/>
  <c r="J26" i="19"/>
  <c r="I26" i="19"/>
  <c r="H26" i="19"/>
  <c r="G26" i="19"/>
  <c r="F26" i="19"/>
  <c r="E26" i="19"/>
  <c r="C26" i="19"/>
  <c r="AE25" i="19"/>
  <c r="AD25" i="19"/>
  <c r="I25" i="19" s="1"/>
  <c r="AB25" i="19"/>
  <c r="AA25" i="19"/>
  <c r="Z25" i="19"/>
  <c r="Y25" i="19"/>
  <c r="D25" i="19" s="1"/>
  <c r="P25" i="19"/>
  <c r="K25" i="19"/>
  <c r="J25" i="19"/>
  <c r="H25" i="19"/>
  <c r="G25" i="19"/>
  <c r="F25" i="19"/>
  <c r="E25" i="19"/>
  <c r="AE24" i="19"/>
  <c r="AD24" i="19"/>
  <c r="I24" i="19" s="1"/>
  <c r="AC24" i="19"/>
  <c r="AB24" i="19"/>
  <c r="AA24" i="19"/>
  <c r="P24" i="19"/>
  <c r="J24" i="19"/>
  <c r="H24" i="19"/>
  <c r="G24" i="19"/>
  <c r="F24" i="19"/>
  <c r="AE23" i="19"/>
  <c r="AD23" i="19"/>
  <c r="AB23" i="19"/>
  <c r="AA23" i="19"/>
  <c r="Z23" i="19"/>
  <c r="E23" i="19" s="1"/>
  <c r="X23" i="19"/>
  <c r="P23" i="19"/>
  <c r="K23" i="19"/>
  <c r="J23" i="19"/>
  <c r="I23" i="19"/>
  <c r="H23" i="19"/>
  <c r="G23" i="19"/>
  <c r="F23" i="19"/>
  <c r="C23" i="19"/>
  <c r="AE22" i="19"/>
  <c r="J22" i="19" s="1"/>
  <c r="AD22" i="19"/>
  <c r="AB22" i="19"/>
  <c r="AA22" i="19"/>
  <c r="P22" i="19"/>
  <c r="K22" i="19"/>
  <c r="I22" i="19"/>
  <c r="H22" i="19"/>
  <c r="G22" i="19"/>
  <c r="F22" i="19"/>
  <c r="K21" i="19"/>
  <c r="AE21" i="19"/>
  <c r="J21" i="19" s="1"/>
  <c r="AD21" i="19"/>
  <c r="AC21" i="19"/>
  <c r="AB21" i="19"/>
  <c r="AA21" i="19"/>
  <c r="F21" i="19" s="1"/>
  <c r="Z21" i="19"/>
  <c r="X21" i="19"/>
  <c r="P21" i="19"/>
  <c r="I21" i="19"/>
  <c r="H21" i="19"/>
  <c r="G21" i="19"/>
  <c r="E21" i="19"/>
  <c r="C21" i="19"/>
  <c r="AE20" i="19"/>
  <c r="AD20" i="19"/>
  <c r="AB20" i="19"/>
  <c r="AA20" i="19"/>
  <c r="F20" i="19" s="1"/>
  <c r="Z20" i="19"/>
  <c r="Y20" i="19"/>
  <c r="P20" i="19"/>
  <c r="K20" i="19"/>
  <c r="J20" i="19"/>
  <c r="I20" i="19"/>
  <c r="H20" i="19"/>
  <c r="G20" i="19"/>
  <c r="E20" i="19"/>
  <c r="D20" i="19"/>
  <c r="AE19" i="19"/>
  <c r="AD19" i="19"/>
  <c r="AB19" i="19"/>
  <c r="AA19" i="19"/>
  <c r="F19" i="19" s="1"/>
  <c r="P19" i="19"/>
  <c r="K19" i="19"/>
  <c r="J19" i="19"/>
  <c r="I19" i="19"/>
  <c r="H19" i="19"/>
  <c r="G19" i="19"/>
  <c r="K18" i="19"/>
  <c r="AE18" i="19"/>
  <c r="AD18" i="19"/>
  <c r="AC18" i="19"/>
  <c r="AB18" i="19"/>
  <c r="G18" i="19" s="1"/>
  <c r="AA18" i="19"/>
  <c r="Z18" i="19"/>
  <c r="X18" i="19"/>
  <c r="C18" i="19" s="1"/>
  <c r="P18" i="19"/>
  <c r="J18" i="19"/>
  <c r="I18" i="19"/>
  <c r="H18" i="19"/>
  <c r="F18" i="19"/>
  <c r="E18" i="19"/>
  <c r="AE17" i="19"/>
  <c r="AD17" i="19"/>
  <c r="AB17" i="19"/>
  <c r="G17" i="19" s="1"/>
  <c r="AA17" i="19"/>
  <c r="Z17" i="19"/>
  <c r="Y17" i="19"/>
  <c r="P17" i="19"/>
  <c r="K17" i="19"/>
  <c r="J17" i="19"/>
  <c r="I17" i="19"/>
  <c r="H17" i="19"/>
  <c r="F17" i="19"/>
  <c r="E17" i="19"/>
  <c r="D17" i="19"/>
  <c r="AE16" i="19"/>
  <c r="AD16" i="19"/>
  <c r="I16" i="19" s="1"/>
  <c r="AB16" i="19"/>
  <c r="G16" i="19" s="1"/>
  <c r="AA16" i="19"/>
  <c r="P16" i="19"/>
  <c r="J16" i="19"/>
  <c r="H16" i="19"/>
  <c r="F16" i="19"/>
  <c r="AE15" i="19"/>
  <c r="AD15" i="19"/>
  <c r="I15" i="19" s="1"/>
  <c r="AC15" i="19"/>
  <c r="H15" i="19" s="1"/>
  <c r="AB15" i="19"/>
  <c r="AA15" i="19"/>
  <c r="Z15" i="19"/>
  <c r="X15" i="19"/>
  <c r="P15" i="19"/>
  <c r="K15" i="19"/>
  <c r="J15" i="19"/>
  <c r="G15" i="19"/>
  <c r="F15" i="19"/>
  <c r="E15" i="19"/>
  <c r="C15" i="19"/>
  <c r="AE14" i="19"/>
  <c r="AD14" i="19"/>
  <c r="I14" i="19" s="1"/>
  <c r="AB14" i="19"/>
  <c r="AA14" i="19"/>
  <c r="Z14" i="19"/>
  <c r="Y14" i="19"/>
  <c r="D14" i="19" s="1"/>
  <c r="P14" i="19"/>
  <c r="K14" i="19"/>
  <c r="J14" i="19"/>
  <c r="H14" i="19"/>
  <c r="G14" i="19"/>
  <c r="F14" i="19"/>
  <c r="E14" i="19"/>
  <c r="AE13" i="19"/>
  <c r="AD13" i="19"/>
  <c r="I13" i="19" s="1"/>
  <c r="AB13" i="19"/>
  <c r="AA13" i="19"/>
  <c r="P13" i="19"/>
  <c r="K13" i="19"/>
  <c r="J13" i="19"/>
  <c r="H13" i="19"/>
  <c r="G13" i="19"/>
  <c r="F13" i="19"/>
  <c r="AE12" i="19"/>
  <c r="AD12" i="19"/>
  <c r="I12" i="19" s="1"/>
  <c r="AC12" i="19"/>
  <c r="AB12" i="19"/>
  <c r="AA12" i="19"/>
  <c r="Z12" i="19"/>
  <c r="E12" i="19" s="1"/>
  <c r="X12" i="19"/>
  <c r="P12" i="19"/>
  <c r="J12" i="19"/>
  <c r="H12" i="19"/>
  <c r="G12" i="19"/>
  <c r="F12" i="19"/>
  <c r="C12" i="19"/>
  <c r="AE11" i="19"/>
  <c r="AD11" i="19"/>
  <c r="AB11" i="19"/>
  <c r="AA11" i="19"/>
  <c r="F11" i="19" s="1"/>
  <c r="Z11" i="19"/>
  <c r="E11" i="19" s="1"/>
  <c r="Y11" i="19"/>
  <c r="P11" i="19"/>
  <c r="K11" i="19"/>
  <c r="J11" i="19"/>
  <c r="I11" i="19"/>
  <c r="H11" i="19"/>
  <c r="G11" i="19"/>
  <c r="D11" i="19"/>
  <c r="AE10" i="19"/>
  <c r="J10" i="19" s="1"/>
  <c r="AD10" i="19"/>
  <c r="AB10" i="19"/>
  <c r="AA10" i="19"/>
  <c r="P10" i="19"/>
  <c r="K10" i="19"/>
  <c r="I10" i="19"/>
  <c r="H10" i="19"/>
  <c r="G10" i="19"/>
  <c r="F10" i="19"/>
  <c r="K9" i="19"/>
  <c r="AE9" i="19"/>
  <c r="J9" i="19" s="1"/>
  <c r="AD9" i="19"/>
  <c r="AC9" i="19"/>
  <c r="AB9" i="19"/>
  <c r="AA9" i="19"/>
  <c r="F9" i="19" s="1"/>
  <c r="Z9" i="19"/>
  <c r="X9" i="19"/>
  <c r="P9" i="19"/>
  <c r="I9" i="19"/>
  <c r="H9" i="19"/>
  <c r="G9" i="19"/>
  <c r="E9" i="19"/>
  <c r="C9" i="19"/>
  <c r="AE8" i="19"/>
  <c r="AD8" i="19"/>
  <c r="AB8" i="19"/>
  <c r="G8" i="19" s="1"/>
  <c r="AA8" i="19"/>
  <c r="F8" i="19" s="1"/>
  <c r="Z8" i="19"/>
  <c r="Y8" i="19"/>
  <c r="P8" i="19"/>
  <c r="K8" i="19"/>
  <c r="J8" i="19"/>
  <c r="I8" i="19"/>
  <c r="H8" i="19"/>
  <c r="E8" i="19"/>
  <c r="D8" i="19"/>
  <c r="AE7" i="19"/>
  <c r="AD7" i="19"/>
  <c r="AB7" i="19"/>
  <c r="AA7" i="19"/>
  <c r="F7" i="19" s="1"/>
  <c r="P7" i="19"/>
  <c r="K7" i="19"/>
  <c r="J7" i="19"/>
  <c r="I7" i="19"/>
  <c r="H7" i="19"/>
  <c r="G7" i="19"/>
  <c r="K6" i="19"/>
  <c r="AE6" i="19"/>
  <c r="AD6" i="19"/>
  <c r="AC6" i="19"/>
  <c r="AB6" i="19"/>
  <c r="G6" i="19" s="1"/>
  <c r="AA6" i="19"/>
  <c r="Z6" i="19"/>
  <c r="X6" i="19"/>
  <c r="C6" i="19" s="1"/>
  <c r="P6" i="19"/>
  <c r="J6" i="19"/>
  <c r="I6" i="19"/>
  <c r="H6" i="19"/>
  <c r="F6" i="19"/>
  <c r="E6" i="19"/>
  <c r="AE5" i="19"/>
  <c r="AD5" i="19"/>
  <c r="AB5" i="19"/>
  <c r="G5" i="19" s="1"/>
  <c r="AA5" i="19"/>
  <c r="Z5" i="19"/>
  <c r="Y5" i="19"/>
  <c r="P5" i="19"/>
  <c r="K5" i="19"/>
  <c r="J5" i="19"/>
  <c r="I5" i="19"/>
  <c r="H5" i="19"/>
  <c r="F5" i="19"/>
  <c r="E5" i="19"/>
  <c r="D5" i="19"/>
  <c r="AE4" i="19"/>
  <c r="AD4" i="19"/>
  <c r="AB4" i="19"/>
  <c r="G4" i="19" s="1"/>
  <c r="AA4" i="19"/>
  <c r="V4" i="19"/>
  <c r="W4" i="19" s="1"/>
  <c r="P4" i="19"/>
  <c r="L4" i="19"/>
  <c r="K4" i="19"/>
  <c r="J4" i="19"/>
  <c r="I4" i="19"/>
  <c r="H4" i="19"/>
  <c r="F4" i="19"/>
  <c r="AW3" i="19"/>
  <c r="AG3" i="19"/>
  <c r="AE3" i="19"/>
  <c r="J3" i="19" s="1"/>
  <c r="AD3" i="19"/>
  <c r="I3" i="19" s="1"/>
  <c r="AC3" i="19"/>
  <c r="AB3" i="19"/>
  <c r="AA3" i="19"/>
  <c r="F3" i="19" s="1"/>
  <c r="Z3" i="19"/>
  <c r="E3" i="19" s="1"/>
  <c r="X3" i="19"/>
  <c r="P3" i="19"/>
  <c r="L3" i="19"/>
  <c r="H3" i="19"/>
  <c r="G3" i="19"/>
  <c r="C3" i="19"/>
  <c r="U3" i="19" l="1"/>
  <c r="S3" i="19" s="1"/>
  <c r="U10" i="19"/>
  <c r="R10" i="19" s="1"/>
  <c r="T74" i="19"/>
  <c r="T72" i="19"/>
  <c r="T62" i="19"/>
  <c r="T60" i="19"/>
  <c r="T50" i="19"/>
  <c r="T48" i="19"/>
  <c r="T38" i="19"/>
  <c r="T36" i="19"/>
  <c r="T24" i="19"/>
  <c r="T14" i="19"/>
  <c r="T10" i="19"/>
  <c r="U85" i="19"/>
  <c r="R85" i="19" s="1"/>
  <c r="U83" i="19"/>
  <c r="S83" i="19" s="1"/>
  <c r="U81" i="19"/>
  <c r="R81" i="19" s="1"/>
  <c r="U73" i="19"/>
  <c r="R73" i="19" s="1"/>
  <c r="U71" i="19"/>
  <c r="S71" i="19" s="1"/>
  <c r="U69" i="19"/>
  <c r="S69" i="19" s="1"/>
  <c r="U61" i="19"/>
  <c r="R61" i="19" s="1"/>
  <c r="U59" i="19"/>
  <c r="R59" i="19" s="1"/>
  <c r="U57" i="19"/>
  <c r="R57" i="19" s="1"/>
  <c r="U49" i="19"/>
  <c r="R49" i="19" s="1"/>
  <c r="U47" i="19"/>
  <c r="S47" i="19" s="1"/>
  <c r="U45" i="19"/>
  <c r="R45" i="19" s="1"/>
  <c r="U37" i="19"/>
  <c r="R37" i="19" s="1"/>
  <c r="U35" i="19"/>
  <c r="S35" i="19" s="1"/>
  <c r="U33" i="19"/>
  <c r="R33" i="19" s="1"/>
  <c r="U25" i="19"/>
  <c r="R25" i="19" s="1"/>
  <c r="U23" i="19"/>
  <c r="S23" i="19" s="1"/>
  <c r="U21" i="19"/>
  <c r="S21" i="19" s="1"/>
  <c r="U13" i="19"/>
  <c r="S13" i="19" s="1"/>
  <c r="U11" i="19"/>
  <c r="S11" i="19" s="1"/>
  <c r="U9" i="19"/>
  <c r="R9" i="19" s="1"/>
  <c r="T84" i="19"/>
  <c r="T26" i="19"/>
  <c r="T12" i="19"/>
  <c r="T83" i="19"/>
  <c r="T71" i="19"/>
  <c r="T59" i="19"/>
  <c r="T47" i="19"/>
  <c r="T35" i="19"/>
  <c r="T23" i="19"/>
  <c r="T11" i="19"/>
  <c r="T7" i="19"/>
  <c r="U8" i="19"/>
  <c r="R8" i="19" s="1"/>
  <c r="U6" i="19"/>
  <c r="S6" i="19" s="1"/>
  <c r="I3" i="20"/>
  <c r="T8" i="19"/>
  <c r="T6" i="19"/>
  <c r="T3" i="19"/>
  <c r="T5" i="19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M4" i="3"/>
  <c r="M8" i="3"/>
  <c r="M12" i="3"/>
  <c r="M16" i="3"/>
  <c r="M20" i="3"/>
  <c r="M24" i="3"/>
  <c r="M28" i="3"/>
  <c r="M32" i="3"/>
  <c r="M36" i="3"/>
  <c r="M40" i="3"/>
  <c r="M44" i="3"/>
  <c r="M48" i="3"/>
  <c r="M52" i="3"/>
  <c r="M56" i="3"/>
  <c r="M60" i="3"/>
  <c r="M64" i="3"/>
  <c r="M68" i="3"/>
  <c r="M72" i="3"/>
  <c r="M76" i="3"/>
  <c r="M80" i="3"/>
  <c r="M84" i="3"/>
  <c r="M88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M2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78" i="3"/>
  <c r="M82" i="3"/>
  <c r="M86" i="3"/>
  <c r="I3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2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M3" i="3"/>
  <c r="M7" i="3"/>
  <c r="M11" i="3"/>
  <c r="M15" i="3"/>
  <c r="M19" i="3"/>
  <c r="M23" i="3"/>
  <c r="M27" i="3"/>
  <c r="M31" i="3"/>
  <c r="M35" i="3"/>
  <c r="M39" i="3"/>
  <c r="M43" i="3"/>
  <c r="M47" i="3"/>
  <c r="M51" i="3"/>
  <c r="M55" i="3"/>
  <c r="M59" i="3"/>
  <c r="M63" i="3"/>
  <c r="M67" i="3"/>
  <c r="M71" i="3"/>
  <c r="M75" i="3"/>
  <c r="M79" i="3"/>
  <c r="M83" i="3"/>
  <c r="M87" i="3"/>
  <c r="I4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I60" i="3"/>
  <c r="I64" i="3"/>
  <c r="I68" i="3"/>
  <c r="I72" i="3"/>
  <c r="I76" i="3"/>
  <c r="I80" i="3"/>
  <c r="I84" i="3"/>
  <c r="I88" i="3"/>
  <c r="I2" i="20"/>
  <c r="I4" i="20"/>
  <c r="G5" i="20"/>
  <c r="B5" i="20" s="1"/>
  <c r="C6" i="20"/>
  <c r="U4" i="19"/>
  <c r="R4" i="19" s="1"/>
  <c r="R84" i="19"/>
  <c r="S84" i="19"/>
  <c r="R82" i="19"/>
  <c r="S82" i="19"/>
  <c r="R80" i="19"/>
  <c r="S80" i="19"/>
  <c r="R78" i="19"/>
  <c r="S78" i="19"/>
  <c r="R74" i="19"/>
  <c r="S74" i="19"/>
  <c r="R72" i="19"/>
  <c r="S72" i="19"/>
  <c r="R70" i="19"/>
  <c r="S70" i="19"/>
  <c r="R68" i="19"/>
  <c r="S68" i="19"/>
  <c r="R66" i="19"/>
  <c r="S66" i="19"/>
  <c r="R62" i="19"/>
  <c r="S62" i="19"/>
  <c r="R60" i="19"/>
  <c r="S60" i="19"/>
  <c r="R58" i="19"/>
  <c r="S58" i="19"/>
  <c r="R56" i="19"/>
  <c r="S56" i="19"/>
  <c r="R54" i="19"/>
  <c r="S54" i="19"/>
  <c r="R50" i="19"/>
  <c r="S50" i="19"/>
  <c r="R48" i="19"/>
  <c r="S48" i="19"/>
  <c r="R46" i="19"/>
  <c r="S46" i="19"/>
  <c r="R44" i="19"/>
  <c r="S44" i="19"/>
  <c r="R42" i="19"/>
  <c r="S42" i="19"/>
  <c r="R38" i="19"/>
  <c r="S38" i="19"/>
  <c r="R36" i="19"/>
  <c r="S36" i="19"/>
  <c r="R34" i="19"/>
  <c r="S34" i="19"/>
  <c r="R32" i="19"/>
  <c r="S32" i="19"/>
  <c r="R30" i="19"/>
  <c r="S30" i="19"/>
  <c r="R26" i="19"/>
  <c r="S26" i="19"/>
  <c r="R24" i="19"/>
  <c r="S24" i="19"/>
  <c r="R22" i="19"/>
  <c r="S22" i="19"/>
  <c r="R20" i="19"/>
  <c r="S20" i="19"/>
  <c r="R18" i="19"/>
  <c r="S18" i="19"/>
  <c r="R14" i="19"/>
  <c r="S14" i="19"/>
  <c r="R12" i="19"/>
  <c r="S12" i="19"/>
  <c r="S79" i="19"/>
  <c r="R79" i="19"/>
  <c r="S67" i="19"/>
  <c r="R67" i="19"/>
  <c r="R55" i="19"/>
  <c r="S55" i="19"/>
  <c r="R43" i="19"/>
  <c r="S43" i="19"/>
  <c r="S31" i="19"/>
  <c r="R31" i="19"/>
  <c r="S19" i="19"/>
  <c r="R19" i="19"/>
  <c r="S7" i="19"/>
  <c r="R7" i="19"/>
  <c r="S75" i="19"/>
  <c r="R75" i="19"/>
  <c r="S63" i="19"/>
  <c r="R63" i="19"/>
  <c r="S51" i="19"/>
  <c r="R51" i="19"/>
  <c r="R39" i="19"/>
  <c r="S39" i="19"/>
  <c r="S27" i="19"/>
  <c r="R27" i="19"/>
  <c r="S15" i="19"/>
  <c r="R15" i="19"/>
  <c r="U76" i="19"/>
  <c r="U64" i="19"/>
  <c r="U52" i="19"/>
  <c r="U40" i="19"/>
  <c r="U28" i="19"/>
  <c r="U16" i="19"/>
  <c r="T76" i="19"/>
  <c r="T64" i="19"/>
  <c r="T52" i="19"/>
  <c r="T40" i="19"/>
  <c r="T28" i="19"/>
  <c r="T16" i="19"/>
  <c r="U77" i="19"/>
  <c r="U65" i="19"/>
  <c r="U53" i="19"/>
  <c r="U41" i="19"/>
  <c r="U29" i="19"/>
  <c r="U17" i="19"/>
  <c r="T4" i="19"/>
  <c r="U5" i="19"/>
  <c r="AB82" i="2"/>
  <c r="AB78" i="2"/>
  <c r="AB74" i="2"/>
  <c r="AB70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AB81" i="2"/>
  <c r="AB77" i="2"/>
  <c r="AB73" i="2"/>
  <c r="AB69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2" i="2"/>
  <c r="AB84" i="2"/>
  <c r="AB80" i="2"/>
  <c r="AB76" i="2"/>
  <c r="AB72" i="2"/>
  <c r="AB6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AB4" i="2"/>
  <c r="AB83" i="2"/>
  <c r="AB79" i="2"/>
  <c r="AB75" i="2"/>
  <c r="AB71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AB3" i="2"/>
  <c r="AG4" i="19"/>
  <c r="V5" i="19"/>
  <c r="S57" i="19" l="1"/>
  <c r="R3" i="19"/>
  <c r="Y3" i="19" s="1"/>
  <c r="D3" i="19" s="1"/>
  <c r="AJ3" i="19" s="1"/>
  <c r="R71" i="19"/>
  <c r="R69" i="19"/>
  <c r="S10" i="19"/>
  <c r="S37" i="19"/>
  <c r="R23" i="19"/>
  <c r="S85" i="19"/>
  <c r="R13" i="19"/>
  <c r="S81" i="19"/>
  <c r="S9" i="19"/>
  <c r="R83" i="19"/>
  <c r="R21" i="19"/>
  <c r="S49" i="19"/>
  <c r="R35" i="19"/>
  <c r="S33" i="19"/>
  <c r="R47" i="19"/>
  <c r="S61" i="19"/>
  <c r="S59" i="19"/>
  <c r="S25" i="19"/>
  <c r="S73" i="19"/>
  <c r="R11" i="19"/>
  <c r="S45" i="19"/>
  <c r="R6" i="19"/>
  <c r="S8" i="19"/>
  <c r="I5" i="20"/>
  <c r="C7" i="20"/>
  <c r="G6" i="20"/>
  <c r="B6" i="20" s="1"/>
  <c r="S4" i="19"/>
  <c r="R5" i="19"/>
  <c r="S5" i="19"/>
  <c r="S41" i="19"/>
  <c r="R41" i="19"/>
  <c r="R40" i="19"/>
  <c r="S40" i="19"/>
  <c r="R29" i="19"/>
  <c r="S29" i="19"/>
  <c r="R28" i="19"/>
  <c r="S28" i="19"/>
  <c r="S53" i="19"/>
  <c r="R53" i="19"/>
  <c r="R52" i="19"/>
  <c r="S52" i="19"/>
  <c r="S77" i="19"/>
  <c r="R77" i="19"/>
  <c r="R76" i="19"/>
  <c r="S76" i="19"/>
  <c r="R17" i="19"/>
  <c r="S17" i="19"/>
  <c r="R65" i="19"/>
  <c r="S65" i="19"/>
  <c r="R16" i="19"/>
  <c r="S16" i="19"/>
  <c r="R64" i="19"/>
  <c r="S64" i="19"/>
  <c r="Z4" i="19"/>
  <c r="E4" i="19" s="1"/>
  <c r="Y4" i="19"/>
  <c r="D4" i="19" s="1"/>
  <c r="X4" i="19"/>
  <c r="C4" i="19" s="1"/>
  <c r="W5" i="19"/>
  <c r="V6" i="19"/>
  <c r="AW4" i="19"/>
  <c r="I6" i="20" l="1"/>
  <c r="C8" i="20"/>
  <c r="G7" i="20"/>
  <c r="B7" i="20" s="1"/>
  <c r="AJ4" i="19"/>
  <c r="AG5" i="19"/>
  <c r="L5" i="19"/>
  <c r="V7" i="19"/>
  <c r="W6" i="19"/>
  <c r="AW5" i="19"/>
  <c r="I7" i="20" l="1"/>
  <c r="C9" i="20"/>
  <c r="G8" i="20"/>
  <c r="B8" i="20" s="1"/>
  <c r="X5" i="19"/>
  <c r="C5" i="19" s="1"/>
  <c r="AJ5" i="19" s="1"/>
  <c r="AG6" i="19"/>
  <c r="L6" i="19"/>
  <c r="V8" i="19"/>
  <c r="AW6" i="19"/>
  <c r="W7" i="19"/>
  <c r="I8" i="20" l="1"/>
  <c r="C10" i="20"/>
  <c r="G9" i="20"/>
  <c r="B9" i="20" s="1"/>
  <c r="V9" i="19"/>
  <c r="W8" i="19"/>
  <c r="AW7" i="19"/>
  <c r="L7" i="19"/>
  <c r="AG7" i="19"/>
  <c r="Y6" i="19"/>
  <c r="D6" i="19" s="1"/>
  <c r="AJ6" i="19" s="1"/>
  <c r="I9" i="20" l="1"/>
  <c r="C11" i="20"/>
  <c r="G10" i="20"/>
  <c r="B10" i="20" s="1"/>
  <c r="L8" i="19"/>
  <c r="AG8" i="19"/>
  <c r="AW8" i="19"/>
  <c r="W9" i="19"/>
  <c r="V10" i="19"/>
  <c r="I10" i="20" l="1"/>
  <c r="C12" i="20"/>
  <c r="G11" i="20"/>
  <c r="B11" i="20" s="1"/>
  <c r="AG9" i="19"/>
  <c r="L9" i="19"/>
  <c r="X8" i="19"/>
  <c r="C8" i="19" s="1"/>
  <c r="AJ8" i="19" s="1"/>
  <c r="W10" i="19"/>
  <c r="AW9" i="19"/>
  <c r="V11" i="19"/>
  <c r="Z7" i="19"/>
  <c r="E7" i="19" s="1"/>
  <c r="Y7" i="19"/>
  <c r="D7" i="19" s="1"/>
  <c r="X7" i="19"/>
  <c r="C7" i="19" s="1"/>
  <c r="I11" i="20" l="1"/>
  <c r="C13" i="20"/>
  <c r="G12" i="20"/>
  <c r="B12" i="20" s="1"/>
  <c r="AJ7" i="19"/>
  <c r="AG10" i="19"/>
  <c r="L10" i="19"/>
  <c r="Y9" i="19"/>
  <c r="D9" i="19" s="1"/>
  <c r="AJ9" i="19" s="1"/>
  <c r="V12" i="19"/>
  <c r="W11" i="19"/>
  <c r="AW10" i="19"/>
  <c r="I12" i="20" l="1"/>
  <c r="C14" i="20"/>
  <c r="G13" i="20"/>
  <c r="B13" i="20" s="1"/>
  <c r="V13" i="19"/>
  <c r="AW11" i="19"/>
  <c r="W12" i="19"/>
  <c r="AG11" i="19"/>
  <c r="L11" i="19"/>
  <c r="I13" i="20" l="1"/>
  <c r="C15" i="20"/>
  <c r="G14" i="20"/>
  <c r="B14" i="20" s="1"/>
  <c r="AG12" i="19"/>
  <c r="L12" i="19"/>
  <c r="X11" i="19"/>
  <c r="C11" i="19" s="1"/>
  <c r="AJ11" i="19" s="1"/>
  <c r="Y10" i="19"/>
  <c r="D10" i="19" s="1"/>
  <c r="X10" i="19"/>
  <c r="C10" i="19" s="1"/>
  <c r="Z10" i="19"/>
  <c r="E10" i="19" s="1"/>
  <c r="W13" i="19"/>
  <c r="AW12" i="19"/>
  <c r="V14" i="19"/>
  <c r="I14" i="20" l="1"/>
  <c r="C16" i="20"/>
  <c r="G15" i="20"/>
  <c r="B15" i="20" s="1"/>
  <c r="AJ10" i="19"/>
  <c r="W14" i="19"/>
  <c r="V15" i="19"/>
  <c r="AG13" i="19"/>
  <c r="L13" i="19"/>
  <c r="Y12" i="19"/>
  <c r="D12" i="19" s="1"/>
  <c r="AJ12" i="19" s="1"/>
  <c r="I15" i="20" l="1"/>
  <c r="C17" i="20"/>
  <c r="G16" i="20"/>
  <c r="B16" i="20" s="1"/>
  <c r="AW13" i="19"/>
  <c r="V16" i="19"/>
  <c r="W15" i="19"/>
  <c r="AW14" i="19"/>
  <c r="AG14" i="19"/>
  <c r="L14" i="19"/>
  <c r="I16" i="20" l="1"/>
  <c r="C18" i="20"/>
  <c r="G17" i="20"/>
  <c r="B17" i="20" s="1"/>
  <c r="L15" i="19"/>
  <c r="AG15" i="19"/>
  <c r="W16" i="19"/>
  <c r="V17" i="19"/>
  <c r="AW15" i="19"/>
  <c r="X13" i="19"/>
  <c r="C13" i="19" s="1"/>
  <c r="Z13" i="19"/>
  <c r="E13" i="19" s="1"/>
  <c r="Y13" i="19"/>
  <c r="D13" i="19" s="1"/>
  <c r="X14" i="19"/>
  <c r="C14" i="19" s="1"/>
  <c r="AJ14" i="19" s="1"/>
  <c r="I17" i="20" l="1"/>
  <c r="C19" i="20"/>
  <c r="G18" i="20"/>
  <c r="B18" i="20" s="1"/>
  <c r="AJ13" i="19"/>
  <c r="Y15" i="19"/>
  <c r="D15" i="19" s="1"/>
  <c r="AJ15" i="19" s="1"/>
  <c r="W17" i="19"/>
  <c r="V18" i="19"/>
  <c r="AG16" i="19"/>
  <c r="L16" i="19"/>
  <c r="I18" i="20" l="1"/>
  <c r="C20" i="20"/>
  <c r="G19" i="20"/>
  <c r="B19" i="20" s="1"/>
  <c r="AW16" i="19"/>
  <c r="V19" i="19"/>
  <c r="W18" i="19"/>
  <c r="AW17" i="19"/>
  <c r="AG17" i="19"/>
  <c r="L17" i="19"/>
  <c r="I19" i="20" l="1"/>
  <c r="C21" i="20"/>
  <c r="G20" i="20"/>
  <c r="B20" i="20" s="1"/>
  <c r="X17" i="19"/>
  <c r="C17" i="19" s="1"/>
  <c r="AJ17" i="19" s="1"/>
  <c r="AG18" i="19"/>
  <c r="L18" i="19"/>
  <c r="Z16" i="19"/>
  <c r="E16" i="19" s="1"/>
  <c r="Y16" i="19"/>
  <c r="D16" i="19" s="1"/>
  <c r="X16" i="19"/>
  <c r="C16" i="19" s="1"/>
  <c r="V20" i="19"/>
  <c r="AW18" i="19"/>
  <c r="W19" i="19"/>
  <c r="I20" i="20" l="1"/>
  <c r="C22" i="20"/>
  <c r="G21" i="20"/>
  <c r="B21" i="20" s="1"/>
  <c r="AW19" i="19"/>
  <c r="L19" i="19"/>
  <c r="AG19" i="19"/>
  <c r="Y18" i="19"/>
  <c r="D18" i="19" s="1"/>
  <c r="AJ18" i="19" s="1"/>
  <c r="V21" i="19"/>
  <c r="W20" i="19"/>
  <c r="AJ16" i="19"/>
  <c r="I21" i="20" l="1"/>
  <c r="C23" i="20"/>
  <c r="G22" i="20"/>
  <c r="B22" i="20" s="1"/>
  <c r="AW20" i="19"/>
  <c r="V22" i="19"/>
  <c r="W21" i="19"/>
  <c r="AG20" i="19"/>
  <c r="L20" i="19"/>
  <c r="I22" i="20" l="1"/>
  <c r="C24" i="20"/>
  <c r="G23" i="20"/>
  <c r="B23" i="20" s="1"/>
  <c r="Z19" i="19"/>
  <c r="E19" i="19" s="1"/>
  <c r="Y19" i="19"/>
  <c r="D19" i="19" s="1"/>
  <c r="X19" i="19"/>
  <c r="C19" i="19" s="1"/>
  <c r="X20" i="19"/>
  <c r="C20" i="19" s="1"/>
  <c r="AJ20" i="19" s="1"/>
  <c r="AG21" i="19"/>
  <c r="L21" i="19"/>
  <c r="W22" i="19"/>
  <c r="AW21" i="19"/>
  <c r="V23" i="19"/>
  <c r="I23" i="20" l="1"/>
  <c r="C25" i="20"/>
  <c r="G24" i="20"/>
  <c r="B24" i="20" s="1"/>
  <c r="AJ19" i="19"/>
  <c r="W23" i="19"/>
  <c r="V24" i="19"/>
  <c r="Y21" i="19"/>
  <c r="D21" i="19" s="1"/>
  <c r="AJ21" i="19" s="1"/>
  <c r="AG22" i="19"/>
  <c r="L22" i="19"/>
  <c r="AW22" i="19" s="1"/>
  <c r="I24" i="20" l="1"/>
  <c r="C26" i="20"/>
  <c r="G25" i="20"/>
  <c r="B25" i="20" s="1"/>
  <c r="AW23" i="19"/>
  <c r="V25" i="19"/>
  <c r="W24" i="19"/>
  <c r="AG23" i="19"/>
  <c r="L23" i="19"/>
  <c r="I25" i="20" l="1"/>
  <c r="C27" i="20"/>
  <c r="G26" i="20"/>
  <c r="B26" i="20" s="1"/>
  <c r="AG24" i="19"/>
  <c r="L24" i="19"/>
  <c r="Y23" i="19"/>
  <c r="D23" i="19" s="1"/>
  <c r="AJ23" i="19" s="1"/>
  <c r="W25" i="19"/>
  <c r="V26" i="19"/>
  <c r="AW24" i="19"/>
  <c r="Y22" i="19"/>
  <c r="D22" i="19" s="1"/>
  <c r="X22" i="19"/>
  <c r="C22" i="19" s="1"/>
  <c r="Z22" i="19"/>
  <c r="E22" i="19" s="1"/>
  <c r="I26" i="20" l="1"/>
  <c r="C28" i="20"/>
  <c r="G27" i="20"/>
  <c r="B27" i="20" s="1"/>
  <c r="AJ22" i="19"/>
  <c r="W26" i="19"/>
  <c r="V27" i="19"/>
  <c r="AG25" i="19"/>
  <c r="L25" i="19"/>
  <c r="I27" i="20" l="1"/>
  <c r="C29" i="20"/>
  <c r="G28" i="20"/>
  <c r="B28" i="20" s="1"/>
  <c r="AW25" i="19"/>
  <c r="X25" i="19"/>
  <c r="C25" i="19" s="1"/>
  <c r="AJ25" i="19" s="1"/>
  <c r="V28" i="19"/>
  <c r="W27" i="19"/>
  <c r="AW26" i="19"/>
  <c r="Y24" i="19"/>
  <c r="D24" i="19" s="1"/>
  <c r="X24" i="19"/>
  <c r="C24" i="19" s="1"/>
  <c r="Z24" i="19"/>
  <c r="E24" i="19" s="1"/>
  <c r="AG26" i="19"/>
  <c r="L26" i="19"/>
  <c r="I28" i="20" l="1"/>
  <c r="C30" i="20"/>
  <c r="G29" i="20"/>
  <c r="B29" i="20" s="1"/>
  <c r="Y26" i="19"/>
  <c r="D26" i="19" s="1"/>
  <c r="AJ26" i="19" s="1"/>
  <c r="L27" i="19"/>
  <c r="AG27" i="19"/>
  <c r="AJ24" i="19"/>
  <c r="W28" i="19"/>
  <c r="V29" i="19"/>
  <c r="AW27" i="19"/>
  <c r="I29" i="20" l="1"/>
  <c r="C31" i="20"/>
  <c r="G30" i="20"/>
  <c r="B30" i="20" s="1"/>
  <c r="AG28" i="19"/>
  <c r="L28" i="19"/>
  <c r="V30" i="19"/>
  <c r="W29" i="19"/>
  <c r="I30" i="20" l="1"/>
  <c r="C32" i="20"/>
  <c r="G31" i="20"/>
  <c r="B31" i="20" s="1"/>
  <c r="AW28" i="19"/>
  <c r="V31" i="19"/>
  <c r="W30" i="19"/>
  <c r="AW29" i="19"/>
  <c r="AG29" i="19"/>
  <c r="L29" i="19"/>
  <c r="X27" i="19"/>
  <c r="C27" i="19" s="1"/>
  <c r="Y27" i="19"/>
  <c r="D27" i="19" s="1"/>
  <c r="Z27" i="19"/>
  <c r="E27" i="19" s="1"/>
  <c r="X28" i="19"/>
  <c r="C28" i="19" s="1"/>
  <c r="AJ28" i="19" s="1"/>
  <c r="I31" i="20" l="1"/>
  <c r="C33" i="20"/>
  <c r="G32" i="20"/>
  <c r="B32" i="20" s="1"/>
  <c r="AJ27" i="19"/>
  <c r="Y29" i="19"/>
  <c r="D29" i="19" s="1"/>
  <c r="AJ29" i="19" s="1"/>
  <c r="AG30" i="19"/>
  <c r="L30" i="19"/>
  <c r="V32" i="19"/>
  <c r="AW30" i="19"/>
  <c r="W31" i="19"/>
  <c r="I32" i="20" l="1"/>
  <c r="C34" i="20"/>
  <c r="G33" i="20"/>
  <c r="B33" i="20" s="1"/>
  <c r="V33" i="19"/>
  <c r="W32" i="19"/>
  <c r="L31" i="19"/>
  <c r="AG31" i="19"/>
  <c r="I33" i="20" l="1"/>
  <c r="G34" i="20"/>
  <c r="B34" i="20" s="1"/>
  <c r="AW31" i="19"/>
  <c r="AW32" i="19"/>
  <c r="V34" i="19"/>
  <c r="W33" i="19"/>
  <c r="X31" i="19"/>
  <c r="C31" i="19" s="1"/>
  <c r="AJ31" i="19" s="1"/>
  <c r="Z30" i="19"/>
  <c r="E30" i="19" s="1"/>
  <c r="Y30" i="19"/>
  <c r="D30" i="19" s="1"/>
  <c r="X30" i="19"/>
  <c r="C30" i="19" s="1"/>
  <c r="L32" i="19"/>
  <c r="AG32" i="19"/>
  <c r="I34" i="20" l="1"/>
  <c r="AJ30" i="19"/>
  <c r="AG33" i="19"/>
  <c r="L33" i="19"/>
  <c r="V35" i="19"/>
  <c r="W34" i="19"/>
  <c r="AW33" i="19"/>
  <c r="Y32" i="19"/>
  <c r="D32" i="19" s="1"/>
  <c r="AJ32" i="19" s="1"/>
  <c r="AG34" i="19" l="1"/>
  <c r="L34" i="19"/>
  <c r="V36" i="19"/>
  <c r="W35" i="19"/>
  <c r="AW34" i="19"/>
  <c r="AG35" i="19" l="1"/>
  <c r="L35" i="19"/>
  <c r="AW35" i="19"/>
  <c r="V37" i="19"/>
  <c r="W36" i="19"/>
  <c r="Z33" i="19"/>
  <c r="E33" i="19" s="1"/>
  <c r="Y33" i="19"/>
  <c r="D33" i="19" s="1"/>
  <c r="X33" i="19"/>
  <c r="C33" i="19" s="1"/>
  <c r="X34" i="19"/>
  <c r="C34" i="19" s="1"/>
  <c r="AJ34" i="19" s="1"/>
  <c r="AJ33" i="19" l="1"/>
  <c r="AG36" i="19"/>
  <c r="L36" i="19"/>
  <c r="W37" i="19"/>
  <c r="AW36" i="19"/>
  <c r="V38" i="19"/>
  <c r="Y35" i="19"/>
  <c r="D35" i="19" s="1"/>
  <c r="AJ35" i="19" s="1"/>
  <c r="W38" i="19" l="1"/>
  <c r="V39" i="19"/>
  <c r="AG37" i="19"/>
  <c r="L37" i="19"/>
  <c r="AW37" i="19" l="1"/>
  <c r="V40" i="19"/>
  <c r="W39" i="19"/>
  <c r="AW38" i="19"/>
  <c r="X37" i="19"/>
  <c r="C37" i="19" s="1"/>
  <c r="AJ37" i="19" s="1"/>
  <c r="Y36" i="19"/>
  <c r="D36" i="19" s="1"/>
  <c r="X36" i="19"/>
  <c r="C36" i="19" s="1"/>
  <c r="Z36" i="19"/>
  <c r="E36" i="19" s="1"/>
  <c r="AG38" i="19"/>
  <c r="L38" i="19"/>
  <c r="Y38" i="19" l="1"/>
  <c r="D38" i="19" s="1"/>
  <c r="AJ38" i="19" s="1"/>
  <c r="AJ36" i="19"/>
  <c r="L39" i="19"/>
  <c r="AG39" i="19"/>
  <c r="W40" i="19"/>
  <c r="V41" i="19"/>
  <c r="AW39" i="19"/>
  <c r="AG40" i="19" l="1"/>
  <c r="L40" i="19"/>
  <c r="W41" i="19"/>
  <c r="V42" i="19"/>
  <c r="AW40" i="19" l="1"/>
  <c r="W42" i="19"/>
  <c r="AW41" i="19"/>
  <c r="V43" i="19"/>
  <c r="AG41" i="19"/>
  <c r="L41" i="19"/>
  <c r="X40" i="19"/>
  <c r="C40" i="19" s="1"/>
  <c r="AJ40" i="19" s="1"/>
  <c r="X39" i="19"/>
  <c r="C39" i="19" s="1"/>
  <c r="Z39" i="19"/>
  <c r="E39" i="19" s="1"/>
  <c r="Y39" i="19"/>
  <c r="D39" i="19" s="1"/>
  <c r="Y41" i="19" l="1"/>
  <c r="D41" i="19" s="1"/>
  <c r="AJ41" i="19" s="1"/>
  <c r="W43" i="19"/>
  <c r="AW42" i="19"/>
  <c r="V44" i="19"/>
  <c r="AJ39" i="19"/>
  <c r="AG42" i="19"/>
  <c r="L42" i="19"/>
  <c r="AW43" i="19" l="1"/>
  <c r="L43" i="19"/>
  <c r="AG43" i="19"/>
  <c r="W44" i="19"/>
  <c r="V45" i="19"/>
  <c r="V46" i="19" l="1"/>
  <c r="W45" i="19"/>
  <c r="AW44" i="19"/>
  <c r="L44" i="19"/>
  <c r="AG44" i="19"/>
  <c r="Y43" i="19"/>
  <c r="D43" i="19" s="1"/>
  <c r="AJ43" i="19" s="1"/>
  <c r="Z42" i="19"/>
  <c r="E42" i="19" s="1"/>
  <c r="Y42" i="19"/>
  <c r="D42" i="19" s="1"/>
  <c r="X42" i="19"/>
  <c r="C42" i="19" s="1"/>
  <c r="AJ42" i="19" l="1"/>
  <c r="L45" i="19"/>
  <c r="AG45" i="19"/>
  <c r="V47" i="19"/>
  <c r="AW45" i="19"/>
  <c r="W46" i="19"/>
  <c r="V48" i="19" l="1"/>
  <c r="W47" i="19"/>
  <c r="X45" i="19"/>
  <c r="C45" i="19" s="1"/>
  <c r="AJ45" i="19" s="1"/>
  <c r="Z44" i="19"/>
  <c r="E44" i="19" s="1"/>
  <c r="Y44" i="19"/>
  <c r="D44" i="19" s="1"/>
  <c r="X44" i="19"/>
  <c r="C44" i="19" s="1"/>
  <c r="L46" i="19"/>
  <c r="AG46" i="19"/>
  <c r="AJ44" i="19" l="1"/>
  <c r="AW46" i="19"/>
  <c r="L47" i="19"/>
  <c r="AG47" i="19"/>
  <c r="Y46" i="19"/>
  <c r="D46" i="19" s="1"/>
  <c r="AJ46" i="19" s="1"/>
  <c r="AW47" i="19"/>
  <c r="V49" i="19"/>
  <c r="W48" i="19"/>
  <c r="AG48" i="19" l="1"/>
  <c r="L48" i="19"/>
  <c r="V50" i="19"/>
  <c r="W49" i="19"/>
  <c r="AW48" i="19"/>
  <c r="Z47" i="19" l="1"/>
  <c r="E47" i="19" s="1"/>
  <c r="Y47" i="19"/>
  <c r="D47" i="19" s="1"/>
  <c r="X47" i="19"/>
  <c r="C47" i="19" s="1"/>
  <c r="AW49" i="19"/>
  <c r="AG49" i="19"/>
  <c r="L49" i="19"/>
  <c r="X48" i="19"/>
  <c r="C48" i="19" s="1"/>
  <c r="AJ48" i="19" s="1"/>
  <c r="V51" i="19"/>
  <c r="W50" i="19"/>
  <c r="AJ47" i="19" l="1"/>
  <c r="AG50" i="19"/>
  <c r="L50" i="19"/>
  <c r="Y49" i="19"/>
  <c r="D49" i="19" s="1"/>
  <c r="AJ49" i="19" s="1"/>
  <c r="W51" i="19"/>
  <c r="AW50" i="19"/>
  <c r="V52" i="19"/>
  <c r="AG51" i="19" l="1"/>
  <c r="L51" i="19"/>
  <c r="W52" i="19"/>
  <c r="V53" i="19"/>
  <c r="AW51" i="19"/>
  <c r="W53" i="19" l="1"/>
  <c r="V54" i="19"/>
  <c r="X51" i="19"/>
  <c r="C51" i="19" s="1"/>
  <c r="AJ51" i="19" s="1"/>
  <c r="Y50" i="19"/>
  <c r="D50" i="19" s="1"/>
  <c r="X50" i="19"/>
  <c r="C50" i="19" s="1"/>
  <c r="Z50" i="19"/>
  <c r="E50" i="19" s="1"/>
  <c r="AG52" i="19"/>
  <c r="L52" i="19"/>
  <c r="AW52" i="19" l="1"/>
  <c r="Y52" i="19"/>
  <c r="D52" i="19" s="1"/>
  <c r="AJ52" i="19" s="1"/>
  <c r="AJ50" i="19"/>
  <c r="V55" i="19"/>
  <c r="W54" i="19"/>
  <c r="AW53" i="19"/>
  <c r="AG53" i="19"/>
  <c r="L53" i="19"/>
  <c r="V56" i="19" l="1"/>
  <c r="W55" i="19"/>
  <c r="AW54" i="19"/>
  <c r="L54" i="19"/>
  <c r="AG54" i="19"/>
  <c r="AG55" i="19" l="1"/>
  <c r="L55" i="19"/>
  <c r="X54" i="19"/>
  <c r="C54" i="19" s="1"/>
  <c r="AJ54" i="19" s="1"/>
  <c r="X53" i="19"/>
  <c r="C53" i="19" s="1"/>
  <c r="Y53" i="19"/>
  <c r="D53" i="19" s="1"/>
  <c r="Z53" i="19"/>
  <c r="E53" i="19" s="1"/>
  <c r="V57" i="19"/>
  <c r="AW55" i="19"/>
  <c r="W56" i="19"/>
  <c r="AG56" i="19" l="1"/>
  <c r="L56" i="19"/>
  <c r="AJ53" i="19"/>
  <c r="Y55" i="19"/>
  <c r="D55" i="19" s="1"/>
  <c r="AJ55" i="19" s="1"/>
  <c r="AW56" i="19"/>
  <c r="W57" i="19"/>
  <c r="V58" i="19"/>
  <c r="W58" i="19" l="1"/>
  <c r="V59" i="19"/>
  <c r="AW57" i="19"/>
  <c r="L57" i="19"/>
  <c r="AG57" i="19"/>
  <c r="X57" i="19" l="1"/>
  <c r="C57" i="19" s="1"/>
  <c r="AJ57" i="19" s="1"/>
  <c r="AW58" i="19"/>
  <c r="L58" i="19"/>
  <c r="AG58" i="19"/>
  <c r="W59" i="19"/>
  <c r="V60" i="19"/>
  <c r="Z56" i="19"/>
  <c r="E56" i="19" s="1"/>
  <c r="X56" i="19"/>
  <c r="C56" i="19" s="1"/>
  <c r="Y56" i="19"/>
  <c r="D56" i="19" s="1"/>
  <c r="AJ56" i="19" l="1"/>
  <c r="V61" i="19"/>
  <c r="W60" i="19"/>
  <c r="AW59" i="19"/>
  <c r="AG59" i="19"/>
  <c r="L59" i="19"/>
  <c r="Y58" i="19"/>
  <c r="D58" i="19" s="1"/>
  <c r="AJ58" i="19" s="1"/>
  <c r="AG60" i="19" l="1"/>
  <c r="L60" i="19"/>
  <c r="W61" i="19"/>
  <c r="V62" i="19"/>
  <c r="AW60" i="19"/>
  <c r="W62" i="19" l="1"/>
  <c r="V63" i="19"/>
  <c r="X60" i="19"/>
  <c r="C60" i="19" s="1"/>
  <c r="AJ60" i="19" s="1"/>
  <c r="AG61" i="19"/>
  <c r="L61" i="19"/>
  <c r="Y59" i="19"/>
  <c r="D59" i="19" s="1"/>
  <c r="Z59" i="19"/>
  <c r="E59" i="19" s="1"/>
  <c r="X59" i="19"/>
  <c r="C59" i="19" s="1"/>
  <c r="AJ59" i="19" l="1"/>
  <c r="AW61" i="19"/>
  <c r="V64" i="19"/>
  <c r="W63" i="19"/>
  <c r="AW62" i="19"/>
  <c r="Y61" i="19"/>
  <c r="D61" i="19" s="1"/>
  <c r="AJ61" i="19" s="1"/>
  <c r="AG62" i="19"/>
  <c r="L62" i="19"/>
  <c r="L63" i="19" l="1"/>
  <c r="AJ63" i="19" s="1"/>
  <c r="AG63" i="19"/>
  <c r="W64" i="19"/>
  <c r="V65" i="19"/>
  <c r="AW63" i="19"/>
  <c r="W65" i="19" l="1"/>
  <c r="V66" i="19"/>
  <c r="AG64" i="19"/>
  <c r="L64" i="19"/>
  <c r="X62" i="19"/>
  <c r="C62" i="19" s="1"/>
  <c r="Z62" i="19"/>
  <c r="E62" i="19" s="1"/>
  <c r="Y62" i="19"/>
  <c r="D62" i="19" s="1"/>
  <c r="AW64" i="19" l="1"/>
  <c r="AJ62" i="19"/>
  <c r="W66" i="19"/>
  <c r="V67" i="19"/>
  <c r="AW65" i="19"/>
  <c r="AG65" i="19"/>
  <c r="L65" i="19"/>
  <c r="W67" i="19" l="1"/>
  <c r="AW66" i="19"/>
  <c r="V68" i="19"/>
  <c r="AG66" i="19"/>
  <c r="L66" i="19"/>
  <c r="AJ66" i="19" s="1"/>
  <c r="Z64" i="19"/>
  <c r="E64" i="19" s="1"/>
  <c r="Y64" i="19"/>
  <c r="D64" i="19" s="1"/>
  <c r="X64" i="19"/>
  <c r="C64" i="19" s="1"/>
  <c r="AJ64" i="19" l="1"/>
  <c r="W68" i="19"/>
  <c r="V69" i="19"/>
  <c r="Y65" i="19"/>
  <c r="D65" i="19" s="1"/>
  <c r="X65" i="19"/>
  <c r="C65" i="19" s="1"/>
  <c r="AG67" i="19"/>
  <c r="L67" i="19"/>
  <c r="AW67" i="19" l="1"/>
  <c r="AJ65" i="19"/>
  <c r="L68" i="19"/>
  <c r="AG68" i="19"/>
  <c r="Y67" i="19"/>
  <c r="D67" i="19" s="1"/>
  <c r="AJ67" i="19" s="1"/>
  <c r="W69" i="19"/>
  <c r="AW68" i="19"/>
  <c r="V70" i="19"/>
  <c r="AG69" i="19" l="1"/>
  <c r="L69" i="19"/>
  <c r="AJ69" i="19" s="1"/>
  <c r="V71" i="19"/>
  <c r="W70" i="19"/>
  <c r="AW69" i="19"/>
  <c r="Y68" i="19"/>
  <c r="D68" i="19" s="1"/>
  <c r="AJ68" i="19" s="1"/>
  <c r="L70" i="19" l="1"/>
  <c r="AG70" i="19"/>
  <c r="V72" i="19"/>
  <c r="W71" i="19"/>
  <c r="AW70" i="19" l="1"/>
  <c r="W72" i="19"/>
  <c r="AW71" i="19"/>
  <c r="V73" i="19"/>
  <c r="L71" i="19"/>
  <c r="AG71" i="19"/>
  <c r="Y70" i="19"/>
  <c r="D70" i="19" s="1"/>
  <c r="AJ70" i="19" s="1"/>
  <c r="V74" i="19" l="1"/>
  <c r="W73" i="19"/>
  <c r="AW72" i="19"/>
  <c r="Y71" i="19"/>
  <c r="D71" i="19" s="1"/>
  <c r="AJ71" i="19" s="1"/>
  <c r="L72" i="19"/>
  <c r="AJ72" i="19" s="1"/>
  <c r="AG72" i="19"/>
  <c r="AG73" i="19" l="1"/>
  <c r="AW73" i="19"/>
  <c r="W74" i="19"/>
  <c r="V75" i="19"/>
  <c r="AG74" i="19" l="1"/>
  <c r="V76" i="19"/>
  <c r="W75" i="19"/>
  <c r="AW74" i="19"/>
  <c r="V77" i="19" l="1"/>
  <c r="W76" i="19"/>
  <c r="AW75" i="19"/>
  <c r="V78" i="19" l="1"/>
  <c r="W77" i="19"/>
  <c r="V79" i="19" l="1"/>
  <c r="W78" i="19"/>
  <c r="W79" i="19" l="1"/>
  <c r="V80" i="19"/>
  <c r="V81" i="19" l="1"/>
  <c r="W80" i="19"/>
  <c r="V82" i="19" l="1"/>
  <c r="W81" i="19"/>
  <c r="V83" i="19" l="1"/>
  <c r="W82" i="19"/>
  <c r="W83" i="19" l="1"/>
  <c r="V84" i="19"/>
  <c r="V85" i="19" l="1"/>
  <c r="W85" i="19" s="1"/>
  <c r="W84" i="19"/>
  <c r="T52" i="15" l="1"/>
  <c r="T53" i="15"/>
  <c r="T54" i="15"/>
  <c r="AJ53" i="15" s="1"/>
  <c r="T55" i="15"/>
  <c r="AJ54" i="15" s="1"/>
  <c r="T56" i="15"/>
  <c r="AJ55" i="15" s="1"/>
  <c r="T57" i="15"/>
  <c r="AJ56" i="15" s="1"/>
  <c r="T58" i="15"/>
  <c r="AJ57" i="15" s="1"/>
  <c r="T59" i="15"/>
  <c r="AJ58" i="15" s="1"/>
  <c r="T60" i="15"/>
  <c r="AJ59" i="15" s="1"/>
  <c r="T61" i="15"/>
  <c r="AJ60" i="15" s="1"/>
  <c r="T62" i="15"/>
  <c r="AJ61" i="15" s="1"/>
  <c r="T63" i="15"/>
  <c r="AJ62" i="15" s="1"/>
  <c r="T64" i="15"/>
  <c r="AJ63" i="15" s="1"/>
  <c r="T65" i="15"/>
  <c r="AJ64" i="15" s="1"/>
  <c r="T66" i="15"/>
  <c r="AJ65" i="15" s="1"/>
  <c r="T67" i="15"/>
  <c r="AJ66" i="15" s="1"/>
  <c r="T68" i="15"/>
  <c r="AJ67" i="15" s="1"/>
  <c r="T69" i="15"/>
  <c r="AJ68" i="15" s="1"/>
  <c r="T70" i="15"/>
  <c r="AJ69" i="15" s="1"/>
  <c r="T71" i="15"/>
  <c r="AJ70" i="15" s="1"/>
  <c r="T72" i="15"/>
  <c r="AJ71" i="15" s="1"/>
  <c r="T73" i="15"/>
  <c r="AJ72" i="15" s="1"/>
  <c r="T74" i="15"/>
  <c r="AJ73" i="15" s="1"/>
  <c r="T75" i="15"/>
  <c r="AJ74" i="15" s="1"/>
  <c r="T76" i="15"/>
  <c r="AJ75" i="15" s="1"/>
  <c r="T77" i="15"/>
  <c r="AJ76" i="15" s="1"/>
  <c r="T78" i="15"/>
  <c r="AJ77" i="15" s="1"/>
  <c r="T79" i="15"/>
  <c r="AJ78" i="15" s="1"/>
  <c r="T80" i="15"/>
  <c r="AJ79" i="15" s="1"/>
  <c r="T81" i="15"/>
  <c r="AJ80" i="15" s="1"/>
  <c r="T82" i="15"/>
  <c r="AJ81" i="15" s="1"/>
  <c r="T83" i="15"/>
  <c r="AJ82" i="15" s="1"/>
  <c r="T84" i="15"/>
  <c r="AJ83" i="15" s="1"/>
  <c r="T85" i="15"/>
  <c r="AJ84" i="15" s="1"/>
  <c r="T86" i="15"/>
  <c r="AJ85" i="15" s="1"/>
  <c r="T87" i="15"/>
  <c r="AJ86" i="15" s="1"/>
  <c r="T88" i="15"/>
  <c r="AJ87" i="15" s="1"/>
  <c r="T89" i="15"/>
  <c r="AJ88" i="15" s="1"/>
  <c r="T90" i="15"/>
  <c r="AJ89" i="15" s="1"/>
  <c r="T91" i="15"/>
  <c r="AJ90" i="15" s="1"/>
  <c r="T92" i="15"/>
  <c r="AJ91" i="15" s="1"/>
  <c r="T93" i="15"/>
  <c r="AJ92" i="15" s="1"/>
  <c r="T94" i="15"/>
  <c r="AJ93" i="15" s="1"/>
  <c r="T95" i="15"/>
  <c r="AJ94" i="15" s="1"/>
  <c r="T96" i="15"/>
  <c r="AJ95" i="15" s="1"/>
  <c r="T97" i="15"/>
  <c r="AJ96" i="15" s="1"/>
  <c r="T98" i="15"/>
  <c r="AJ97" i="15" s="1"/>
  <c r="T99" i="15"/>
  <c r="AJ98" i="15" s="1"/>
  <c r="T100" i="15"/>
  <c r="AJ99" i="15" s="1"/>
  <c r="T101" i="15"/>
  <c r="AJ100" i="15" s="1"/>
  <c r="T102" i="15"/>
  <c r="AJ101" i="15" s="1"/>
  <c r="T103" i="15"/>
  <c r="AJ102" i="15" s="1"/>
  <c r="T104" i="15"/>
  <c r="AJ103" i="15" s="1"/>
  <c r="T105" i="15"/>
  <c r="AJ104" i="15" s="1"/>
  <c r="T106" i="15"/>
  <c r="AJ105" i="15" s="1"/>
  <c r="T107" i="15"/>
  <c r="AJ106" i="15" s="1"/>
  <c r="T108" i="15"/>
  <c r="AJ107" i="15" s="1"/>
  <c r="T109" i="15"/>
  <c r="AJ108" i="15" s="1"/>
  <c r="T110" i="15"/>
  <c r="AJ109" i="15" s="1"/>
  <c r="T111" i="15"/>
  <c r="AJ110" i="15" s="1"/>
  <c r="T112" i="15"/>
  <c r="AJ111" i="15" s="1"/>
  <c r="T113" i="15"/>
  <c r="AJ112" i="15" s="1"/>
  <c r="T114" i="15"/>
  <c r="AJ113" i="15" s="1"/>
  <c r="T115" i="15"/>
  <c r="AJ114" i="15" s="1"/>
  <c r="T116" i="15"/>
  <c r="AJ115" i="15" s="1"/>
  <c r="T117" i="15"/>
  <c r="AJ116" i="15" s="1"/>
  <c r="T118" i="15"/>
  <c r="AJ117" i="15" s="1"/>
  <c r="T119" i="15"/>
  <c r="AJ118" i="15" s="1"/>
  <c r="T120" i="15"/>
  <c r="AJ119" i="15" s="1"/>
  <c r="T121" i="15"/>
  <c r="AJ120" i="15" s="1"/>
  <c r="T122" i="15"/>
  <c r="AJ121" i="15" s="1"/>
  <c r="T123" i="15"/>
  <c r="AJ122" i="15" s="1"/>
  <c r="T124" i="15"/>
  <c r="AJ123" i="15" s="1"/>
  <c r="T125" i="15"/>
  <c r="AJ124" i="15" s="1"/>
  <c r="T126" i="15"/>
  <c r="AJ125" i="15" s="1"/>
  <c r="T127" i="15"/>
  <c r="AJ126" i="15" s="1"/>
  <c r="T128" i="15"/>
  <c r="AJ127" i="15" s="1"/>
  <c r="T129" i="15"/>
  <c r="AJ128" i="15" s="1"/>
  <c r="T130" i="15"/>
  <c r="AJ129" i="15" s="1"/>
  <c r="T131" i="15"/>
  <c r="AJ130" i="15" s="1"/>
  <c r="T132" i="15"/>
  <c r="AJ131" i="15" s="1"/>
  <c r="T133" i="15"/>
  <c r="AJ132" i="15" s="1"/>
  <c r="T134" i="15"/>
  <c r="AJ133" i="15" s="1"/>
  <c r="T135" i="15"/>
  <c r="AJ134" i="15" s="1"/>
  <c r="T136" i="15"/>
  <c r="AJ135" i="15" s="1"/>
  <c r="T137" i="15"/>
  <c r="AJ136" i="15" s="1"/>
  <c r="T138" i="15"/>
  <c r="AJ137" i="15" s="1"/>
  <c r="T139" i="15"/>
  <c r="AJ138" i="15" s="1"/>
  <c r="T140" i="15"/>
  <c r="AJ139" i="15" s="1"/>
  <c r="T141" i="15"/>
  <c r="AJ140" i="15" s="1"/>
  <c r="T142" i="15"/>
  <c r="AJ141" i="15" s="1"/>
  <c r="T143" i="15"/>
  <c r="AJ142" i="15" s="1"/>
  <c r="T144" i="15"/>
  <c r="AJ143" i="15" s="1"/>
  <c r="T145" i="15"/>
  <c r="AJ144" i="15" s="1"/>
  <c r="T146" i="15"/>
  <c r="AJ145" i="15" s="1"/>
  <c r="T147" i="15"/>
  <c r="AJ146" i="15" s="1"/>
  <c r="T148" i="15"/>
  <c r="AJ147" i="15" s="1"/>
  <c r="T149" i="15"/>
  <c r="AJ148" i="15" s="1"/>
  <c r="T150" i="15"/>
  <c r="AJ149" i="15" s="1"/>
  <c r="T151" i="15"/>
  <c r="AJ150" i="15" s="1"/>
  <c r="T152" i="15"/>
  <c r="AJ151" i="15" s="1"/>
  <c r="T153" i="15"/>
  <c r="AJ152" i="15" s="1"/>
  <c r="T154" i="15"/>
  <c r="AJ153" i="15" s="1"/>
  <c r="T155" i="15"/>
  <c r="AJ154" i="15" s="1"/>
  <c r="T156" i="15"/>
  <c r="AJ155" i="15" s="1"/>
  <c r="T157" i="15"/>
  <c r="AJ156" i="15" s="1"/>
  <c r="T158" i="15"/>
  <c r="AJ157" i="15" s="1"/>
  <c r="T159" i="15"/>
  <c r="AJ158" i="15" s="1"/>
  <c r="T160" i="15"/>
  <c r="AJ159" i="15" s="1"/>
  <c r="T161" i="15"/>
  <c r="AJ160" i="15" s="1"/>
  <c r="T162" i="15"/>
  <c r="AJ161" i="15" s="1"/>
  <c r="T163" i="15"/>
  <c r="AJ162" i="15" s="1"/>
  <c r="T164" i="15"/>
  <c r="AJ163" i="15" s="1"/>
  <c r="T165" i="15"/>
  <c r="AJ164" i="15" s="1"/>
  <c r="T166" i="15"/>
  <c r="AJ165" i="15" s="1"/>
  <c r="T167" i="15"/>
  <c r="AJ166" i="15" s="1"/>
  <c r="T168" i="15"/>
  <c r="AJ167" i="15" s="1"/>
  <c r="T169" i="15"/>
  <c r="AJ168" i="15" s="1"/>
  <c r="T170" i="15"/>
  <c r="AJ169" i="15" s="1"/>
  <c r="T171" i="15"/>
  <c r="AJ170" i="15" s="1"/>
  <c r="T172" i="15"/>
  <c r="AJ171" i="15" s="1"/>
  <c r="T173" i="15"/>
  <c r="AJ172" i="15" s="1"/>
  <c r="T174" i="15"/>
  <c r="AJ173" i="15" s="1"/>
  <c r="T175" i="15"/>
  <c r="AJ174" i="15" s="1"/>
  <c r="T176" i="15"/>
  <c r="AJ175" i="15" s="1"/>
  <c r="T177" i="15"/>
  <c r="AJ176" i="15" s="1"/>
  <c r="T178" i="15"/>
  <c r="AJ177" i="15" s="1"/>
  <c r="T179" i="15"/>
  <c r="AJ178" i="15" s="1"/>
  <c r="T180" i="15"/>
  <c r="AJ179" i="15" s="1"/>
  <c r="T181" i="15"/>
  <c r="AJ180" i="15" s="1"/>
  <c r="T182" i="15"/>
  <c r="AJ181" i="15" s="1"/>
  <c r="T183" i="15"/>
  <c r="AJ182" i="15" s="1"/>
  <c r="T184" i="15"/>
  <c r="AJ183" i="15" s="1"/>
  <c r="T185" i="15"/>
  <c r="AJ184" i="15" s="1"/>
  <c r="T186" i="15"/>
  <c r="AJ185" i="15" s="1"/>
  <c r="T187" i="15"/>
  <c r="AJ186" i="15" s="1"/>
  <c r="T188" i="15"/>
  <c r="AJ187" i="15" s="1"/>
  <c r="T189" i="15"/>
  <c r="AJ188" i="15" s="1"/>
  <c r="T190" i="15"/>
  <c r="AJ189" i="15" s="1"/>
  <c r="T191" i="15"/>
  <c r="AJ190" i="15" s="1"/>
  <c r="T192" i="15"/>
  <c r="AJ191" i="15" s="1"/>
  <c r="T193" i="15"/>
  <c r="AJ192" i="15" s="1"/>
  <c r="T194" i="15"/>
  <c r="AJ193" i="15" s="1"/>
  <c r="T195" i="15"/>
  <c r="AJ194" i="15" s="1"/>
  <c r="T196" i="15"/>
  <c r="AJ195" i="15" s="1"/>
  <c r="T197" i="15"/>
  <c r="AJ196" i="15" s="1"/>
  <c r="T198" i="15"/>
  <c r="AJ197" i="15" s="1"/>
  <c r="T199" i="15"/>
  <c r="AJ198" i="15" s="1"/>
  <c r="T200" i="15"/>
  <c r="AJ199" i="15" s="1"/>
  <c r="T201" i="15"/>
  <c r="AJ200" i="15" s="1"/>
  <c r="T202" i="15"/>
  <c r="AJ201" i="15" s="1"/>
  <c r="T203" i="15"/>
  <c r="AJ202" i="15" s="1"/>
  <c r="T204" i="15"/>
  <c r="AJ203" i="15" s="1"/>
  <c r="T205" i="15"/>
  <c r="AJ204" i="15" s="1"/>
  <c r="T206" i="15"/>
  <c r="AJ205" i="15" s="1"/>
  <c r="T207" i="15"/>
  <c r="AJ206" i="15" s="1"/>
  <c r="T208" i="15"/>
  <c r="AJ207" i="15" s="1"/>
  <c r="T209" i="15"/>
  <c r="AJ208" i="15" s="1"/>
  <c r="T210" i="15"/>
  <c r="AJ209" i="15" s="1"/>
  <c r="T211" i="15"/>
  <c r="AJ210" i="15" s="1"/>
  <c r="T212" i="15"/>
  <c r="AJ211" i="15" s="1"/>
  <c r="T213" i="15"/>
  <c r="AJ212" i="15" s="1"/>
  <c r="T214" i="15"/>
  <c r="AJ213" i="15" s="1"/>
  <c r="T215" i="15"/>
  <c r="AJ214" i="15" s="1"/>
  <c r="T216" i="15"/>
  <c r="AJ215" i="15" s="1"/>
  <c r="T217" i="15"/>
  <c r="AJ216" i="15" s="1"/>
  <c r="T218" i="15"/>
  <c r="AJ217" i="15" s="1"/>
  <c r="T219" i="15"/>
  <c r="AJ218" i="15" s="1"/>
  <c r="T220" i="15"/>
  <c r="AJ219" i="15" s="1"/>
  <c r="T221" i="15"/>
  <c r="AJ220" i="15" s="1"/>
  <c r="T222" i="15"/>
  <c r="AJ221" i="15" s="1"/>
  <c r="T223" i="15"/>
  <c r="AJ222" i="15" s="1"/>
  <c r="T224" i="15"/>
  <c r="AJ223" i="15" s="1"/>
  <c r="T225" i="15"/>
  <c r="AJ224" i="15" s="1"/>
  <c r="T226" i="15"/>
  <c r="AJ225" i="15" s="1"/>
  <c r="T227" i="15"/>
  <c r="AJ226" i="15" s="1"/>
  <c r="T228" i="15"/>
  <c r="AJ227" i="15" s="1"/>
  <c r="T229" i="15"/>
  <c r="AJ228" i="15" s="1"/>
  <c r="T230" i="15"/>
  <c r="AJ229" i="15" s="1"/>
  <c r="T231" i="15"/>
  <c r="AJ230" i="15" s="1"/>
  <c r="T232" i="15"/>
  <c r="AJ231" i="15" s="1"/>
  <c r="T233" i="15"/>
  <c r="AJ232" i="15" s="1"/>
  <c r="T234" i="15"/>
  <c r="AJ233" i="15" s="1"/>
  <c r="T235" i="15"/>
  <c r="AJ234" i="15" s="1"/>
  <c r="T236" i="15"/>
  <c r="AJ235" i="15" s="1"/>
  <c r="T237" i="15"/>
  <c r="AJ236" i="15" s="1"/>
  <c r="T238" i="15"/>
  <c r="AJ237" i="15" s="1"/>
  <c r="T239" i="15"/>
  <c r="AJ238" i="15" s="1"/>
  <c r="T240" i="15"/>
  <c r="AJ239" i="15" s="1"/>
  <c r="T241" i="15"/>
  <c r="AJ240" i="15" s="1"/>
  <c r="T242" i="15"/>
  <c r="AJ241" i="15" s="1"/>
  <c r="T243" i="15"/>
  <c r="AJ242" i="15" s="1"/>
  <c r="T244" i="15"/>
  <c r="AJ243" i="15" s="1"/>
  <c r="T245" i="15"/>
  <c r="AJ244" i="15" s="1"/>
  <c r="T246" i="15"/>
  <c r="AJ245" i="15" s="1"/>
  <c r="T247" i="15"/>
  <c r="AJ246" i="15" s="1"/>
  <c r="T248" i="15"/>
  <c r="AJ247" i="15" s="1"/>
  <c r="T249" i="15"/>
  <c r="AJ248" i="15" s="1"/>
  <c r="T250" i="15"/>
  <c r="AJ249" i="15" s="1"/>
  <c r="T251" i="15"/>
  <c r="AJ250" i="15" s="1"/>
  <c r="T252" i="15"/>
  <c r="AJ251" i="15" s="1"/>
  <c r="T253" i="15"/>
  <c r="AJ252" i="15" s="1"/>
  <c r="T254" i="15"/>
  <c r="AJ253" i="15" s="1"/>
  <c r="T255" i="15"/>
  <c r="AJ254" i="15" s="1"/>
  <c r="T256" i="15"/>
  <c r="AJ255" i="15" s="1"/>
  <c r="T257" i="15"/>
  <c r="AJ256" i="15" s="1"/>
  <c r="T258" i="15"/>
  <c r="AJ257" i="15" s="1"/>
  <c r="T259" i="15"/>
  <c r="AJ258" i="15" s="1"/>
  <c r="T260" i="15"/>
  <c r="AJ259" i="15" s="1"/>
  <c r="T261" i="15"/>
  <c r="AJ260" i="15" s="1"/>
  <c r="T262" i="15"/>
  <c r="AJ261" i="15" s="1"/>
  <c r="T263" i="15"/>
  <c r="AJ262" i="15" s="1"/>
  <c r="T264" i="15"/>
  <c r="AJ263" i="15" s="1"/>
  <c r="T265" i="15"/>
  <c r="AJ264" i="15" s="1"/>
  <c r="T266" i="15"/>
  <c r="AJ265" i="15" s="1"/>
  <c r="T267" i="15"/>
  <c r="AJ266" i="15" s="1"/>
  <c r="T268" i="15"/>
  <c r="AJ267" i="15" s="1"/>
  <c r="T269" i="15"/>
  <c r="AJ268" i="15" s="1"/>
  <c r="T270" i="15"/>
  <c r="AJ269" i="15" s="1"/>
  <c r="T271" i="15"/>
  <c r="AJ270" i="15" s="1"/>
  <c r="T272" i="15"/>
  <c r="AJ271" i="15" s="1"/>
  <c r="T273" i="15"/>
  <c r="AJ272" i="15" s="1"/>
  <c r="T274" i="15"/>
  <c r="AJ273" i="15" s="1"/>
  <c r="T275" i="15"/>
  <c r="AJ274" i="15" s="1"/>
  <c r="T276" i="15"/>
  <c r="AJ275" i="15" s="1"/>
  <c r="T277" i="15"/>
  <c r="AJ276" i="15" s="1"/>
  <c r="T278" i="15"/>
  <c r="AJ277" i="15" s="1"/>
  <c r="T279" i="15"/>
  <c r="AJ278" i="15" s="1"/>
  <c r="T280" i="15"/>
  <c r="AJ279" i="15" s="1"/>
  <c r="T281" i="15"/>
  <c r="AJ280" i="15" s="1"/>
  <c r="T282" i="15"/>
  <c r="AJ281" i="15" s="1"/>
  <c r="T283" i="15"/>
  <c r="AJ282" i="15" s="1"/>
  <c r="T284" i="15"/>
  <c r="AJ283" i="15" s="1"/>
  <c r="T285" i="15"/>
  <c r="AJ284" i="15" s="1"/>
  <c r="T286" i="15"/>
  <c r="AJ285" i="15" s="1"/>
  <c r="T287" i="15"/>
  <c r="AJ286" i="15" s="1"/>
  <c r="T288" i="15"/>
  <c r="AJ287" i="15" s="1"/>
  <c r="T289" i="15"/>
  <c r="AJ288" i="15" s="1"/>
  <c r="T290" i="15"/>
  <c r="AJ289" i="15" s="1"/>
  <c r="T291" i="15"/>
  <c r="AJ290" i="15" s="1"/>
  <c r="T292" i="15"/>
  <c r="AJ291" i="15" s="1"/>
  <c r="T293" i="15"/>
  <c r="AJ292" i="15" s="1"/>
  <c r="T294" i="15"/>
  <c r="AJ293" i="15" s="1"/>
  <c r="T295" i="15"/>
  <c r="AJ294" i="15" s="1"/>
  <c r="T296" i="15"/>
  <c r="AJ295" i="15" s="1"/>
  <c r="T297" i="15"/>
  <c r="AJ296" i="15" s="1"/>
  <c r="T298" i="15"/>
  <c r="AJ297" i="15" s="1"/>
  <c r="T299" i="15"/>
  <c r="AJ298" i="15" s="1"/>
  <c r="T300" i="15"/>
  <c r="AJ299" i="15" s="1"/>
  <c r="T301" i="15"/>
  <c r="AJ300" i="15" s="1"/>
  <c r="T302" i="15"/>
  <c r="AJ301" i="15" s="1"/>
  <c r="T303" i="15"/>
  <c r="AJ302" i="15" s="1"/>
  <c r="T304" i="15"/>
  <c r="AJ303" i="15" s="1"/>
  <c r="T305" i="15"/>
  <c r="AJ304" i="15" s="1"/>
  <c r="T306" i="15"/>
  <c r="AJ305" i="15" s="1"/>
  <c r="T307" i="15"/>
  <c r="AJ306" i="15" s="1"/>
  <c r="T308" i="15"/>
  <c r="AJ307" i="15" s="1"/>
  <c r="T309" i="15"/>
  <c r="AJ308" i="15" s="1"/>
  <c r="T310" i="15"/>
  <c r="AJ309" i="15" s="1"/>
  <c r="T311" i="15"/>
  <c r="AJ310" i="15" s="1"/>
  <c r="T312" i="15"/>
  <c r="AJ311" i="15" s="1"/>
  <c r="T313" i="15"/>
  <c r="AJ312" i="15" s="1"/>
  <c r="T314" i="15"/>
  <c r="AJ313" i="15" s="1"/>
  <c r="T315" i="15"/>
  <c r="AJ314" i="15" s="1"/>
  <c r="T316" i="15"/>
  <c r="AJ315" i="15" s="1"/>
  <c r="T317" i="15"/>
  <c r="AJ316" i="15" s="1"/>
  <c r="T318" i="15"/>
  <c r="AJ317" i="15" s="1"/>
  <c r="T319" i="15"/>
  <c r="AJ318" i="15" s="1"/>
  <c r="T320" i="15"/>
  <c r="AJ319" i="15" s="1"/>
  <c r="T321" i="15"/>
  <c r="AJ320" i="15" s="1"/>
  <c r="T322" i="15"/>
  <c r="AJ321" i="15" s="1"/>
  <c r="T323" i="15"/>
  <c r="AJ322" i="15" s="1"/>
  <c r="T324" i="15"/>
  <c r="AJ323" i="15" s="1"/>
  <c r="T325" i="15"/>
  <c r="AJ324" i="15" s="1"/>
  <c r="T326" i="15"/>
  <c r="AJ325" i="15" s="1"/>
  <c r="T327" i="15"/>
  <c r="AJ326" i="15" s="1"/>
  <c r="T328" i="15"/>
  <c r="AJ327" i="15" s="1"/>
  <c r="T329" i="15"/>
  <c r="AJ328" i="15" s="1"/>
  <c r="T330" i="15"/>
  <c r="AJ329" i="15" s="1"/>
  <c r="T331" i="15"/>
  <c r="AJ330" i="15" s="1"/>
  <c r="T332" i="15"/>
  <c r="AJ331" i="15" s="1"/>
  <c r="T333" i="15"/>
  <c r="AJ332" i="15" s="1"/>
  <c r="T334" i="15"/>
  <c r="AJ333" i="15" s="1"/>
  <c r="T335" i="15"/>
  <c r="AJ334" i="15" s="1"/>
  <c r="T336" i="15"/>
  <c r="AJ335" i="15" s="1"/>
  <c r="T337" i="15"/>
  <c r="AJ336" i="15" s="1"/>
  <c r="T338" i="15"/>
  <c r="AJ337" i="15" s="1"/>
  <c r="T339" i="15"/>
  <c r="AJ338" i="15" s="1"/>
  <c r="T340" i="15"/>
  <c r="AJ339" i="15" s="1"/>
  <c r="T341" i="15"/>
  <c r="AJ340" i="15" s="1"/>
  <c r="T342" i="15"/>
  <c r="AJ341" i="15" s="1"/>
  <c r="T343" i="15"/>
  <c r="AJ342" i="15" s="1"/>
  <c r="T344" i="15"/>
  <c r="AJ343" i="15" s="1"/>
  <c r="T345" i="15"/>
  <c r="AJ344" i="15" s="1"/>
  <c r="T346" i="15"/>
  <c r="AJ345" i="15" s="1"/>
  <c r="T347" i="15"/>
  <c r="AJ346" i="15" s="1"/>
  <c r="T348" i="15"/>
  <c r="AJ347" i="15" s="1"/>
  <c r="T349" i="15"/>
  <c r="AJ348" i="15" s="1"/>
  <c r="T350" i="15"/>
  <c r="AJ349" i="15" s="1"/>
  <c r="T351" i="15"/>
  <c r="AJ350" i="15" s="1"/>
  <c r="T46" i="15"/>
  <c r="T47" i="15"/>
  <c r="T48" i="15"/>
  <c r="T49" i="15"/>
  <c r="T50" i="15"/>
  <c r="T51" i="15"/>
  <c r="B46" i="15"/>
  <c r="B46" i="16" s="1"/>
  <c r="C46" i="15"/>
  <c r="C46" i="16" s="1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B110" i="16" s="1"/>
  <c r="C110" i="15"/>
  <c r="C110" i="16" s="1"/>
  <c r="B111" i="15"/>
  <c r="B111" i="16" s="1"/>
  <c r="C111" i="15"/>
  <c r="C111" i="16" s="1"/>
  <c r="B112" i="15"/>
  <c r="B112" i="16" s="1"/>
  <c r="C112" i="15"/>
  <c r="C112" i="16" s="1"/>
  <c r="B113" i="15"/>
  <c r="B113" i="16" s="1"/>
  <c r="C113" i="15"/>
  <c r="C113" i="16" s="1"/>
  <c r="B114" i="15"/>
  <c r="B114" i="16" s="1"/>
  <c r="C114" i="15"/>
  <c r="C114" i="16" s="1"/>
  <c r="B115" i="15"/>
  <c r="B115" i="16" s="1"/>
  <c r="C115" i="15"/>
  <c r="C115" i="16" s="1"/>
  <c r="B116" i="15"/>
  <c r="B116" i="16" s="1"/>
  <c r="C116" i="15"/>
  <c r="C116" i="16" s="1"/>
  <c r="B117" i="15"/>
  <c r="B117" i="16" s="1"/>
  <c r="C117" i="15"/>
  <c r="C117" i="16" s="1"/>
  <c r="B118" i="15"/>
  <c r="B118" i="16" s="1"/>
  <c r="C118" i="15"/>
  <c r="C118" i="16" s="1"/>
  <c r="B119" i="15"/>
  <c r="B119" i="16" s="1"/>
  <c r="C119" i="15"/>
  <c r="C119" i="16" s="1"/>
  <c r="B120" i="15"/>
  <c r="B120" i="16" s="1"/>
  <c r="C120" i="15"/>
  <c r="C120" i="16" s="1"/>
  <c r="B121" i="15"/>
  <c r="B121" i="16" s="1"/>
  <c r="C121" i="15"/>
  <c r="C121" i="16" s="1"/>
  <c r="B122" i="15"/>
  <c r="B122" i="16" s="1"/>
  <c r="C122" i="15"/>
  <c r="C122" i="16" s="1"/>
  <c r="B123" i="15"/>
  <c r="B123" i="16" s="1"/>
  <c r="C123" i="15"/>
  <c r="C123" i="16" s="1"/>
  <c r="B124" i="15"/>
  <c r="B124" i="16" s="1"/>
  <c r="C124" i="15"/>
  <c r="C124" i="16" s="1"/>
  <c r="B125" i="15"/>
  <c r="B125" i="16" s="1"/>
  <c r="C125" i="15"/>
  <c r="C125" i="16" s="1"/>
  <c r="B126" i="15"/>
  <c r="B126" i="16" s="1"/>
  <c r="C126" i="15"/>
  <c r="C126" i="16" s="1"/>
  <c r="B127" i="15"/>
  <c r="B127" i="16" s="1"/>
  <c r="C127" i="15"/>
  <c r="C127" i="16" s="1"/>
  <c r="B128" i="15"/>
  <c r="B128" i="16" s="1"/>
  <c r="C128" i="15"/>
  <c r="C128" i="16" s="1"/>
  <c r="B129" i="15"/>
  <c r="B129" i="16" s="1"/>
  <c r="C129" i="15"/>
  <c r="C129" i="16" s="1"/>
  <c r="B130" i="15"/>
  <c r="B130" i="16" s="1"/>
  <c r="C130" i="15"/>
  <c r="C130" i="16" s="1"/>
  <c r="B131" i="15"/>
  <c r="B131" i="16" s="1"/>
  <c r="C131" i="15"/>
  <c r="C131" i="16" s="1"/>
  <c r="B132" i="15"/>
  <c r="B132" i="16" s="1"/>
  <c r="C132" i="15"/>
  <c r="C132" i="16" s="1"/>
  <c r="B133" i="15"/>
  <c r="B133" i="16" s="1"/>
  <c r="C133" i="15"/>
  <c r="C133" i="16" s="1"/>
  <c r="B134" i="15"/>
  <c r="B134" i="16" s="1"/>
  <c r="C134" i="15"/>
  <c r="C134" i="16" s="1"/>
  <c r="B135" i="15"/>
  <c r="B135" i="16" s="1"/>
  <c r="C135" i="15"/>
  <c r="C135" i="16" s="1"/>
  <c r="B136" i="15"/>
  <c r="B136" i="16" s="1"/>
  <c r="C136" i="15"/>
  <c r="C136" i="16" s="1"/>
  <c r="B137" i="15"/>
  <c r="B137" i="16" s="1"/>
  <c r="C137" i="15"/>
  <c r="C137" i="16" s="1"/>
  <c r="B138" i="15"/>
  <c r="B138" i="16" s="1"/>
  <c r="C138" i="15"/>
  <c r="C138" i="16" s="1"/>
  <c r="B139" i="15"/>
  <c r="B139" i="16" s="1"/>
  <c r="C139" i="15"/>
  <c r="C139" i="16" s="1"/>
  <c r="B140" i="15"/>
  <c r="B140" i="16" s="1"/>
  <c r="C140" i="15"/>
  <c r="C140" i="16" s="1"/>
  <c r="B141" i="15"/>
  <c r="B141" i="16" s="1"/>
  <c r="C141" i="15"/>
  <c r="C141" i="16" s="1"/>
  <c r="B142" i="15"/>
  <c r="B142" i="16" s="1"/>
  <c r="C142" i="15"/>
  <c r="C142" i="16" s="1"/>
  <c r="B143" i="15"/>
  <c r="B143" i="16" s="1"/>
  <c r="C143" i="15"/>
  <c r="C143" i="16" s="1"/>
  <c r="B144" i="15"/>
  <c r="B144" i="16" s="1"/>
  <c r="C144" i="15"/>
  <c r="C144" i="16" s="1"/>
  <c r="B145" i="15"/>
  <c r="B145" i="16" s="1"/>
  <c r="C145" i="15"/>
  <c r="C145" i="16" s="1"/>
  <c r="B146" i="15"/>
  <c r="B146" i="16" s="1"/>
  <c r="C146" i="15"/>
  <c r="C146" i="16" s="1"/>
  <c r="B147" i="15"/>
  <c r="B147" i="16" s="1"/>
  <c r="C147" i="15"/>
  <c r="C147" i="16" s="1"/>
  <c r="B148" i="15"/>
  <c r="B148" i="16" s="1"/>
  <c r="C148" i="15"/>
  <c r="C148" i="16" s="1"/>
  <c r="B149" i="15"/>
  <c r="B149" i="16" s="1"/>
  <c r="C149" i="15"/>
  <c r="C149" i="16" s="1"/>
  <c r="B150" i="15"/>
  <c r="B150" i="16" s="1"/>
  <c r="C150" i="15"/>
  <c r="C150" i="16" s="1"/>
  <c r="B151" i="15"/>
  <c r="B151" i="16" s="1"/>
  <c r="C151" i="15"/>
  <c r="C151" i="16" s="1"/>
  <c r="B152" i="15"/>
  <c r="B152" i="16" s="1"/>
  <c r="C152" i="15"/>
  <c r="C152" i="16" s="1"/>
  <c r="B153" i="15"/>
  <c r="B153" i="16" s="1"/>
  <c r="C153" i="15"/>
  <c r="C153" i="16" s="1"/>
  <c r="B154" i="15"/>
  <c r="B154" i="16" s="1"/>
  <c r="C154" i="15"/>
  <c r="C154" i="16" s="1"/>
  <c r="B155" i="15"/>
  <c r="B155" i="16" s="1"/>
  <c r="C155" i="15"/>
  <c r="C155" i="16" s="1"/>
  <c r="B156" i="15"/>
  <c r="B156" i="16" s="1"/>
  <c r="C156" i="15"/>
  <c r="C156" i="16" s="1"/>
  <c r="B157" i="15"/>
  <c r="B157" i="16" s="1"/>
  <c r="C157" i="15"/>
  <c r="C157" i="16" s="1"/>
  <c r="B158" i="15"/>
  <c r="B158" i="16" s="1"/>
  <c r="C158" i="15"/>
  <c r="C158" i="16" s="1"/>
  <c r="B159" i="15"/>
  <c r="B159" i="16" s="1"/>
  <c r="C159" i="15"/>
  <c r="C159" i="16" s="1"/>
  <c r="B160" i="15"/>
  <c r="B160" i="16" s="1"/>
  <c r="C160" i="15"/>
  <c r="C160" i="16" s="1"/>
  <c r="B161" i="15"/>
  <c r="B161" i="16" s="1"/>
  <c r="C161" i="15"/>
  <c r="C161" i="16" s="1"/>
  <c r="B162" i="15"/>
  <c r="B162" i="16" s="1"/>
  <c r="C162" i="15"/>
  <c r="C162" i="16" s="1"/>
  <c r="B163" i="15"/>
  <c r="B163" i="16" s="1"/>
  <c r="C163" i="15"/>
  <c r="C163" i="16" s="1"/>
  <c r="B164" i="15"/>
  <c r="B164" i="16" s="1"/>
  <c r="C164" i="15"/>
  <c r="C164" i="16" s="1"/>
  <c r="B165" i="15"/>
  <c r="B165" i="16" s="1"/>
  <c r="C165" i="15"/>
  <c r="C165" i="16" s="1"/>
  <c r="B166" i="15"/>
  <c r="B166" i="16" s="1"/>
  <c r="C166" i="15"/>
  <c r="C166" i="16" s="1"/>
  <c r="B167" i="15"/>
  <c r="B167" i="16" s="1"/>
  <c r="C167" i="15"/>
  <c r="C167" i="16" s="1"/>
  <c r="B168" i="15"/>
  <c r="B168" i="16" s="1"/>
  <c r="C168" i="15"/>
  <c r="C168" i="16" s="1"/>
  <c r="B169" i="15"/>
  <c r="B169" i="16" s="1"/>
  <c r="C169" i="15"/>
  <c r="C169" i="16" s="1"/>
  <c r="B170" i="15"/>
  <c r="B170" i="16" s="1"/>
  <c r="C170" i="15"/>
  <c r="C170" i="16" s="1"/>
  <c r="B171" i="15"/>
  <c r="B171" i="16" s="1"/>
  <c r="C171" i="15"/>
  <c r="C171" i="16" s="1"/>
  <c r="B172" i="15"/>
  <c r="B172" i="16" s="1"/>
  <c r="C172" i="15"/>
  <c r="C172" i="16" s="1"/>
  <c r="B173" i="15"/>
  <c r="B173" i="16" s="1"/>
  <c r="C173" i="15"/>
  <c r="C173" i="16" s="1"/>
  <c r="B174" i="15"/>
  <c r="B174" i="16" s="1"/>
  <c r="C174" i="15"/>
  <c r="C174" i="16" s="1"/>
  <c r="B175" i="15"/>
  <c r="B175" i="16" s="1"/>
  <c r="C175" i="15"/>
  <c r="C175" i="16" s="1"/>
  <c r="B176" i="15"/>
  <c r="B176" i="16" s="1"/>
  <c r="C176" i="15"/>
  <c r="C176" i="16" s="1"/>
  <c r="B177" i="15"/>
  <c r="B177" i="16" s="1"/>
  <c r="C177" i="15"/>
  <c r="C177" i="16" s="1"/>
  <c r="B178" i="15"/>
  <c r="B178" i="16" s="1"/>
  <c r="C178" i="15"/>
  <c r="C178" i="16" s="1"/>
  <c r="B179" i="15"/>
  <c r="B179" i="16" s="1"/>
  <c r="C179" i="15"/>
  <c r="C179" i="16" s="1"/>
  <c r="B180" i="15"/>
  <c r="B180" i="16" s="1"/>
  <c r="C180" i="15"/>
  <c r="C180" i="16" s="1"/>
  <c r="B181" i="15"/>
  <c r="B181" i="16" s="1"/>
  <c r="C181" i="15"/>
  <c r="C181" i="16" s="1"/>
  <c r="B182" i="15"/>
  <c r="B182" i="16" s="1"/>
  <c r="C182" i="15"/>
  <c r="C182" i="16" s="1"/>
  <c r="B183" i="15"/>
  <c r="B183" i="16" s="1"/>
  <c r="C183" i="15"/>
  <c r="C183" i="16" s="1"/>
  <c r="B184" i="15"/>
  <c r="B184" i="16" s="1"/>
  <c r="C184" i="15"/>
  <c r="C184" i="16" s="1"/>
  <c r="B185" i="15"/>
  <c r="B185" i="16" s="1"/>
  <c r="C185" i="15"/>
  <c r="C185" i="16" s="1"/>
  <c r="B186" i="15"/>
  <c r="B186" i="16" s="1"/>
  <c r="C186" i="15"/>
  <c r="C186" i="16" s="1"/>
  <c r="B187" i="15"/>
  <c r="B187" i="16" s="1"/>
  <c r="C187" i="15"/>
  <c r="C187" i="16" s="1"/>
  <c r="B188" i="15"/>
  <c r="B188" i="16" s="1"/>
  <c r="C188" i="15"/>
  <c r="C188" i="16" s="1"/>
  <c r="B189" i="15"/>
  <c r="B189" i="16" s="1"/>
  <c r="C189" i="15"/>
  <c r="C189" i="16" s="1"/>
  <c r="B190" i="15"/>
  <c r="B190" i="16" s="1"/>
  <c r="C190" i="15"/>
  <c r="C190" i="16" s="1"/>
  <c r="B191" i="15"/>
  <c r="B191" i="16" s="1"/>
  <c r="C191" i="15"/>
  <c r="C191" i="16" s="1"/>
  <c r="B192" i="15"/>
  <c r="B192" i="16" s="1"/>
  <c r="C192" i="15"/>
  <c r="C192" i="16" s="1"/>
  <c r="B193" i="15"/>
  <c r="B193" i="16" s="1"/>
  <c r="C193" i="15"/>
  <c r="C193" i="16" s="1"/>
  <c r="B194" i="15"/>
  <c r="B194" i="16" s="1"/>
  <c r="C194" i="15"/>
  <c r="C194" i="16" s="1"/>
  <c r="B195" i="15"/>
  <c r="B195" i="16" s="1"/>
  <c r="C195" i="15"/>
  <c r="C195" i="16" s="1"/>
  <c r="B196" i="15"/>
  <c r="B196" i="16" s="1"/>
  <c r="C196" i="15"/>
  <c r="C196" i="16" s="1"/>
  <c r="B197" i="15"/>
  <c r="B197" i="16" s="1"/>
  <c r="C197" i="15"/>
  <c r="C197" i="16" s="1"/>
  <c r="B198" i="15"/>
  <c r="B198" i="16" s="1"/>
  <c r="C198" i="15"/>
  <c r="C198" i="16" s="1"/>
  <c r="B199" i="15"/>
  <c r="B199" i="16" s="1"/>
  <c r="C199" i="15"/>
  <c r="C199" i="16" s="1"/>
  <c r="B200" i="15"/>
  <c r="B200" i="16" s="1"/>
  <c r="C200" i="15"/>
  <c r="C200" i="16" s="1"/>
  <c r="B201" i="15"/>
  <c r="B201" i="16" s="1"/>
  <c r="C201" i="15"/>
  <c r="C201" i="16" s="1"/>
  <c r="B202" i="15"/>
  <c r="B202" i="16" s="1"/>
  <c r="C202" i="15"/>
  <c r="C202" i="16" s="1"/>
  <c r="B203" i="15"/>
  <c r="B203" i="16" s="1"/>
  <c r="C203" i="15"/>
  <c r="C203" i="16" s="1"/>
  <c r="B204" i="15"/>
  <c r="B204" i="16" s="1"/>
  <c r="C204" i="15"/>
  <c r="C204" i="16" s="1"/>
  <c r="B205" i="15"/>
  <c r="B205" i="16" s="1"/>
  <c r="C205" i="15"/>
  <c r="C205" i="16" s="1"/>
  <c r="B206" i="15"/>
  <c r="B206" i="16" s="1"/>
  <c r="C206" i="15"/>
  <c r="C206" i="16" s="1"/>
  <c r="B207" i="15"/>
  <c r="B207" i="16" s="1"/>
  <c r="C207" i="15"/>
  <c r="C207" i="16" s="1"/>
  <c r="B208" i="15"/>
  <c r="B208" i="16" s="1"/>
  <c r="C208" i="15"/>
  <c r="C208" i="16" s="1"/>
  <c r="B209" i="15"/>
  <c r="B209" i="16" s="1"/>
  <c r="C209" i="15"/>
  <c r="C209" i="16" s="1"/>
  <c r="B210" i="15"/>
  <c r="B210" i="16" s="1"/>
  <c r="C210" i="15"/>
  <c r="C210" i="16" s="1"/>
  <c r="B211" i="15"/>
  <c r="B211" i="16" s="1"/>
  <c r="C211" i="15"/>
  <c r="C211" i="16" s="1"/>
  <c r="B212" i="15"/>
  <c r="B212" i="16" s="1"/>
  <c r="C212" i="15"/>
  <c r="C212" i="16" s="1"/>
  <c r="B213" i="15"/>
  <c r="B213" i="16" s="1"/>
  <c r="C213" i="15"/>
  <c r="C213" i="16" s="1"/>
  <c r="B214" i="15"/>
  <c r="B214" i="16" s="1"/>
  <c r="C214" i="15"/>
  <c r="C214" i="16" s="1"/>
  <c r="B215" i="15"/>
  <c r="B215" i="16" s="1"/>
  <c r="C215" i="15"/>
  <c r="C215" i="16" s="1"/>
  <c r="B216" i="15"/>
  <c r="B216" i="16" s="1"/>
  <c r="C216" i="15"/>
  <c r="C216" i="16" s="1"/>
  <c r="B217" i="15"/>
  <c r="B217" i="16" s="1"/>
  <c r="C217" i="15"/>
  <c r="C217" i="16" s="1"/>
  <c r="B218" i="15"/>
  <c r="B218" i="16" s="1"/>
  <c r="C218" i="15"/>
  <c r="C218" i="16" s="1"/>
  <c r="B219" i="15"/>
  <c r="B219" i="16" s="1"/>
  <c r="C219" i="15"/>
  <c r="C219" i="16" s="1"/>
  <c r="B220" i="15"/>
  <c r="B220" i="16" s="1"/>
  <c r="C220" i="15"/>
  <c r="C220" i="16" s="1"/>
  <c r="B221" i="15"/>
  <c r="B221" i="16" s="1"/>
  <c r="C221" i="15"/>
  <c r="C221" i="16" s="1"/>
  <c r="B222" i="15"/>
  <c r="B222" i="16" s="1"/>
  <c r="C222" i="15"/>
  <c r="C222" i="16" s="1"/>
  <c r="B223" i="15"/>
  <c r="B223" i="16" s="1"/>
  <c r="C223" i="15"/>
  <c r="C223" i="16" s="1"/>
  <c r="B224" i="15"/>
  <c r="B224" i="16" s="1"/>
  <c r="C224" i="15"/>
  <c r="C224" i="16" s="1"/>
  <c r="B225" i="15"/>
  <c r="B225" i="16" s="1"/>
  <c r="C225" i="15"/>
  <c r="C225" i="16" s="1"/>
  <c r="B226" i="15"/>
  <c r="B226" i="16" s="1"/>
  <c r="C226" i="15"/>
  <c r="C226" i="16" s="1"/>
  <c r="B227" i="15"/>
  <c r="B227" i="16" s="1"/>
  <c r="C227" i="15"/>
  <c r="C227" i="16" s="1"/>
  <c r="B228" i="15"/>
  <c r="B228" i="16" s="1"/>
  <c r="C228" i="15"/>
  <c r="C228" i="16" s="1"/>
  <c r="B229" i="15"/>
  <c r="B229" i="16" s="1"/>
  <c r="C229" i="15"/>
  <c r="C229" i="16" s="1"/>
  <c r="B230" i="15"/>
  <c r="B230" i="16" s="1"/>
  <c r="C230" i="15"/>
  <c r="C230" i="16" s="1"/>
  <c r="B231" i="15"/>
  <c r="B231" i="16" s="1"/>
  <c r="C231" i="15"/>
  <c r="C231" i="16" s="1"/>
  <c r="B232" i="15"/>
  <c r="B232" i="16" s="1"/>
  <c r="C232" i="15"/>
  <c r="C232" i="16" s="1"/>
  <c r="B233" i="15"/>
  <c r="B233" i="16" s="1"/>
  <c r="C233" i="15"/>
  <c r="C233" i="16" s="1"/>
  <c r="B234" i="15"/>
  <c r="B234" i="16" s="1"/>
  <c r="C234" i="15"/>
  <c r="C234" i="16" s="1"/>
  <c r="B235" i="15"/>
  <c r="B235" i="16" s="1"/>
  <c r="C235" i="15"/>
  <c r="C235" i="16" s="1"/>
  <c r="B236" i="15"/>
  <c r="B236" i="16" s="1"/>
  <c r="C236" i="15"/>
  <c r="C236" i="16" s="1"/>
  <c r="B237" i="15"/>
  <c r="B237" i="16" s="1"/>
  <c r="C237" i="15"/>
  <c r="C237" i="16" s="1"/>
  <c r="B238" i="15"/>
  <c r="B238" i="16" s="1"/>
  <c r="C238" i="15"/>
  <c r="C238" i="16" s="1"/>
  <c r="B239" i="15"/>
  <c r="B239" i="16" s="1"/>
  <c r="C239" i="15"/>
  <c r="C239" i="16" s="1"/>
  <c r="B240" i="15"/>
  <c r="C240" i="15"/>
  <c r="B241" i="15"/>
  <c r="C241" i="15"/>
  <c r="B242" i="15"/>
  <c r="C242" i="15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C249" i="15"/>
  <c r="B250" i="15"/>
  <c r="C250" i="15"/>
  <c r="B251" i="15"/>
  <c r="C251" i="15"/>
  <c r="B252" i="15"/>
  <c r="C252" i="15"/>
  <c r="B253" i="15"/>
  <c r="C253" i="15"/>
  <c r="B254" i="15"/>
  <c r="C254" i="15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B263" i="15"/>
  <c r="C263" i="15"/>
  <c r="B264" i="15"/>
  <c r="C264" i="15"/>
  <c r="B265" i="15"/>
  <c r="C265" i="15"/>
  <c r="B266" i="15"/>
  <c r="C266" i="15"/>
  <c r="B267" i="15"/>
  <c r="C267" i="15"/>
  <c r="B268" i="15"/>
  <c r="C268" i="15"/>
  <c r="B269" i="15"/>
  <c r="C269" i="15"/>
  <c r="B270" i="15"/>
  <c r="C270" i="15"/>
  <c r="B271" i="15"/>
  <c r="C271" i="15"/>
  <c r="B272" i="15"/>
  <c r="C272" i="15"/>
  <c r="B273" i="15"/>
  <c r="C273" i="15"/>
  <c r="B274" i="15"/>
  <c r="C274" i="15"/>
  <c r="B275" i="15"/>
  <c r="C275" i="15"/>
  <c r="B276" i="15"/>
  <c r="C276" i="15"/>
  <c r="B277" i="15"/>
  <c r="C277" i="15"/>
  <c r="B278" i="15"/>
  <c r="C278" i="15"/>
  <c r="B279" i="15"/>
  <c r="C279" i="15"/>
  <c r="B280" i="15"/>
  <c r="C280" i="15"/>
  <c r="B281" i="15"/>
  <c r="C281" i="15"/>
  <c r="B282" i="15"/>
  <c r="C282" i="15"/>
  <c r="B283" i="15"/>
  <c r="C283" i="15"/>
  <c r="B284" i="15"/>
  <c r="C284" i="15"/>
  <c r="B285" i="15"/>
  <c r="C285" i="15"/>
  <c r="B286" i="15"/>
  <c r="C286" i="15"/>
  <c r="B287" i="15"/>
  <c r="C287" i="15"/>
  <c r="B288" i="15"/>
  <c r="C288" i="15"/>
  <c r="B289" i="15"/>
  <c r="C289" i="15"/>
  <c r="B290" i="15"/>
  <c r="C290" i="15"/>
  <c r="B291" i="15"/>
  <c r="C291" i="15"/>
  <c r="B292" i="15"/>
  <c r="C292" i="15"/>
  <c r="B293" i="15"/>
  <c r="C293" i="15"/>
  <c r="B294" i="15"/>
  <c r="C294" i="15"/>
  <c r="B295" i="15"/>
  <c r="C295" i="15"/>
  <c r="B296" i="15"/>
  <c r="C296" i="15"/>
  <c r="B297" i="15"/>
  <c r="C297" i="15"/>
  <c r="B298" i="15"/>
  <c r="C298" i="15"/>
  <c r="B299" i="15"/>
  <c r="C299" i="15"/>
  <c r="B300" i="15"/>
  <c r="C300" i="15"/>
  <c r="B301" i="15"/>
  <c r="C301" i="15"/>
  <c r="B302" i="15"/>
  <c r="C302" i="15"/>
  <c r="B303" i="15"/>
  <c r="C303" i="15"/>
  <c r="B304" i="15"/>
  <c r="C304" i="15"/>
  <c r="B305" i="15"/>
  <c r="C305" i="15"/>
  <c r="B306" i="15"/>
  <c r="C306" i="15"/>
  <c r="B307" i="15"/>
  <c r="C307" i="15"/>
  <c r="B308" i="15"/>
  <c r="C308" i="15"/>
  <c r="B309" i="15"/>
  <c r="C309" i="15"/>
  <c r="B310" i="15"/>
  <c r="C310" i="15"/>
  <c r="B311" i="15"/>
  <c r="C311" i="15"/>
  <c r="B312" i="15"/>
  <c r="C312" i="15"/>
  <c r="B313" i="15"/>
  <c r="C313" i="15"/>
  <c r="B314" i="15"/>
  <c r="C314" i="15"/>
  <c r="B315" i="15"/>
  <c r="C315" i="15"/>
  <c r="B316" i="15"/>
  <c r="C316" i="15"/>
  <c r="B317" i="15"/>
  <c r="C317" i="15"/>
  <c r="B318" i="15"/>
  <c r="C318" i="15"/>
  <c r="B319" i="15"/>
  <c r="C319" i="15"/>
  <c r="B320" i="15"/>
  <c r="C320" i="15"/>
  <c r="B321" i="15"/>
  <c r="C321" i="15"/>
  <c r="B322" i="15"/>
  <c r="C322" i="15"/>
  <c r="B323" i="15"/>
  <c r="C323" i="15"/>
  <c r="B324" i="15"/>
  <c r="C324" i="15"/>
  <c r="B325" i="15"/>
  <c r="C325" i="15"/>
  <c r="B326" i="15"/>
  <c r="C326" i="15"/>
  <c r="B327" i="15"/>
  <c r="C327" i="15"/>
  <c r="B328" i="15"/>
  <c r="C328" i="15"/>
  <c r="B329" i="15"/>
  <c r="C329" i="15"/>
  <c r="B330" i="15"/>
  <c r="C330" i="15"/>
  <c r="B331" i="15"/>
  <c r="C331" i="15"/>
  <c r="B332" i="15"/>
  <c r="C332" i="15"/>
  <c r="B333" i="15"/>
  <c r="C333" i="15"/>
  <c r="B334" i="15"/>
  <c r="C334" i="15"/>
  <c r="B335" i="15"/>
  <c r="C335" i="15"/>
  <c r="B336" i="15"/>
  <c r="C336" i="15"/>
  <c r="B337" i="15"/>
  <c r="C337" i="15"/>
  <c r="B338" i="15"/>
  <c r="C338" i="15"/>
  <c r="B339" i="15"/>
  <c r="C339" i="15"/>
  <c r="B340" i="15"/>
  <c r="C340" i="15"/>
  <c r="B341" i="15"/>
  <c r="C341" i="15"/>
  <c r="B342" i="15"/>
  <c r="C342" i="15"/>
  <c r="B343" i="15"/>
  <c r="C343" i="15"/>
  <c r="B344" i="15"/>
  <c r="C344" i="15"/>
  <c r="B345" i="15"/>
  <c r="C345" i="15"/>
  <c r="B346" i="15"/>
  <c r="C346" i="15"/>
  <c r="B347" i="15"/>
  <c r="C347" i="15"/>
  <c r="B348" i="15"/>
  <c r="C348" i="15"/>
  <c r="B349" i="15"/>
  <c r="C349" i="15"/>
  <c r="B350" i="15"/>
  <c r="C350" i="15"/>
  <c r="B351" i="15"/>
  <c r="C351" i="15"/>
  <c r="A47" i="16"/>
  <c r="B47" i="16"/>
  <c r="C47" i="16"/>
  <c r="E47" i="16"/>
  <c r="F47" i="16"/>
  <c r="G47" i="16"/>
  <c r="A48" i="16"/>
  <c r="B48" i="16"/>
  <c r="C48" i="16"/>
  <c r="E48" i="16"/>
  <c r="F48" i="16"/>
  <c r="G48" i="16"/>
  <c r="A49" i="16"/>
  <c r="B49" i="16"/>
  <c r="C49" i="16"/>
  <c r="E49" i="16"/>
  <c r="F49" i="16"/>
  <c r="G49" i="16"/>
  <c r="A50" i="16"/>
  <c r="B50" i="16"/>
  <c r="C50" i="16"/>
  <c r="E50" i="16"/>
  <c r="F50" i="16"/>
  <c r="G50" i="16"/>
  <c r="A51" i="16"/>
  <c r="B51" i="16"/>
  <c r="C51" i="16"/>
  <c r="E51" i="16"/>
  <c r="F51" i="16"/>
  <c r="G51" i="16"/>
  <c r="A52" i="16"/>
  <c r="B52" i="16"/>
  <c r="C52" i="16"/>
  <c r="E52" i="16"/>
  <c r="F52" i="16"/>
  <c r="G52" i="16"/>
  <c r="A53" i="16"/>
  <c r="B53" i="16"/>
  <c r="C53" i="16"/>
  <c r="E53" i="16"/>
  <c r="F53" i="16"/>
  <c r="G53" i="16"/>
  <c r="A54" i="16"/>
  <c r="B54" i="16"/>
  <c r="C54" i="16"/>
  <c r="E54" i="16"/>
  <c r="F54" i="16"/>
  <c r="T54" i="16" s="1"/>
  <c r="G54" i="16"/>
  <c r="A55" i="16"/>
  <c r="B55" i="16"/>
  <c r="C55" i="16"/>
  <c r="E55" i="16"/>
  <c r="F55" i="16"/>
  <c r="G55" i="16"/>
  <c r="A56" i="16"/>
  <c r="B56" i="16"/>
  <c r="C56" i="16"/>
  <c r="E56" i="16"/>
  <c r="F56" i="16"/>
  <c r="G56" i="16"/>
  <c r="A57" i="16"/>
  <c r="B57" i="16"/>
  <c r="C57" i="16"/>
  <c r="E57" i="16"/>
  <c r="F57" i="16"/>
  <c r="G57" i="16"/>
  <c r="A58" i="16"/>
  <c r="B58" i="16"/>
  <c r="C58" i="16"/>
  <c r="E58" i="16"/>
  <c r="F58" i="16"/>
  <c r="G58" i="16"/>
  <c r="A59" i="16"/>
  <c r="B59" i="16"/>
  <c r="C59" i="16"/>
  <c r="E59" i="16"/>
  <c r="T59" i="16" s="1"/>
  <c r="F59" i="16"/>
  <c r="G59" i="16"/>
  <c r="A60" i="16"/>
  <c r="B60" i="16"/>
  <c r="C60" i="16"/>
  <c r="E60" i="16"/>
  <c r="F60" i="16"/>
  <c r="G60" i="16"/>
  <c r="A61" i="16"/>
  <c r="B61" i="16"/>
  <c r="C61" i="16"/>
  <c r="E61" i="16"/>
  <c r="F61" i="16"/>
  <c r="G61" i="16"/>
  <c r="A62" i="16"/>
  <c r="B62" i="16"/>
  <c r="C62" i="16"/>
  <c r="E62" i="16"/>
  <c r="F62" i="16"/>
  <c r="G62" i="16"/>
  <c r="A63" i="16"/>
  <c r="B63" i="16"/>
  <c r="C63" i="16"/>
  <c r="E63" i="16"/>
  <c r="F63" i="16"/>
  <c r="G63" i="16"/>
  <c r="A64" i="16"/>
  <c r="B64" i="16"/>
  <c r="C64" i="16"/>
  <c r="E64" i="16"/>
  <c r="F64" i="16"/>
  <c r="G64" i="16"/>
  <c r="A65" i="16"/>
  <c r="B65" i="16"/>
  <c r="C65" i="16"/>
  <c r="E65" i="16"/>
  <c r="F65" i="16"/>
  <c r="G65" i="16"/>
  <c r="A66" i="16"/>
  <c r="B66" i="16"/>
  <c r="C66" i="16"/>
  <c r="E66" i="16"/>
  <c r="F66" i="16"/>
  <c r="G66" i="16"/>
  <c r="A67" i="16"/>
  <c r="B67" i="16"/>
  <c r="C67" i="16"/>
  <c r="E67" i="16"/>
  <c r="F67" i="16"/>
  <c r="G67" i="16"/>
  <c r="A68" i="16"/>
  <c r="B68" i="16"/>
  <c r="C68" i="16"/>
  <c r="E68" i="16"/>
  <c r="F68" i="16"/>
  <c r="G68" i="16"/>
  <c r="A69" i="16"/>
  <c r="B69" i="16"/>
  <c r="C69" i="16"/>
  <c r="E69" i="16"/>
  <c r="F69" i="16"/>
  <c r="G69" i="16"/>
  <c r="A70" i="16"/>
  <c r="B70" i="16"/>
  <c r="C70" i="16"/>
  <c r="E70" i="16"/>
  <c r="F70" i="16"/>
  <c r="G70" i="16"/>
  <c r="A71" i="16"/>
  <c r="B71" i="16"/>
  <c r="C71" i="16"/>
  <c r="E71" i="16"/>
  <c r="F71" i="16"/>
  <c r="G71" i="16"/>
  <c r="A72" i="16"/>
  <c r="B72" i="16"/>
  <c r="C72" i="16"/>
  <c r="E72" i="16"/>
  <c r="F72" i="16"/>
  <c r="G72" i="16"/>
  <c r="A73" i="16"/>
  <c r="B73" i="16"/>
  <c r="C73" i="16"/>
  <c r="E73" i="16"/>
  <c r="F73" i="16"/>
  <c r="G73" i="16"/>
  <c r="A74" i="16"/>
  <c r="B74" i="16"/>
  <c r="C74" i="16"/>
  <c r="E74" i="16"/>
  <c r="F74" i="16"/>
  <c r="G74" i="16"/>
  <c r="A75" i="16"/>
  <c r="B75" i="16"/>
  <c r="C75" i="16"/>
  <c r="E75" i="16"/>
  <c r="T75" i="16" s="1"/>
  <c r="F75" i="16"/>
  <c r="G75" i="16"/>
  <c r="A76" i="16"/>
  <c r="B76" i="16"/>
  <c r="C76" i="16"/>
  <c r="E76" i="16"/>
  <c r="F76" i="16"/>
  <c r="G76" i="16"/>
  <c r="A77" i="16"/>
  <c r="B77" i="16"/>
  <c r="C77" i="16"/>
  <c r="E77" i="16"/>
  <c r="F77" i="16"/>
  <c r="G77" i="16"/>
  <c r="A78" i="16"/>
  <c r="B78" i="16"/>
  <c r="C78" i="16"/>
  <c r="E78" i="16"/>
  <c r="F78" i="16"/>
  <c r="G78" i="16"/>
  <c r="A79" i="16"/>
  <c r="B79" i="16"/>
  <c r="C79" i="16"/>
  <c r="E79" i="16"/>
  <c r="F79" i="16"/>
  <c r="G79" i="16"/>
  <c r="A80" i="16"/>
  <c r="B80" i="16"/>
  <c r="C80" i="16"/>
  <c r="E80" i="16"/>
  <c r="F80" i="16"/>
  <c r="G80" i="16"/>
  <c r="A81" i="16"/>
  <c r="B81" i="16"/>
  <c r="C81" i="16"/>
  <c r="E81" i="16"/>
  <c r="F81" i="16"/>
  <c r="G81" i="16"/>
  <c r="A82" i="16"/>
  <c r="B82" i="16"/>
  <c r="C82" i="16"/>
  <c r="E82" i="16"/>
  <c r="F82" i="16"/>
  <c r="G82" i="16"/>
  <c r="A83" i="16"/>
  <c r="B83" i="16"/>
  <c r="C83" i="16"/>
  <c r="E83" i="16"/>
  <c r="F83" i="16"/>
  <c r="G83" i="16"/>
  <c r="A84" i="16"/>
  <c r="B84" i="16"/>
  <c r="C84" i="16"/>
  <c r="E84" i="16"/>
  <c r="F84" i="16"/>
  <c r="G84" i="16"/>
  <c r="A85" i="16"/>
  <c r="B85" i="16"/>
  <c r="C85" i="16"/>
  <c r="E85" i="16"/>
  <c r="F85" i="16"/>
  <c r="G85" i="16"/>
  <c r="A86" i="16"/>
  <c r="B86" i="16"/>
  <c r="C86" i="16"/>
  <c r="E86" i="16"/>
  <c r="F86" i="16"/>
  <c r="T86" i="16" s="1"/>
  <c r="G86" i="16"/>
  <c r="A87" i="16"/>
  <c r="B87" i="16"/>
  <c r="C87" i="16"/>
  <c r="E87" i="16"/>
  <c r="F87" i="16"/>
  <c r="G87" i="16"/>
  <c r="A88" i="16"/>
  <c r="B88" i="16"/>
  <c r="C88" i="16"/>
  <c r="E88" i="16"/>
  <c r="F88" i="16"/>
  <c r="G88" i="16"/>
  <c r="A89" i="16"/>
  <c r="B89" i="16"/>
  <c r="C89" i="16"/>
  <c r="E89" i="16"/>
  <c r="F89" i="16"/>
  <c r="G89" i="16"/>
  <c r="A90" i="16"/>
  <c r="B90" i="16"/>
  <c r="C90" i="16"/>
  <c r="E90" i="16"/>
  <c r="F90" i="16"/>
  <c r="G90" i="16"/>
  <c r="A91" i="16"/>
  <c r="B91" i="16"/>
  <c r="C91" i="16"/>
  <c r="E91" i="16"/>
  <c r="T91" i="16" s="1"/>
  <c r="F91" i="16"/>
  <c r="G91" i="16"/>
  <c r="A92" i="16"/>
  <c r="B92" i="16"/>
  <c r="C92" i="16"/>
  <c r="E92" i="16"/>
  <c r="F92" i="16"/>
  <c r="G92" i="16"/>
  <c r="A93" i="16"/>
  <c r="B93" i="16"/>
  <c r="C93" i="16"/>
  <c r="E93" i="16"/>
  <c r="F93" i="16"/>
  <c r="G93" i="16"/>
  <c r="A94" i="16"/>
  <c r="B94" i="16"/>
  <c r="C94" i="16"/>
  <c r="E94" i="16"/>
  <c r="F94" i="16"/>
  <c r="G94" i="16"/>
  <c r="A95" i="16"/>
  <c r="B95" i="16"/>
  <c r="C95" i="16"/>
  <c r="E95" i="16"/>
  <c r="F95" i="16"/>
  <c r="G95" i="16"/>
  <c r="A96" i="16"/>
  <c r="B96" i="16"/>
  <c r="C96" i="16"/>
  <c r="E96" i="16"/>
  <c r="F96" i="16"/>
  <c r="G96" i="16"/>
  <c r="A97" i="16"/>
  <c r="B97" i="16"/>
  <c r="C97" i="16"/>
  <c r="E97" i="16"/>
  <c r="F97" i="16"/>
  <c r="G97" i="16"/>
  <c r="A98" i="16"/>
  <c r="B98" i="16"/>
  <c r="C98" i="16"/>
  <c r="E98" i="16"/>
  <c r="F98" i="16"/>
  <c r="G98" i="16"/>
  <c r="A99" i="16"/>
  <c r="B99" i="16"/>
  <c r="C99" i="16"/>
  <c r="E99" i="16"/>
  <c r="F99" i="16"/>
  <c r="G99" i="16"/>
  <c r="A100" i="16"/>
  <c r="B100" i="16"/>
  <c r="C100" i="16"/>
  <c r="E100" i="16"/>
  <c r="F100" i="16"/>
  <c r="G100" i="16"/>
  <c r="A101" i="16"/>
  <c r="B101" i="16"/>
  <c r="C101" i="16"/>
  <c r="E101" i="16"/>
  <c r="F101" i="16"/>
  <c r="G101" i="16"/>
  <c r="A102" i="16"/>
  <c r="B102" i="16"/>
  <c r="C102" i="16"/>
  <c r="E102" i="16"/>
  <c r="F102" i="16"/>
  <c r="T102" i="16" s="1"/>
  <c r="G102" i="16"/>
  <c r="A103" i="16"/>
  <c r="B103" i="16"/>
  <c r="C103" i="16"/>
  <c r="E103" i="16"/>
  <c r="F103" i="16"/>
  <c r="G103" i="16"/>
  <c r="A104" i="16"/>
  <c r="B104" i="16"/>
  <c r="C104" i="16"/>
  <c r="E104" i="16"/>
  <c r="F104" i="16"/>
  <c r="G104" i="16"/>
  <c r="A105" i="16"/>
  <c r="B105" i="16"/>
  <c r="C105" i="16"/>
  <c r="E105" i="16"/>
  <c r="F105" i="16"/>
  <c r="G105" i="16"/>
  <c r="A106" i="16"/>
  <c r="B106" i="16"/>
  <c r="C106" i="16"/>
  <c r="E106" i="16"/>
  <c r="F106" i="16"/>
  <c r="G106" i="16"/>
  <c r="A107" i="16"/>
  <c r="B107" i="16"/>
  <c r="C107" i="16"/>
  <c r="E107" i="16"/>
  <c r="T107" i="16" s="1"/>
  <c r="F107" i="16"/>
  <c r="G107" i="16"/>
  <c r="A108" i="16"/>
  <c r="B108" i="16"/>
  <c r="C108" i="16"/>
  <c r="E108" i="16"/>
  <c r="F108" i="16"/>
  <c r="G108" i="16"/>
  <c r="A109" i="16"/>
  <c r="B109" i="16"/>
  <c r="C109" i="16"/>
  <c r="E109" i="16"/>
  <c r="F109" i="16"/>
  <c r="G109" i="16"/>
  <c r="E2" i="16"/>
  <c r="F2" i="16"/>
  <c r="G2" i="16"/>
  <c r="B4" i="16"/>
  <c r="C5" i="16"/>
  <c r="B8" i="16"/>
  <c r="C9" i="16"/>
  <c r="B12" i="16"/>
  <c r="C13" i="16"/>
  <c r="B16" i="16"/>
  <c r="C17" i="16"/>
  <c r="B20" i="16"/>
  <c r="C21" i="16"/>
  <c r="B24" i="16"/>
  <c r="C25" i="16"/>
  <c r="B28" i="16"/>
  <c r="C29" i="16"/>
  <c r="B32" i="16"/>
  <c r="C33" i="16"/>
  <c r="B36" i="15"/>
  <c r="B36" i="16" s="1"/>
  <c r="C36" i="15"/>
  <c r="B37" i="15"/>
  <c r="B37" i="16" s="1"/>
  <c r="C37" i="15"/>
  <c r="C37" i="16" s="1"/>
  <c r="B38" i="15"/>
  <c r="C38" i="15"/>
  <c r="C38" i="16" s="1"/>
  <c r="B39" i="15"/>
  <c r="C39" i="15"/>
  <c r="B40" i="15"/>
  <c r="B40" i="16" s="1"/>
  <c r="C40" i="15"/>
  <c r="B41" i="15"/>
  <c r="B41" i="16" s="1"/>
  <c r="C41" i="15"/>
  <c r="C41" i="16" s="1"/>
  <c r="B42" i="15"/>
  <c r="C42" i="15"/>
  <c r="C42" i="16" s="1"/>
  <c r="B43" i="15"/>
  <c r="C43" i="15"/>
  <c r="C43" i="16" s="1"/>
  <c r="B44" i="15"/>
  <c r="B44" i="16" s="1"/>
  <c r="C44" i="15"/>
  <c r="B45" i="15"/>
  <c r="B45" i="16" s="1"/>
  <c r="C45" i="15"/>
  <c r="C45" i="16" s="1"/>
  <c r="S3" i="18"/>
  <c r="T3" i="18"/>
  <c r="U3" i="18"/>
  <c r="S4" i="18"/>
  <c r="T4" i="18"/>
  <c r="U4" i="18"/>
  <c r="S5" i="18"/>
  <c r="T5" i="18"/>
  <c r="U5" i="18"/>
  <c r="S6" i="18"/>
  <c r="T6" i="18"/>
  <c r="U6" i="18"/>
  <c r="S7" i="18"/>
  <c r="T7" i="18"/>
  <c r="U7" i="18"/>
  <c r="S8" i="18"/>
  <c r="T8" i="18"/>
  <c r="U8" i="18"/>
  <c r="S9" i="18"/>
  <c r="T9" i="18"/>
  <c r="U9" i="18"/>
  <c r="S10" i="18"/>
  <c r="T10" i="18"/>
  <c r="U10" i="18"/>
  <c r="S11" i="18"/>
  <c r="T11" i="18"/>
  <c r="U11" i="18"/>
  <c r="S12" i="18"/>
  <c r="T12" i="18"/>
  <c r="U12" i="18"/>
  <c r="S13" i="18"/>
  <c r="T13" i="18"/>
  <c r="U13" i="18"/>
  <c r="S14" i="18"/>
  <c r="T14" i="18"/>
  <c r="U14" i="18"/>
  <c r="S15" i="18"/>
  <c r="T15" i="18"/>
  <c r="U15" i="18"/>
  <c r="S16" i="18"/>
  <c r="T16" i="18"/>
  <c r="U16" i="18"/>
  <c r="S17" i="18"/>
  <c r="T17" i="18"/>
  <c r="U17" i="18"/>
  <c r="S18" i="18"/>
  <c r="T18" i="18"/>
  <c r="U18" i="18"/>
  <c r="S19" i="18"/>
  <c r="T19" i="18"/>
  <c r="U19" i="18"/>
  <c r="S20" i="18"/>
  <c r="T20" i="18"/>
  <c r="U20" i="18"/>
  <c r="S21" i="18"/>
  <c r="T21" i="18"/>
  <c r="U21" i="18"/>
  <c r="S22" i="18"/>
  <c r="T22" i="18"/>
  <c r="U22" i="18"/>
  <c r="S23" i="18"/>
  <c r="T23" i="18"/>
  <c r="U23" i="18"/>
  <c r="S24" i="18"/>
  <c r="T24" i="18"/>
  <c r="U24" i="18"/>
  <c r="S25" i="18"/>
  <c r="T25" i="18"/>
  <c r="U25" i="18"/>
  <c r="S26" i="18"/>
  <c r="T26" i="18"/>
  <c r="U26" i="18"/>
  <c r="S27" i="18"/>
  <c r="T27" i="18"/>
  <c r="U27" i="18"/>
  <c r="U2" i="18"/>
  <c r="T2" i="18"/>
  <c r="S2" i="18"/>
  <c r="S1" i="18"/>
  <c r="T1" i="18" s="1"/>
  <c r="U1" i="18" s="1"/>
  <c r="P1" i="18"/>
  <c r="Q1" i="18" s="1"/>
  <c r="D3" i="18"/>
  <c r="N14" i="10"/>
  <c r="B2" i="18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2" i="16"/>
  <c r="D11" i="5"/>
  <c r="D14" i="5"/>
  <c r="D17" i="5"/>
  <c r="D20" i="5"/>
  <c r="D23" i="5"/>
  <c r="D26" i="5"/>
  <c r="D29" i="5"/>
  <c r="D32" i="5"/>
  <c r="D35" i="5"/>
  <c r="D38" i="5"/>
  <c r="D41" i="5"/>
  <c r="D44" i="5"/>
  <c r="D47" i="5"/>
  <c r="D50" i="5"/>
  <c r="D53" i="5"/>
  <c r="D56" i="5"/>
  <c r="D59" i="5"/>
  <c r="D62" i="5"/>
  <c r="D65" i="5"/>
  <c r="D68" i="5"/>
  <c r="D71" i="5"/>
  <c r="D74" i="5"/>
  <c r="D77" i="5"/>
  <c r="D80" i="5"/>
  <c r="D83" i="5"/>
  <c r="D86" i="5"/>
  <c r="D89" i="5"/>
  <c r="D92" i="5"/>
  <c r="D95" i="5"/>
  <c r="D98" i="5"/>
  <c r="D101" i="5"/>
  <c r="D104" i="5"/>
  <c r="D107" i="5"/>
  <c r="D110" i="5"/>
  <c r="D113" i="5"/>
  <c r="D116" i="5"/>
  <c r="D119" i="5"/>
  <c r="D122" i="5"/>
  <c r="D125" i="5"/>
  <c r="D128" i="5"/>
  <c r="D131" i="5"/>
  <c r="D134" i="5"/>
  <c r="D137" i="5"/>
  <c r="D140" i="5"/>
  <c r="D143" i="5"/>
  <c r="D146" i="5"/>
  <c r="D149" i="5"/>
  <c r="D152" i="5"/>
  <c r="D155" i="5"/>
  <c r="D158" i="5"/>
  <c r="D161" i="5"/>
  <c r="D164" i="5"/>
  <c r="D167" i="5"/>
  <c r="D170" i="5"/>
  <c r="D173" i="5"/>
  <c r="D176" i="5"/>
  <c r="D179" i="5"/>
  <c r="D182" i="5"/>
  <c r="D185" i="5"/>
  <c r="D188" i="5"/>
  <c r="D191" i="5"/>
  <c r="D194" i="5"/>
  <c r="D197" i="5"/>
  <c r="D200" i="5"/>
  <c r="D203" i="5"/>
  <c r="D206" i="5"/>
  <c r="D209" i="5"/>
  <c r="D212" i="5"/>
  <c r="D215" i="5"/>
  <c r="D218" i="5"/>
  <c r="D221" i="5"/>
  <c r="D224" i="5"/>
  <c r="D227" i="5"/>
  <c r="D230" i="5"/>
  <c r="D233" i="5"/>
  <c r="D236" i="5"/>
  <c r="D239" i="5"/>
  <c r="D242" i="5"/>
  <c r="D245" i="5"/>
  <c r="D248" i="5"/>
  <c r="D251" i="5"/>
  <c r="D254" i="5"/>
  <c r="D257" i="5"/>
  <c r="D260" i="5"/>
  <c r="D263" i="5"/>
  <c r="D266" i="5"/>
  <c r="D269" i="5"/>
  <c r="D272" i="5"/>
  <c r="D275" i="5"/>
  <c r="D278" i="5"/>
  <c r="D281" i="5"/>
  <c r="D284" i="5"/>
  <c r="D287" i="5"/>
  <c r="D290" i="5"/>
  <c r="D293" i="5"/>
  <c r="D296" i="5"/>
  <c r="D299" i="5"/>
  <c r="D302" i="5"/>
  <c r="D305" i="5"/>
  <c r="D308" i="5"/>
  <c r="D311" i="5"/>
  <c r="D314" i="5"/>
  <c r="D317" i="5"/>
  <c r="D320" i="5"/>
  <c r="D323" i="5"/>
  <c r="D326" i="5"/>
  <c r="D329" i="5"/>
  <c r="D332" i="5"/>
  <c r="D335" i="5"/>
  <c r="D338" i="5"/>
  <c r="D341" i="5"/>
  <c r="D344" i="5"/>
  <c r="D5" i="5"/>
  <c r="D8" i="5"/>
  <c r="D2" i="5"/>
  <c r="A3" i="17"/>
  <c r="B3" i="17"/>
  <c r="C3" i="17"/>
  <c r="D3" i="17"/>
  <c r="E3" i="17"/>
  <c r="F3" i="17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2" i="17"/>
  <c r="X3" i="15"/>
  <c r="X4" i="15"/>
  <c r="X5" i="15"/>
  <c r="S5" i="17" s="1"/>
  <c r="X6" i="15"/>
  <c r="S6" i="17" s="1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T70" i="16"/>
  <c r="X2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AJ3" i="15" s="1"/>
  <c r="T3" i="15"/>
  <c r="T2" i="15"/>
  <c r="P2" i="16" s="1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P52" i="16"/>
  <c r="Q52" i="16"/>
  <c r="Q53" i="16"/>
  <c r="Q54" i="16"/>
  <c r="Q55" i="16"/>
  <c r="P56" i="16"/>
  <c r="Q56" i="16"/>
  <c r="P57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P73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P88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2" i="16"/>
  <c r="D3" i="14"/>
  <c r="F3" i="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3" i="7"/>
  <c r="A3" i="16"/>
  <c r="B3" i="16"/>
  <c r="C3" i="16"/>
  <c r="E3" i="16"/>
  <c r="F3" i="16"/>
  <c r="G3" i="16"/>
  <c r="A4" i="16"/>
  <c r="C4" i="16"/>
  <c r="E4" i="16"/>
  <c r="F4" i="16"/>
  <c r="G4" i="16"/>
  <c r="A5" i="16"/>
  <c r="B5" i="16"/>
  <c r="E5" i="16"/>
  <c r="F5" i="16"/>
  <c r="G5" i="16"/>
  <c r="A6" i="16"/>
  <c r="B6" i="16"/>
  <c r="C6" i="16"/>
  <c r="E6" i="16"/>
  <c r="F6" i="16"/>
  <c r="G6" i="16"/>
  <c r="A7" i="16"/>
  <c r="B7" i="16"/>
  <c r="C7" i="16"/>
  <c r="E7" i="16"/>
  <c r="F7" i="16"/>
  <c r="G7" i="16"/>
  <c r="A8" i="16"/>
  <c r="C8" i="16"/>
  <c r="E8" i="16"/>
  <c r="F8" i="16"/>
  <c r="G8" i="16"/>
  <c r="A9" i="16"/>
  <c r="B9" i="16"/>
  <c r="E9" i="16"/>
  <c r="F9" i="16"/>
  <c r="G9" i="16"/>
  <c r="A10" i="16"/>
  <c r="B10" i="16"/>
  <c r="C10" i="16"/>
  <c r="E10" i="16"/>
  <c r="F10" i="16"/>
  <c r="G10" i="16"/>
  <c r="A11" i="16"/>
  <c r="B11" i="16"/>
  <c r="C11" i="16"/>
  <c r="E11" i="16"/>
  <c r="F11" i="16"/>
  <c r="G11" i="16"/>
  <c r="A12" i="16"/>
  <c r="C12" i="16"/>
  <c r="E12" i="16"/>
  <c r="F12" i="16"/>
  <c r="G12" i="16"/>
  <c r="A13" i="16"/>
  <c r="B13" i="16"/>
  <c r="E13" i="16"/>
  <c r="F13" i="16"/>
  <c r="G13" i="16"/>
  <c r="A14" i="16"/>
  <c r="B14" i="16"/>
  <c r="C14" i="16"/>
  <c r="E14" i="16"/>
  <c r="F14" i="16"/>
  <c r="G14" i="16"/>
  <c r="A15" i="16"/>
  <c r="B15" i="16"/>
  <c r="C15" i="16"/>
  <c r="E15" i="16"/>
  <c r="F15" i="16"/>
  <c r="G15" i="16"/>
  <c r="A16" i="16"/>
  <c r="C16" i="16"/>
  <c r="E16" i="16"/>
  <c r="F16" i="16"/>
  <c r="G16" i="16"/>
  <c r="A17" i="16"/>
  <c r="B17" i="16"/>
  <c r="E17" i="16"/>
  <c r="F17" i="16"/>
  <c r="G17" i="16"/>
  <c r="A18" i="16"/>
  <c r="B18" i="16"/>
  <c r="C18" i="16"/>
  <c r="E18" i="16"/>
  <c r="F18" i="16"/>
  <c r="G18" i="16"/>
  <c r="A19" i="16"/>
  <c r="B19" i="16"/>
  <c r="C19" i="16"/>
  <c r="E19" i="16"/>
  <c r="F19" i="16"/>
  <c r="G19" i="16"/>
  <c r="A20" i="16"/>
  <c r="C20" i="16"/>
  <c r="E20" i="16"/>
  <c r="F20" i="16"/>
  <c r="G20" i="16"/>
  <c r="A21" i="16"/>
  <c r="B21" i="16"/>
  <c r="E21" i="16"/>
  <c r="F21" i="16"/>
  <c r="G21" i="16"/>
  <c r="A22" i="16"/>
  <c r="B22" i="16"/>
  <c r="C22" i="16"/>
  <c r="E22" i="16"/>
  <c r="F22" i="16"/>
  <c r="G22" i="16"/>
  <c r="A23" i="16"/>
  <c r="B23" i="16"/>
  <c r="C23" i="16"/>
  <c r="E23" i="16"/>
  <c r="F23" i="16"/>
  <c r="G23" i="16"/>
  <c r="A24" i="16"/>
  <c r="C24" i="16"/>
  <c r="E24" i="16"/>
  <c r="F24" i="16"/>
  <c r="G24" i="16"/>
  <c r="A25" i="16"/>
  <c r="B25" i="16"/>
  <c r="E25" i="16"/>
  <c r="F25" i="16"/>
  <c r="G25" i="16"/>
  <c r="A26" i="16"/>
  <c r="B26" i="16"/>
  <c r="C26" i="16"/>
  <c r="E26" i="16"/>
  <c r="F26" i="16"/>
  <c r="G26" i="16"/>
  <c r="A27" i="16"/>
  <c r="B27" i="16"/>
  <c r="C27" i="16"/>
  <c r="E27" i="16"/>
  <c r="F27" i="16"/>
  <c r="G27" i="16"/>
  <c r="A28" i="16"/>
  <c r="C28" i="16"/>
  <c r="E28" i="16"/>
  <c r="F28" i="16"/>
  <c r="G28" i="16"/>
  <c r="A29" i="16"/>
  <c r="B29" i="16"/>
  <c r="E29" i="16"/>
  <c r="F29" i="16"/>
  <c r="G29" i="16"/>
  <c r="A30" i="16"/>
  <c r="B30" i="16"/>
  <c r="C30" i="16"/>
  <c r="E30" i="16"/>
  <c r="F30" i="16"/>
  <c r="G30" i="16"/>
  <c r="A31" i="16"/>
  <c r="B31" i="16"/>
  <c r="C31" i="16"/>
  <c r="E31" i="16"/>
  <c r="F31" i="16"/>
  <c r="G31" i="16"/>
  <c r="A32" i="16"/>
  <c r="C32" i="16"/>
  <c r="E32" i="16"/>
  <c r="F32" i="16"/>
  <c r="G32" i="16"/>
  <c r="A33" i="16"/>
  <c r="B33" i="16"/>
  <c r="E33" i="16"/>
  <c r="F33" i="16"/>
  <c r="G33" i="16"/>
  <c r="A34" i="16"/>
  <c r="B34" i="16"/>
  <c r="C34" i="16"/>
  <c r="E34" i="16"/>
  <c r="F34" i="16"/>
  <c r="G34" i="16"/>
  <c r="A35" i="16"/>
  <c r="B35" i="16"/>
  <c r="C35" i="16"/>
  <c r="E35" i="16"/>
  <c r="F35" i="16"/>
  <c r="G35" i="16"/>
  <c r="A36" i="16"/>
  <c r="C36" i="16"/>
  <c r="E36" i="16"/>
  <c r="F36" i="16"/>
  <c r="G36" i="16"/>
  <c r="A37" i="16"/>
  <c r="E37" i="16"/>
  <c r="F37" i="16"/>
  <c r="G37" i="16"/>
  <c r="A38" i="16"/>
  <c r="B38" i="16"/>
  <c r="E38" i="16"/>
  <c r="F38" i="16"/>
  <c r="G38" i="16"/>
  <c r="A39" i="16"/>
  <c r="B39" i="16"/>
  <c r="C39" i="16"/>
  <c r="E39" i="16"/>
  <c r="F39" i="16"/>
  <c r="G39" i="16"/>
  <c r="A40" i="16"/>
  <c r="C40" i="16"/>
  <c r="E40" i="16"/>
  <c r="F40" i="16"/>
  <c r="G40" i="16"/>
  <c r="A41" i="16"/>
  <c r="E41" i="16"/>
  <c r="F41" i="16"/>
  <c r="G41" i="16"/>
  <c r="A42" i="16"/>
  <c r="B42" i="16"/>
  <c r="E42" i="16"/>
  <c r="F42" i="16"/>
  <c r="G42" i="16"/>
  <c r="A43" i="16"/>
  <c r="B43" i="16"/>
  <c r="E43" i="16"/>
  <c r="F43" i="16"/>
  <c r="G43" i="16"/>
  <c r="A44" i="16"/>
  <c r="C44" i="16"/>
  <c r="E44" i="16"/>
  <c r="F44" i="16"/>
  <c r="G44" i="16"/>
  <c r="A45" i="16"/>
  <c r="E45" i="16"/>
  <c r="F45" i="16"/>
  <c r="G45" i="16"/>
  <c r="A46" i="16"/>
  <c r="E46" i="16"/>
  <c r="F46" i="16"/>
  <c r="G46" i="16"/>
  <c r="B2" i="16"/>
  <c r="C2" i="16"/>
  <c r="A2" i="16"/>
  <c r="AG2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D21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3" i="7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4" i="5"/>
  <c r="C3" i="5"/>
  <c r="C2" i="5"/>
  <c r="E61" i="14"/>
  <c r="J2" i="3"/>
  <c r="J32" i="3"/>
  <c r="E32" i="3" s="1"/>
  <c r="J33" i="3"/>
  <c r="E33" i="3" s="1"/>
  <c r="J34" i="3"/>
  <c r="E34" i="3" s="1"/>
  <c r="J37" i="3"/>
  <c r="E37" i="3" s="1"/>
  <c r="J40" i="3"/>
  <c r="E40" i="3" s="1"/>
  <c r="J41" i="3"/>
  <c r="E41" i="3" s="1"/>
  <c r="J42" i="3"/>
  <c r="E42" i="3" s="1"/>
  <c r="J44" i="3"/>
  <c r="E44" i="3" s="1"/>
  <c r="J45" i="3"/>
  <c r="E45" i="3" s="1"/>
  <c r="J48" i="3"/>
  <c r="E48" i="3" s="1"/>
  <c r="J49" i="3"/>
  <c r="E49" i="3" s="1"/>
  <c r="J50" i="3"/>
  <c r="E50" i="3" s="1"/>
  <c r="J53" i="3"/>
  <c r="E53" i="3" s="1"/>
  <c r="J54" i="3"/>
  <c r="E54" i="3" s="1"/>
  <c r="J56" i="3"/>
  <c r="E56" i="3" s="1"/>
  <c r="J57" i="3"/>
  <c r="E57" i="3" s="1"/>
  <c r="J58" i="3"/>
  <c r="E58" i="3" s="1"/>
  <c r="J60" i="3"/>
  <c r="E60" i="3" s="1"/>
  <c r="J61" i="3"/>
  <c r="E61" i="3" s="1"/>
  <c r="J62" i="3"/>
  <c r="E62" i="3" s="1"/>
  <c r="J64" i="3"/>
  <c r="E64" i="3" s="1"/>
  <c r="J65" i="3"/>
  <c r="E65" i="3" s="1"/>
  <c r="J66" i="3"/>
  <c r="E66" i="3" s="1"/>
  <c r="J69" i="3"/>
  <c r="E69" i="3" s="1"/>
  <c r="J70" i="3"/>
  <c r="E70" i="3" s="1"/>
  <c r="J72" i="3"/>
  <c r="E72" i="3" s="1"/>
  <c r="J73" i="3"/>
  <c r="E73" i="3" s="1"/>
  <c r="J76" i="3"/>
  <c r="E76" i="3" s="1"/>
  <c r="J77" i="3"/>
  <c r="E77" i="3" s="1"/>
  <c r="J78" i="3"/>
  <c r="E78" i="3" s="1"/>
  <c r="J80" i="3"/>
  <c r="E80" i="3" s="1"/>
  <c r="J81" i="3"/>
  <c r="E81" i="3" s="1"/>
  <c r="J85" i="3"/>
  <c r="E85" i="3" s="1"/>
  <c r="J86" i="3"/>
  <c r="E86" i="3" s="1"/>
  <c r="J88" i="3"/>
  <c r="E88" i="3" s="1"/>
  <c r="J89" i="3"/>
  <c r="E89" i="3" s="1"/>
  <c r="D553" i="10"/>
  <c r="G553" i="10"/>
  <c r="H553" i="10"/>
  <c r="I553" i="10"/>
  <c r="B553" i="10" s="1"/>
  <c r="D554" i="10"/>
  <c r="G554" i="10"/>
  <c r="H554" i="10"/>
  <c r="D555" i="10"/>
  <c r="G555" i="10"/>
  <c r="H555" i="10"/>
  <c r="D556" i="10"/>
  <c r="G556" i="10"/>
  <c r="H556" i="10"/>
  <c r="D557" i="10"/>
  <c r="G557" i="10"/>
  <c r="H557" i="10"/>
  <c r="D558" i="10"/>
  <c r="G558" i="10"/>
  <c r="H558" i="10"/>
  <c r="D559" i="10"/>
  <c r="G559" i="10"/>
  <c r="H559" i="10"/>
  <c r="D560" i="10"/>
  <c r="G560" i="10"/>
  <c r="H560" i="10"/>
  <c r="D561" i="10"/>
  <c r="G561" i="10"/>
  <c r="H561" i="10"/>
  <c r="D562" i="10"/>
  <c r="G562" i="10"/>
  <c r="H562" i="10"/>
  <c r="D563" i="10"/>
  <c r="G563" i="10"/>
  <c r="H563" i="10"/>
  <c r="D564" i="10"/>
  <c r="G564" i="10"/>
  <c r="H564" i="10"/>
  <c r="D565" i="10"/>
  <c r="G565" i="10"/>
  <c r="H565" i="10"/>
  <c r="D566" i="10"/>
  <c r="G566" i="10"/>
  <c r="H566" i="10"/>
  <c r="D567" i="10"/>
  <c r="G567" i="10"/>
  <c r="H567" i="10"/>
  <c r="D568" i="10"/>
  <c r="H569" i="10" s="1"/>
  <c r="G568" i="10"/>
  <c r="H568" i="10"/>
  <c r="D569" i="10"/>
  <c r="H570" i="10" s="1"/>
  <c r="G569" i="10"/>
  <c r="D570" i="10"/>
  <c r="H571" i="10" s="1"/>
  <c r="G570" i="10"/>
  <c r="D571" i="10"/>
  <c r="G571" i="10"/>
  <c r="D572" i="10"/>
  <c r="G572" i="10"/>
  <c r="H572" i="10"/>
  <c r="D573" i="10"/>
  <c r="G573" i="10"/>
  <c r="H573" i="10"/>
  <c r="D574" i="10"/>
  <c r="G574" i="10"/>
  <c r="H574" i="10"/>
  <c r="D575" i="10"/>
  <c r="G575" i="10"/>
  <c r="H575" i="10"/>
  <c r="D576" i="10"/>
  <c r="G576" i="10"/>
  <c r="H576" i="10"/>
  <c r="D577" i="10"/>
  <c r="G577" i="10"/>
  <c r="H577" i="10"/>
  <c r="D578" i="10"/>
  <c r="G578" i="10"/>
  <c r="H578" i="10"/>
  <c r="D579" i="10"/>
  <c r="G579" i="10"/>
  <c r="H579" i="10"/>
  <c r="D580" i="10"/>
  <c r="G580" i="10"/>
  <c r="H580" i="10"/>
  <c r="D581" i="10"/>
  <c r="G581" i="10"/>
  <c r="H581" i="10"/>
  <c r="D582" i="10"/>
  <c r="G582" i="10"/>
  <c r="H582" i="10"/>
  <c r="D583" i="10"/>
  <c r="G583" i="10"/>
  <c r="H583" i="10"/>
  <c r="D584" i="10"/>
  <c r="G584" i="10"/>
  <c r="H584" i="10"/>
  <c r="D585" i="10"/>
  <c r="G585" i="10"/>
  <c r="H585" i="10"/>
  <c r="D586" i="10"/>
  <c r="G586" i="10"/>
  <c r="H586" i="10"/>
  <c r="D587" i="10"/>
  <c r="G587" i="10"/>
  <c r="H587" i="10"/>
  <c r="D588" i="10"/>
  <c r="G588" i="10"/>
  <c r="H588" i="10"/>
  <c r="D589" i="10"/>
  <c r="G589" i="10"/>
  <c r="H589" i="10"/>
  <c r="D590" i="10"/>
  <c r="G590" i="10"/>
  <c r="H590" i="10"/>
  <c r="D591" i="10"/>
  <c r="G591" i="10"/>
  <c r="H591" i="10"/>
  <c r="D592" i="10"/>
  <c r="G592" i="10"/>
  <c r="H592" i="10"/>
  <c r="D593" i="10"/>
  <c r="G593" i="10"/>
  <c r="H593" i="10"/>
  <c r="D594" i="10"/>
  <c r="G594" i="10"/>
  <c r="H594" i="10"/>
  <c r="D595" i="10"/>
  <c r="G595" i="10"/>
  <c r="H595" i="10"/>
  <c r="D596" i="10"/>
  <c r="G596" i="10"/>
  <c r="H596" i="10"/>
  <c r="D597" i="10"/>
  <c r="G597" i="10"/>
  <c r="H597" i="10"/>
  <c r="D598" i="10"/>
  <c r="G598" i="10"/>
  <c r="H598" i="10"/>
  <c r="D599" i="10"/>
  <c r="G599" i="10"/>
  <c r="H599" i="10"/>
  <c r="D600" i="10"/>
  <c r="G600" i="10"/>
  <c r="H600" i="10"/>
  <c r="D601" i="10"/>
  <c r="H602" i="10" s="1"/>
  <c r="G601" i="10"/>
  <c r="H601" i="10"/>
  <c r="D602" i="10"/>
  <c r="H603" i="10" s="1"/>
  <c r="G602" i="10"/>
  <c r="D603" i="10"/>
  <c r="G603" i="10"/>
  <c r="D604" i="10"/>
  <c r="G604" i="10"/>
  <c r="H604" i="10"/>
  <c r="D605" i="10"/>
  <c r="H606" i="10" s="1"/>
  <c r="G605" i="10"/>
  <c r="H605" i="10"/>
  <c r="D606" i="10"/>
  <c r="H607" i="10" s="1"/>
  <c r="G606" i="10"/>
  <c r="D607" i="10"/>
  <c r="D608" i="10" s="1"/>
  <c r="H609" i="10" s="1"/>
  <c r="G607" i="10"/>
  <c r="G608" i="10"/>
  <c r="H608" i="10"/>
  <c r="D609" i="10"/>
  <c r="H610" i="10" s="1"/>
  <c r="G609" i="10"/>
  <c r="D610" i="10"/>
  <c r="H611" i="10" s="1"/>
  <c r="G610" i="10"/>
  <c r="D611" i="10"/>
  <c r="G611" i="10"/>
  <c r="G612" i="10"/>
  <c r="H612" i="10"/>
  <c r="G613" i="10"/>
  <c r="D614" i="10"/>
  <c r="G614" i="10"/>
  <c r="D615" i="10"/>
  <c r="G615" i="10"/>
  <c r="H615" i="10"/>
  <c r="D616" i="10"/>
  <c r="G616" i="10"/>
  <c r="H616" i="10"/>
  <c r="D617" i="10"/>
  <c r="G617" i="10"/>
  <c r="H617" i="10"/>
  <c r="D618" i="10"/>
  <c r="G618" i="10"/>
  <c r="H618" i="10"/>
  <c r="D619" i="10"/>
  <c r="G619" i="10"/>
  <c r="H619" i="10"/>
  <c r="D620" i="10"/>
  <c r="G620" i="10"/>
  <c r="H620" i="10"/>
  <c r="D621" i="10"/>
  <c r="G621" i="10"/>
  <c r="H621" i="10"/>
  <c r="D622" i="10"/>
  <c r="G622" i="10"/>
  <c r="H622" i="10"/>
  <c r="D623" i="10"/>
  <c r="G623" i="10"/>
  <c r="H623" i="10"/>
  <c r="D624" i="10"/>
  <c r="G624" i="10"/>
  <c r="H624" i="10"/>
  <c r="D625" i="10"/>
  <c r="G625" i="10"/>
  <c r="H625" i="10"/>
  <c r="D626" i="10"/>
  <c r="G626" i="10"/>
  <c r="H626" i="10"/>
  <c r="D627" i="10"/>
  <c r="G627" i="10"/>
  <c r="H627" i="10"/>
  <c r="D628" i="10"/>
  <c r="G628" i="10"/>
  <c r="H628" i="10"/>
  <c r="D629" i="10"/>
  <c r="G629" i="10"/>
  <c r="H629" i="10"/>
  <c r="D630" i="10"/>
  <c r="G630" i="10"/>
  <c r="H630" i="10"/>
  <c r="D631" i="10"/>
  <c r="G631" i="10"/>
  <c r="H631" i="10"/>
  <c r="D632" i="10"/>
  <c r="G632" i="10"/>
  <c r="H632" i="10"/>
  <c r="D633" i="10"/>
  <c r="G633" i="10"/>
  <c r="H633" i="10"/>
  <c r="D634" i="10"/>
  <c r="G634" i="10"/>
  <c r="H634" i="10"/>
  <c r="D635" i="10"/>
  <c r="G635" i="10"/>
  <c r="H635" i="10"/>
  <c r="D636" i="10"/>
  <c r="G636" i="10"/>
  <c r="H636" i="10"/>
  <c r="D637" i="10"/>
  <c r="G637" i="10"/>
  <c r="H637" i="10"/>
  <c r="D638" i="10"/>
  <c r="G638" i="10"/>
  <c r="H638" i="10"/>
  <c r="D639" i="10"/>
  <c r="G639" i="10"/>
  <c r="H639" i="10"/>
  <c r="D640" i="10"/>
  <c r="G640" i="10"/>
  <c r="H640" i="10"/>
  <c r="D641" i="10"/>
  <c r="G641" i="10"/>
  <c r="H641" i="10"/>
  <c r="D642" i="10"/>
  <c r="G642" i="10"/>
  <c r="H642" i="10"/>
  <c r="D643" i="10"/>
  <c r="G643" i="10"/>
  <c r="H643" i="10"/>
  <c r="D644" i="10"/>
  <c r="G644" i="10"/>
  <c r="H644" i="10"/>
  <c r="D645" i="10"/>
  <c r="G645" i="10"/>
  <c r="H645" i="10"/>
  <c r="D646" i="10"/>
  <c r="G646" i="10"/>
  <c r="H646" i="10"/>
  <c r="D647" i="10"/>
  <c r="G647" i="10"/>
  <c r="H647" i="10"/>
  <c r="D648" i="10"/>
  <c r="G648" i="10"/>
  <c r="H648" i="10"/>
  <c r="D649" i="10"/>
  <c r="G649" i="10"/>
  <c r="H649" i="10"/>
  <c r="D650" i="10"/>
  <c r="G650" i="10"/>
  <c r="H650" i="10"/>
  <c r="D651" i="10"/>
  <c r="G651" i="10"/>
  <c r="H651" i="10"/>
  <c r="D652" i="10"/>
  <c r="G652" i="10"/>
  <c r="H652" i="10"/>
  <c r="D653" i="10"/>
  <c r="G653" i="10"/>
  <c r="H653" i="10"/>
  <c r="D654" i="10"/>
  <c r="G654" i="10"/>
  <c r="H654" i="10"/>
  <c r="D655" i="10"/>
  <c r="G655" i="10"/>
  <c r="H655" i="10"/>
  <c r="D656" i="10"/>
  <c r="G656" i="10"/>
  <c r="H656" i="10"/>
  <c r="D657" i="10"/>
  <c r="G657" i="10"/>
  <c r="H657" i="10"/>
  <c r="D658" i="10"/>
  <c r="G658" i="10"/>
  <c r="H658" i="10"/>
  <c r="D659" i="10"/>
  <c r="H660" i="10" s="1"/>
  <c r="G659" i="10"/>
  <c r="H659" i="10"/>
  <c r="G660" i="10"/>
  <c r="D661" i="10"/>
  <c r="H662" i="10" s="1"/>
  <c r="G661" i="10"/>
  <c r="D662" i="10"/>
  <c r="H663" i="10" s="1"/>
  <c r="G662" i="10"/>
  <c r="D663" i="10"/>
  <c r="H664" i="10" s="1"/>
  <c r="G663" i="10"/>
  <c r="D664" i="10"/>
  <c r="H665" i="10" s="1"/>
  <c r="G664" i="10"/>
  <c r="D665" i="10"/>
  <c r="H666" i="10" s="1"/>
  <c r="G665" i="10"/>
  <c r="D666" i="10"/>
  <c r="H667" i="10" s="1"/>
  <c r="G666" i="10"/>
  <c r="D667" i="10"/>
  <c r="H668" i="10" s="1"/>
  <c r="G667" i="10"/>
  <c r="D668" i="10"/>
  <c r="H669" i="10" s="1"/>
  <c r="G668" i="10"/>
  <c r="G669" i="10"/>
  <c r="D670" i="10"/>
  <c r="G670" i="10"/>
  <c r="G671" i="10"/>
  <c r="G672" i="10"/>
  <c r="G673" i="10"/>
  <c r="D674" i="10"/>
  <c r="H675" i="10" s="1"/>
  <c r="G674" i="10"/>
  <c r="G675" i="10"/>
  <c r="G676" i="10"/>
  <c r="D677" i="10"/>
  <c r="H678" i="10" s="1"/>
  <c r="G677" i="10"/>
  <c r="D678" i="10"/>
  <c r="H679" i="10" s="1"/>
  <c r="G678" i="10"/>
  <c r="D679" i="10"/>
  <c r="H680" i="10" s="1"/>
  <c r="G679" i="10"/>
  <c r="G680" i="10"/>
  <c r="G681" i="10"/>
  <c r="D682" i="10"/>
  <c r="H683" i="10" s="1"/>
  <c r="G682" i="10"/>
  <c r="D683" i="10"/>
  <c r="H684" i="10" s="1"/>
  <c r="G683" i="10"/>
  <c r="D684" i="10"/>
  <c r="H685" i="10" s="1"/>
  <c r="G684" i="10"/>
  <c r="G685" i="10"/>
  <c r="D686" i="10"/>
  <c r="G686" i="10"/>
  <c r="G687" i="10"/>
  <c r="D688" i="10"/>
  <c r="H689" i="10" s="1"/>
  <c r="G688" i="10"/>
  <c r="G689" i="10"/>
  <c r="D690" i="10"/>
  <c r="H691" i="10" s="1"/>
  <c r="G690" i="10"/>
  <c r="D691" i="10"/>
  <c r="H692" i="10" s="1"/>
  <c r="G691" i="10"/>
  <c r="D692" i="10"/>
  <c r="H693" i="10" s="1"/>
  <c r="G692" i="10"/>
  <c r="G693" i="10"/>
  <c r="D694" i="10"/>
  <c r="H695" i="10" s="1"/>
  <c r="G694" i="10"/>
  <c r="D695" i="10"/>
  <c r="H696" i="10" s="1"/>
  <c r="G695" i="10"/>
  <c r="G696" i="10"/>
  <c r="D697" i="10"/>
  <c r="H698" i="10" s="1"/>
  <c r="G697" i="10"/>
  <c r="D698" i="10"/>
  <c r="H699" i="10" s="1"/>
  <c r="G698" i="10"/>
  <c r="D699" i="10"/>
  <c r="H700" i="10" s="1"/>
  <c r="G699" i="10"/>
  <c r="D700" i="10"/>
  <c r="G700" i="10"/>
  <c r="D701" i="10"/>
  <c r="H702" i="10" s="1"/>
  <c r="G701" i="10"/>
  <c r="H701" i="10"/>
  <c r="D702" i="10"/>
  <c r="H703" i="10" s="1"/>
  <c r="G702" i="10"/>
  <c r="D703" i="10"/>
  <c r="H704" i="10" s="1"/>
  <c r="G703" i="10"/>
  <c r="D704" i="10"/>
  <c r="H705" i="10" s="1"/>
  <c r="G704" i="10"/>
  <c r="D705" i="10"/>
  <c r="H706" i="10" s="1"/>
  <c r="G705" i="10"/>
  <c r="D706" i="10"/>
  <c r="H707" i="10" s="1"/>
  <c r="G706" i="10"/>
  <c r="D707" i="10"/>
  <c r="H708" i="10" s="1"/>
  <c r="G707" i="10"/>
  <c r="D708" i="10"/>
  <c r="H709" i="10" s="1"/>
  <c r="G708" i="10"/>
  <c r="D709" i="10"/>
  <c r="H710" i="10" s="1"/>
  <c r="G709" i="10"/>
  <c r="D710" i="10"/>
  <c r="H711" i="10" s="1"/>
  <c r="G710" i="10"/>
  <c r="D711" i="10"/>
  <c r="H712" i="10" s="1"/>
  <c r="G711" i="10"/>
  <c r="D712" i="10"/>
  <c r="H713" i="10" s="1"/>
  <c r="G712" i="10"/>
  <c r="D713" i="10"/>
  <c r="H714" i="10" s="1"/>
  <c r="G713" i="10"/>
  <c r="G714" i="10"/>
  <c r="D715" i="10"/>
  <c r="H716" i="10" s="1"/>
  <c r="G715" i="10"/>
  <c r="G716" i="10"/>
  <c r="G717" i="10"/>
  <c r="G718" i="10"/>
  <c r="G719" i="10"/>
  <c r="G720" i="10"/>
  <c r="G721" i="10"/>
  <c r="D722" i="10"/>
  <c r="H723" i="10" s="1"/>
  <c r="G722" i="10"/>
  <c r="D723" i="10"/>
  <c r="H724" i="10" s="1"/>
  <c r="G723" i="10"/>
  <c r="D724" i="10"/>
  <c r="G724" i="10"/>
  <c r="D725" i="10"/>
  <c r="H726" i="10" s="1"/>
  <c r="G725" i="10"/>
  <c r="D726" i="10"/>
  <c r="H727" i="10" s="1"/>
  <c r="G726" i="10"/>
  <c r="D727" i="10"/>
  <c r="H728" i="10" s="1"/>
  <c r="G727" i="10"/>
  <c r="D728" i="10"/>
  <c r="H729" i="10" s="1"/>
  <c r="G728" i="10"/>
  <c r="D729" i="10"/>
  <c r="H730" i="10" s="1"/>
  <c r="G729" i="10"/>
  <c r="G730" i="10"/>
  <c r="D731" i="10"/>
  <c r="H732" i="10" s="1"/>
  <c r="G731" i="10"/>
  <c r="D732" i="10"/>
  <c r="G732" i="10"/>
  <c r="D733" i="10"/>
  <c r="D734" i="10" s="1"/>
  <c r="H735" i="10" s="1"/>
  <c r="G733" i="10"/>
  <c r="H733" i="10"/>
  <c r="G734" i="10"/>
  <c r="H734" i="10"/>
  <c r="D735" i="10"/>
  <c r="H736" i="10" s="1"/>
  <c r="G735" i="10"/>
  <c r="D736" i="10"/>
  <c r="H737" i="10" s="1"/>
  <c r="G736" i="10"/>
  <c r="D737" i="10"/>
  <c r="G737" i="10"/>
  <c r="D738" i="10"/>
  <c r="H739" i="10" s="1"/>
  <c r="G738" i="10"/>
  <c r="H738" i="10"/>
  <c r="D739" i="10"/>
  <c r="H740" i="10" s="1"/>
  <c r="G739" i="10"/>
  <c r="D740" i="10"/>
  <c r="H741" i="10" s="1"/>
  <c r="G740" i="10"/>
  <c r="D741" i="10"/>
  <c r="H742" i="10" s="1"/>
  <c r="G741" i="10"/>
  <c r="D742" i="10"/>
  <c r="H743" i="10" s="1"/>
  <c r="G742" i="10"/>
  <c r="D743" i="10"/>
  <c r="H744" i="10" s="1"/>
  <c r="G743" i="10"/>
  <c r="D744" i="10"/>
  <c r="H745" i="10" s="1"/>
  <c r="G744" i="10"/>
  <c r="D745" i="10"/>
  <c r="H746" i="10" s="1"/>
  <c r="G745" i="10"/>
  <c r="D746" i="10"/>
  <c r="H747" i="10" s="1"/>
  <c r="G746" i="10"/>
  <c r="D747" i="10"/>
  <c r="H748" i="10" s="1"/>
  <c r="G747" i="10"/>
  <c r="D748" i="10"/>
  <c r="H749" i="10" s="1"/>
  <c r="G748" i="10"/>
  <c r="D749" i="10"/>
  <c r="H750" i="10" s="1"/>
  <c r="G749" i="10"/>
  <c r="D750" i="10"/>
  <c r="H751" i="10" s="1"/>
  <c r="G750" i="10"/>
  <c r="D751" i="10"/>
  <c r="H752" i="10" s="1"/>
  <c r="G751" i="10"/>
  <c r="D752" i="10"/>
  <c r="H753" i="10" s="1"/>
  <c r="G752" i="10"/>
  <c r="D753" i="10"/>
  <c r="H754" i="10" s="1"/>
  <c r="G753" i="10"/>
  <c r="D754" i="10"/>
  <c r="H755" i="10" s="1"/>
  <c r="G754" i="10"/>
  <c r="D755" i="10"/>
  <c r="H756" i="10" s="1"/>
  <c r="G755" i="10"/>
  <c r="D756" i="10"/>
  <c r="H757" i="10" s="1"/>
  <c r="G756" i="10"/>
  <c r="D757" i="10"/>
  <c r="H758" i="10" s="1"/>
  <c r="G757" i="10"/>
  <c r="D758" i="10"/>
  <c r="H759" i="10" s="1"/>
  <c r="G758" i="10"/>
  <c r="D759" i="10"/>
  <c r="H760" i="10" s="1"/>
  <c r="G759" i="10"/>
  <c r="D760" i="10"/>
  <c r="H761" i="10" s="1"/>
  <c r="G760" i="10"/>
  <c r="D761" i="10"/>
  <c r="H762" i="10" s="1"/>
  <c r="G761" i="10"/>
  <c r="D762" i="10"/>
  <c r="H763" i="10" s="1"/>
  <c r="G762" i="10"/>
  <c r="D763" i="10"/>
  <c r="H764" i="10" s="1"/>
  <c r="G763" i="10"/>
  <c r="D764" i="10"/>
  <c r="H765" i="10" s="1"/>
  <c r="G764" i="10"/>
  <c r="D765" i="10"/>
  <c r="H766" i="10" s="1"/>
  <c r="G765" i="10"/>
  <c r="D766" i="10"/>
  <c r="H767" i="10" s="1"/>
  <c r="G766" i="10"/>
  <c r="D767" i="10"/>
  <c r="H768" i="10" s="1"/>
  <c r="G767" i="10"/>
  <c r="D768" i="10"/>
  <c r="H769" i="10" s="1"/>
  <c r="G768" i="10"/>
  <c r="D769" i="10"/>
  <c r="H770" i="10" s="1"/>
  <c r="G769" i="10"/>
  <c r="D770" i="10"/>
  <c r="H771" i="10" s="1"/>
  <c r="G770" i="10"/>
  <c r="D771" i="10"/>
  <c r="H772" i="10" s="1"/>
  <c r="G771" i="10"/>
  <c r="D772" i="10"/>
  <c r="H773" i="10" s="1"/>
  <c r="G772" i="10"/>
  <c r="D773" i="10"/>
  <c r="H774" i="10" s="1"/>
  <c r="G773" i="10"/>
  <c r="D774" i="10"/>
  <c r="H775" i="10" s="1"/>
  <c r="G774" i="10"/>
  <c r="D775" i="10"/>
  <c r="H776" i="10" s="1"/>
  <c r="G775" i="10"/>
  <c r="G776" i="10"/>
  <c r="D777" i="10"/>
  <c r="H778" i="10" s="1"/>
  <c r="G777" i="10"/>
  <c r="G778" i="10"/>
  <c r="G779" i="10"/>
  <c r="G780" i="10"/>
  <c r="D781" i="10"/>
  <c r="H782" i="10" s="1"/>
  <c r="G781" i="10"/>
  <c r="G782" i="10"/>
  <c r="G783" i="10"/>
  <c r="D784" i="10"/>
  <c r="H785" i="10" s="1"/>
  <c r="G784" i="10"/>
  <c r="D785" i="10"/>
  <c r="H786" i="10" s="1"/>
  <c r="G785" i="10"/>
  <c r="D786" i="10"/>
  <c r="H787" i="10" s="1"/>
  <c r="G786" i="10"/>
  <c r="D787" i="10"/>
  <c r="H788" i="10" s="1"/>
  <c r="G787" i="10"/>
  <c r="G788" i="10"/>
  <c r="D789" i="10"/>
  <c r="H790" i="10" s="1"/>
  <c r="G789" i="10"/>
  <c r="D790" i="10"/>
  <c r="H791" i="10" s="1"/>
  <c r="G790" i="10"/>
  <c r="D791" i="10"/>
  <c r="H792" i="10" s="1"/>
  <c r="G791" i="10"/>
  <c r="G792" i="10"/>
  <c r="D793" i="10"/>
  <c r="H794" i="10" s="1"/>
  <c r="G793" i="10"/>
  <c r="G794" i="10"/>
  <c r="D795" i="10"/>
  <c r="H796" i="10" s="1"/>
  <c r="G795" i="10"/>
  <c r="D796" i="10"/>
  <c r="H797" i="10" s="1"/>
  <c r="G796" i="10"/>
  <c r="D797" i="10"/>
  <c r="H798" i="10" s="1"/>
  <c r="G797" i="10"/>
  <c r="D798" i="10"/>
  <c r="H799" i="10" s="1"/>
  <c r="G798" i="10"/>
  <c r="D799" i="10"/>
  <c r="H800" i="10" s="1"/>
  <c r="G799" i="10"/>
  <c r="D800" i="10"/>
  <c r="H801" i="10" s="1"/>
  <c r="G800" i="10"/>
  <c r="D801" i="10"/>
  <c r="H802" i="10" s="1"/>
  <c r="G801" i="10"/>
  <c r="D802" i="10"/>
  <c r="H803" i="10" s="1"/>
  <c r="G802" i="10"/>
  <c r="D803" i="10"/>
  <c r="H804" i="10" s="1"/>
  <c r="G803" i="10"/>
  <c r="D804" i="10"/>
  <c r="H805" i="10" s="1"/>
  <c r="G804" i="10"/>
  <c r="D805" i="10"/>
  <c r="H806" i="10" s="1"/>
  <c r="G805" i="10"/>
  <c r="D806" i="10"/>
  <c r="H807" i="10" s="1"/>
  <c r="G806" i="10"/>
  <c r="D807" i="10"/>
  <c r="H808" i="10" s="1"/>
  <c r="G807" i="10"/>
  <c r="D808" i="10"/>
  <c r="H809" i="10" s="1"/>
  <c r="G808" i="10"/>
  <c r="D809" i="10"/>
  <c r="H810" i="10" s="1"/>
  <c r="G809" i="10"/>
  <c r="D810" i="10"/>
  <c r="H811" i="10" s="1"/>
  <c r="G810" i="10"/>
  <c r="D811" i="10"/>
  <c r="H812" i="10" s="1"/>
  <c r="G811" i="10"/>
  <c r="D812" i="10"/>
  <c r="H813" i="10" s="1"/>
  <c r="G812" i="10"/>
  <c r="D813" i="10"/>
  <c r="H814" i="10" s="1"/>
  <c r="G813" i="10"/>
  <c r="D814" i="10"/>
  <c r="H815" i="10" s="1"/>
  <c r="G814" i="10"/>
  <c r="D815" i="10"/>
  <c r="H816" i="10" s="1"/>
  <c r="G815" i="10"/>
  <c r="D816" i="10"/>
  <c r="H817" i="10" s="1"/>
  <c r="G816" i="10"/>
  <c r="D817" i="10"/>
  <c r="H818" i="10" s="1"/>
  <c r="G817" i="10"/>
  <c r="D818" i="10"/>
  <c r="H819" i="10" s="1"/>
  <c r="G818" i="10"/>
  <c r="D819" i="10"/>
  <c r="H820" i="10" s="1"/>
  <c r="G819" i="10"/>
  <c r="D820" i="10"/>
  <c r="H821" i="10" s="1"/>
  <c r="G820" i="10"/>
  <c r="D821" i="10"/>
  <c r="G821" i="10"/>
  <c r="B347" i="10"/>
  <c r="D347" i="10"/>
  <c r="G347" i="10"/>
  <c r="H347" i="10"/>
  <c r="I347" i="10"/>
  <c r="C347" i="10" s="1"/>
  <c r="I348" i="10" s="1"/>
  <c r="C348" i="10" s="1"/>
  <c r="I349" i="10" s="1"/>
  <c r="B348" i="10"/>
  <c r="D348" i="10"/>
  <c r="H349" i="10" s="1"/>
  <c r="G348" i="10"/>
  <c r="H348" i="10"/>
  <c r="D349" i="10"/>
  <c r="H350" i="10" s="1"/>
  <c r="G349" i="10"/>
  <c r="D350" i="10"/>
  <c r="H351" i="10" s="1"/>
  <c r="G350" i="10"/>
  <c r="D351" i="10"/>
  <c r="H352" i="10" s="1"/>
  <c r="G351" i="10"/>
  <c r="D352" i="10"/>
  <c r="H353" i="10" s="1"/>
  <c r="G352" i="10"/>
  <c r="D353" i="10"/>
  <c r="H354" i="10" s="1"/>
  <c r="G353" i="10"/>
  <c r="D354" i="10"/>
  <c r="H355" i="10" s="1"/>
  <c r="G354" i="10"/>
  <c r="D355" i="10"/>
  <c r="H356" i="10" s="1"/>
  <c r="G355" i="10"/>
  <c r="D356" i="10"/>
  <c r="H357" i="10" s="1"/>
  <c r="G356" i="10"/>
  <c r="D357" i="10"/>
  <c r="H358" i="10" s="1"/>
  <c r="G357" i="10"/>
  <c r="D358" i="10"/>
  <c r="H359" i="10" s="1"/>
  <c r="G358" i="10"/>
  <c r="D359" i="10"/>
  <c r="H360" i="10" s="1"/>
  <c r="G359" i="10"/>
  <c r="D360" i="10"/>
  <c r="H361" i="10" s="1"/>
  <c r="G360" i="10"/>
  <c r="D361" i="10"/>
  <c r="H362" i="10" s="1"/>
  <c r="G361" i="10"/>
  <c r="D362" i="10"/>
  <c r="H363" i="10" s="1"/>
  <c r="G362" i="10"/>
  <c r="D363" i="10"/>
  <c r="H364" i="10" s="1"/>
  <c r="G363" i="10"/>
  <c r="D364" i="10"/>
  <c r="H365" i="10" s="1"/>
  <c r="G364" i="10"/>
  <c r="D365" i="10"/>
  <c r="H366" i="10" s="1"/>
  <c r="G365" i="10"/>
  <c r="D366" i="10"/>
  <c r="H367" i="10" s="1"/>
  <c r="G366" i="10"/>
  <c r="D367" i="10"/>
  <c r="H368" i="10" s="1"/>
  <c r="G367" i="10"/>
  <c r="D368" i="10"/>
  <c r="H369" i="10" s="1"/>
  <c r="G368" i="10"/>
  <c r="D369" i="10"/>
  <c r="H370" i="10" s="1"/>
  <c r="G369" i="10"/>
  <c r="D370" i="10"/>
  <c r="H371" i="10" s="1"/>
  <c r="G370" i="10"/>
  <c r="D371" i="10"/>
  <c r="H372" i="10" s="1"/>
  <c r="G371" i="10"/>
  <c r="D372" i="10"/>
  <c r="G372" i="10"/>
  <c r="D373" i="10"/>
  <c r="G373" i="10"/>
  <c r="H373" i="10"/>
  <c r="D374" i="10"/>
  <c r="G374" i="10"/>
  <c r="H374" i="10"/>
  <c r="D375" i="10"/>
  <c r="G375" i="10"/>
  <c r="H375" i="10"/>
  <c r="D376" i="10"/>
  <c r="G376" i="10"/>
  <c r="H376" i="10"/>
  <c r="D377" i="10"/>
  <c r="G377" i="10"/>
  <c r="H377" i="10"/>
  <c r="D378" i="10"/>
  <c r="G378" i="10"/>
  <c r="H378" i="10"/>
  <c r="D379" i="10"/>
  <c r="G379" i="10"/>
  <c r="H379" i="10"/>
  <c r="D380" i="10"/>
  <c r="G380" i="10"/>
  <c r="H380" i="10"/>
  <c r="D381" i="10"/>
  <c r="G381" i="10"/>
  <c r="H381" i="10"/>
  <c r="D382" i="10"/>
  <c r="G382" i="10"/>
  <c r="H382" i="10"/>
  <c r="D383" i="10"/>
  <c r="G383" i="10"/>
  <c r="H383" i="10"/>
  <c r="D384" i="10"/>
  <c r="G384" i="10"/>
  <c r="H384" i="10"/>
  <c r="D385" i="10"/>
  <c r="G385" i="10"/>
  <c r="H385" i="10"/>
  <c r="D386" i="10"/>
  <c r="G386" i="10"/>
  <c r="H386" i="10"/>
  <c r="D387" i="10"/>
  <c r="G387" i="10"/>
  <c r="H387" i="10"/>
  <c r="D388" i="10"/>
  <c r="G388" i="10"/>
  <c r="H388" i="10"/>
  <c r="D389" i="10"/>
  <c r="G389" i="10"/>
  <c r="H389" i="10"/>
  <c r="D390" i="10"/>
  <c r="G390" i="10"/>
  <c r="H390" i="10"/>
  <c r="G391" i="10"/>
  <c r="D392" i="10"/>
  <c r="G392" i="10"/>
  <c r="G393" i="10"/>
  <c r="D394" i="10"/>
  <c r="H395" i="10" s="1"/>
  <c r="G394" i="10"/>
  <c r="G395" i="10"/>
  <c r="D396" i="10"/>
  <c r="H397" i="10" s="1"/>
  <c r="G396" i="10"/>
  <c r="G397" i="10"/>
  <c r="D398" i="10"/>
  <c r="G398" i="10"/>
  <c r="D399" i="10"/>
  <c r="D400" i="10" s="1"/>
  <c r="G399" i="10"/>
  <c r="H399" i="10"/>
  <c r="G400" i="10"/>
  <c r="H400" i="10"/>
  <c r="D401" i="10"/>
  <c r="D402" i="10" s="1"/>
  <c r="G401" i="10"/>
  <c r="H401" i="10"/>
  <c r="G402" i="10"/>
  <c r="H402" i="10"/>
  <c r="D403" i="10"/>
  <c r="G403" i="10"/>
  <c r="H403" i="10"/>
  <c r="G404" i="10"/>
  <c r="H404" i="10"/>
  <c r="G405" i="10"/>
  <c r="G406" i="10"/>
  <c r="G407" i="10"/>
  <c r="D408" i="10"/>
  <c r="G408" i="10"/>
  <c r="D409" i="10"/>
  <c r="G409" i="10"/>
  <c r="H409" i="10"/>
  <c r="D410" i="10"/>
  <c r="G410" i="10"/>
  <c r="H410" i="10"/>
  <c r="D411" i="10"/>
  <c r="G411" i="10"/>
  <c r="H411" i="10"/>
  <c r="D412" i="10"/>
  <c r="G412" i="10"/>
  <c r="H412" i="10"/>
  <c r="D413" i="10"/>
  <c r="G413" i="10"/>
  <c r="H413" i="10"/>
  <c r="D414" i="10"/>
  <c r="G414" i="10"/>
  <c r="H414" i="10"/>
  <c r="D415" i="10"/>
  <c r="G415" i="10"/>
  <c r="H415" i="10"/>
  <c r="D416" i="10"/>
  <c r="G416" i="10"/>
  <c r="H416" i="10"/>
  <c r="D417" i="10"/>
  <c r="G417" i="10"/>
  <c r="H417" i="10"/>
  <c r="D418" i="10"/>
  <c r="G418" i="10"/>
  <c r="H418" i="10"/>
  <c r="D419" i="10"/>
  <c r="G419" i="10"/>
  <c r="H419" i="10"/>
  <c r="D420" i="10"/>
  <c r="G420" i="10"/>
  <c r="H420" i="10"/>
  <c r="D421" i="10"/>
  <c r="G421" i="10"/>
  <c r="H421" i="10"/>
  <c r="D422" i="10"/>
  <c r="G422" i="10"/>
  <c r="H422" i="10"/>
  <c r="D423" i="10"/>
  <c r="G423" i="10"/>
  <c r="H423" i="10"/>
  <c r="D424" i="10"/>
  <c r="G424" i="10"/>
  <c r="H424" i="10"/>
  <c r="D425" i="10"/>
  <c r="G425" i="10"/>
  <c r="H425" i="10"/>
  <c r="D426" i="10"/>
  <c r="G426" i="10"/>
  <c r="H426" i="10"/>
  <c r="D427" i="10"/>
  <c r="G427" i="10"/>
  <c r="H427" i="10"/>
  <c r="D428" i="10"/>
  <c r="G428" i="10"/>
  <c r="H428" i="10"/>
  <c r="D429" i="10"/>
  <c r="G429" i="10"/>
  <c r="H429" i="10"/>
  <c r="D430" i="10"/>
  <c r="G430" i="10"/>
  <c r="H430" i="10"/>
  <c r="D431" i="10"/>
  <c r="G431" i="10"/>
  <c r="H431" i="10"/>
  <c r="D432" i="10"/>
  <c r="G432" i="10"/>
  <c r="H432" i="10"/>
  <c r="D433" i="10"/>
  <c r="G433" i="10"/>
  <c r="H433" i="10"/>
  <c r="D434" i="10"/>
  <c r="G434" i="10"/>
  <c r="H434" i="10"/>
  <c r="D435" i="10"/>
  <c r="G435" i="10"/>
  <c r="H435" i="10"/>
  <c r="D436" i="10"/>
  <c r="G436" i="10"/>
  <c r="H436" i="10"/>
  <c r="D437" i="10"/>
  <c r="G437" i="10"/>
  <c r="H437" i="10"/>
  <c r="D438" i="10"/>
  <c r="G438" i="10"/>
  <c r="H438" i="10"/>
  <c r="D439" i="10"/>
  <c r="G439" i="10"/>
  <c r="H439" i="10"/>
  <c r="D440" i="10"/>
  <c r="G440" i="10"/>
  <c r="H440" i="10"/>
  <c r="D441" i="10"/>
  <c r="G441" i="10"/>
  <c r="H441" i="10"/>
  <c r="D442" i="10"/>
  <c r="G442" i="10"/>
  <c r="H442" i="10"/>
  <c r="D443" i="10"/>
  <c r="G443" i="10"/>
  <c r="H443" i="10"/>
  <c r="D444" i="10"/>
  <c r="G444" i="10"/>
  <c r="H444" i="10"/>
  <c r="D445" i="10"/>
  <c r="G445" i="10"/>
  <c r="H445" i="10"/>
  <c r="D446" i="10"/>
  <c r="G446" i="10"/>
  <c r="H446" i="10"/>
  <c r="D447" i="10"/>
  <c r="G447" i="10"/>
  <c r="H447" i="10"/>
  <c r="D448" i="10"/>
  <c r="G448" i="10"/>
  <c r="H448" i="10"/>
  <c r="D449" i="10"/>
  <c r="G449" i="10"/>
  <c r="H449" i="10"/>
  <c r="D450" i="10"/>
  <c r="G450" i="10"/>
  <c r="H450" i="10"/>
  <c r="D451" i="10"/>
  <c r="G451" i="10"/>
  <c r="H451" i="10"/>
  <c r="D452" i="10"/>
  <c r="G452" i="10"/>
  <c r="H452" i="10"/>
  <c r="D453" i="10"/>
  <c r="G453" i="10"/>
  <c r="H453" i="10"/>
  <c r="D454" i="10"/>
  <c r="G454" i="10"/>
  <c r="H454" i="10"/>
  <c r="D455" i="10"/>
  <c r="G455" i="10"/>
  <c r="H455" i="10"/>
  <c r="D456" i="10"/>
  <c r="G456" i="10"/>
  <c r="H456" i="10"/>
  <c r="D457" i="10"/>
  <c r="G457" i="10"/>
  <c r="H457" i="10"/>
  <c r="D458" i="10"/>
  <c r="G458" i="10"/>
  <c r="H458" i="10"/>
  <c r="D459" i="10"/>
  <c r="G459" i="10"/>
  <c r="H459" i="10"/>
  <c r="D460" i="10"/>
  <c r="G460" i="10"/>
  <c r="H460" i="10"/>
  <c r="D461" i="10"/>
  <c r="G461" i="10"/>
  <c r="H461" i="10"/>
  <c r="D462" i="10"/>
  <c r="G462" i="10"/>
  <c r="H462" i="10"/>
  <c r="D463" i="10"/>
  <c r="G463" i="10"/>
  <c r="H463" i="10"/>
  <c r="D464" i="10"/>
  <c r="G464" i="10"/>
  <c r="H464" i="10"/>
  <c r="G465" i="10"/>
  <c r="G466" i="10"/>
  <c r="D467" i="10"/>
  <c r="H468" i="10" s="1"/>
  <c r="G467" i="10"/>
  <c r="D468" i="10"/>
  <c r="H469" i="10" s="1"/>
  <c r="G468" i="10"/>
  <c r="D469" i="10"/>
  <c r="H470" i="10" s="1"/>
  <c r="G469" i="10"/>
  <c r="D470" i="10"/>
  <c r="H471" i="10" s="1"/>
  <c r="G470" i="10"/>
  <c r="D471" i="10"/>
  <c r="H472" i="10" s="1"/>
  <c r="G471" i="10"/>
  <c r="G472" i="10"/>
  <c r="D473" i="10"/>
  <c r="H474" i="10" s="1"/>
  <c r="G473" i="10"/>
  <c r="G474" i="10"/>
  <c r="D475" i="10"/>
  <c r="H476" i="10" s="1"/>
  <c r="G475" i="10"/>
  <c r="D476" i="10"/>
  <c r="H477" i="10" s="1"/>
  <c r="G476" i="10"/>
  <c r="D477" i="10"/>
  <c r="H478" i="10" s="1"/>
  <c r="G477" i="10"/>
  <c r="D478" i="10"/>
  <c r="H479" i="10" s="1"/>
  <c r="G478" i="10"/>
  <c r="D479" i="10"/>
  <c r="H480" i="10" s="1"/>
  <c r="G479" i="10"/>
  <c r="D480" i="10"/>
  <c r="H481" i="10" s="1"/>
  <c r="G480" i="10"/>
  <c r="D481" i="10"/>
  <c r="H482" i="10" s="1"/>
  <c r="G481" i="10"/>
  <c r="D482" i="10"/>
  <c r="H483" i="10" s="1"/>
  <c r="G482" i="10"/>
  <c r="D483" i="10"/>
  <c r="H484" i="10" s="1"/>
  <c r="G483" i="10"/>
  <c r="D484" i="10"/>
  <c r="H485" i="10" s="1"/>
  <c r="G484" i="10"/>
  <c r="D485" i="10"/>
  <c r="H486" i="10" s="1"/>
  <c r="G485" i="10"/>
  <c r="D486" i="10"/>
  <c r="H487" i="10" s="1"/>
  <c r="G486" i="10"/>
  <c r="D487" i="10"/>
  <c r="H488" i="10" s="1"/>
  <c r="G487" i="10"/>
  <c r="D488" i="10"/>
  <c r="H489" i="10" s="1"/>
  <c r="G488" i="10"/>
  <c r="D489" i="10"/>
  <c r="H490" i="10" s="1"/>
  <c r="G489" i="10"/>
  <c r="G490" i="10"/>
  <c r="D491" i="10"/>
  <c r="H492" i="10" s="1"/>
  <c r="G491" i="10"/>
  <c r="D492" i="10"/>
  <c r="H493" i="10" s="1"/>
  <c r="G492" i="10"/>
  <c r="D493" i="10"/>
  <c r="H494" i="10" s="1"/>
  <c r="G493" i="10"/>
  <c r="D494" i="10"/>
  <c r="H495" i="10" s="1"/>
  <c r="G494" i="10"/>
  <c r="D495" i="10"/>
  <c r="H496" i="10" s="1"/>
  <c r="G495" i="10"/>
  <c r="D496" i="10"/>
  <c r="H497" i="10" s="1"/>
  <c r="G496" i="10"/>
  <c r="D497" i="10"/>
  <c r="H498" i="10" s="1"/>
  <c r="G497" i="10"/>
  <c r="D498" i="10"/>
  <c r="H499" i="10" s="1"/>
  <c r="G498" i="10"/>
  <c r="D499" i="10"/>
  <c r="H500" i="10" s="1"/>
  <c r="G499" i="10"/>
  <c r="D500" i="10"/>
  <c r="H501" i="10" s="1"/>
  <c r="G500" i="10"/>
  <c r="D501" i="10"/>
  <c r="H502" i="10" s="1"/>
  <c r="G501" i="10"/>
  <c r="D502" i="10"/>
  <c r="H503" i="10" s="1"/>
  <c r="G502" i="10"/>
  <c r="D503" i="10"/>
  <c r="H504" i="10" s="1"/>
  <c r="G503" i="10"/>
  <c r="D504" i="10"/>
  <c r="H505" i="10" s="1"/>
  <c r="G504" i="10"/>
  <c r="D505" i="10"/>
  <c r="H506" i="10" s="1"/>
  <c r="G505" i="10"/>
  <c r="D506" i="10"/>
  <c r="H507" i="10" s="1"/>
  <c r="G506" i="10"/>
  <c r="D507" i="10"/>
  <c r="H508" i="10" s="1"/>
  <c r="G507" i="10"/>
  <c r="D508" i="10"/>
  <c r="H509" i="10" s="1"/>
  <c r="G508" i="10"/>
  <c r="D509" i="10"/>
  <c r="H510" i="10" s="1"/>
  <c r="G509" i="10"/>
  <c r="G510" i="10"/>
  <c r="G511" i="10"/>
  <c r="D512" i="10"/>
  <c r="H513" i="10" s="1"/>
  <c r="G512" i="10"/>
  <c r="D513" i="10"/>
  <c r="H514" i="10" s="1"/>
  <c r="G513" i="10"/>
  <c r="G514" i="10"/>
  <c r="G515" i="10"/>
  <c r="D516" i="10"/>
  <c r="H517" i="10" s="1"/>
  <c r="G516" i="10"/>
  <c r="G517" i="10"/>
  <c r="D518" i="10"/>
  <c r="H519" i="10" s="1"/>
  <c r="G518" i="10"/>
  <c r="G519" i="10"/>
  <c r="G520" i="10"/>
  <c r="G521" i="10"/>
  <c r="D522" i="10"/>
  <c r="H523" i="10" s="1"/>
  <c r="G522" i="10"/>
  <c r="G523" i="10"/>
  <c r="G524" i="10"/>
  <c r="D525" i="10"/>
  <c r="H526" i="10" s="1"/>
  <c r="G525" i="10"/>
  <c r="D526" i="10"/>
  <c r="H527" i="10" s="1"/>
  <c r="G526" i="10"/>
  <c r="D527" i="10"/>
  <c r="H528" i="10" s="1"/>
  <c r="G527" i="10"/>
  <c r="D528" i="10"/>
  <c r="H529" i="10" s="1"/>
  <c r="G528" i="10"/>
  <c r="D529" i="10"/>
  <c r="H530" i="10" s="1"/>
  <c r="G529" i="10"/>
  <c r="D530" i="10"/>
  <c r="H531" i="10" s="1"/>
  <c r="G530" i="10"/>
  <c r="D531" i="10"/>
  <c r="H532" i="10" s="1"/>
  <c r="G531" i="10"/>
  <c r="D532" i="10"/>
  <c r="H533" i="10" s="1"/>
  <c r="G532" i="10"/>
  <c r="D533" i="10"/>
  <c r="H534" i="10" s="1"/>
  <c r="G533" i="10"/>
  <c r="D534" i="10"/>
  <c r="H535" i="10" s="1"/>
  <c r="G534" i="10"/>
  <c r="G535" i="10"/>
  <c r="D536" i="10"/>
  <c r="H537" i="10" s="1"/>
  <c r="G536" i="10"/>
  <c r="D537" i="10"/>
  <c r="H538" i="10" s="1"/>
  <c r="G537" i="10"/>
  <c r="D538" i="10"/>
  <c r="H539" i="10" s="1"/>
  <c r="G538" i="10"/>
  <c r="G539" i="10"/>
  <c r="D540" i="10"/>
  <c r="H541" i="10" s="1"/>
  <c r="G540" i="10"/>
  <c r="D541" i="10"/>
  <c r="H542" i="10" s="1"/>
  <c r="G541" i="10"/>
  <c r="D542" i="10"/>
  <c r="H543" i="10" s="1"/>
  <c r="G542" i="10"/>
  <c r="D543" i="10"/>
  <c r="H544" i="10" s="1"/>
  <c r="G543" i="10"/>
  <c r="D544" i="10"/>
  <c r="H545" i="10" s="1"/>
  <c r="G544" i="10"/>
  <c r="D545" i="10"/>
  <c r="H546" i="10" s="1"/>
  <c r="G545" i="10"/>
  <c r="D546" i="10"/>
  <c r="H547" i="10" s="1"/>
  <c r="G546" i="10"/>
  <c r="G547" i="10"/>
  <c r="D548" i="10"/>
  <c r="H549" i="10" s="1"/>
  <c r="G548" i="10"/>
  <c r="D549" i="10"/>
  <c r="H550" i="10" s="1"/>
  <c r="G549" i="10"/>
  <c r="D550" i="10"/>
  <c r="H551" i="10" s="1"/>
  <c r="G550" i="10"/>
  <c r="G551" i="10"/>
  <c r="D552" i="10"/>
  <c r="G552" i="10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J4" i="4"/>
  <c r="D4" i="4" s="1"/>
  <c r="J5" i="4"/>
  <c r="D5" i="4" s="1"/>
  <c r="J6" i="4"/>
  <c r="D6" i="4" s="1"/>
  <c r="J7" i="4"/>
  <c r="D7" i="4" s="1"/>
  <c r="J8" i="4"/>
  <c r="D8" i="4" s="1"/>
  <c r="J9" i="4"/>
  <c r="D9" i="4" s="1"/>
  <c r="J10" i="4"/>
  <c r="D10" i="4" s="1"/>
  <c r="J11" i="4"/>
  <c r="D11" i="4" s="1"/>
  <c r="J12" i="4"/>
  <c r="D12" i="4" s="1"/>
  <c r="J13" i="4"/>
  <c r="D13" i="4" s="1"/>
  <c r="J14" i="4"/>
  <c r="D14" i="4" s="1"/>
  <c r="J15" i="4"/>
  <c r="D15" i="4" s="1"/>
  <c r="J16" i="4"/>
  <c r="D16" i="4" s="1"/>
  <c r="J17" i="4"/>
  <c r="D17" i="4" s="1"/>
  <c r="J18" i="4"/>
  <c r="D18" i="4" s="1"/>
  <c r="J19" i="4"/>
  <c r="D19" i="4" s="1"/>
  <c r="J20" i="4"/>
  <c r="D20" i="4" s="1"/>
  <c r="J21" i="4"/>
  <c r="D21" i="4" s="1"/>
  <c r="J22" i="4"/>
  <c r="D22" i="4" s="1"/>
  <c r="J23" i="4"/>
  <c r="D23" i="4" s="1"/>
  <c r="J24" i="4"/>
  <c r="D24" i="4" s="1"/>
  <c r="J25" i="4"/>
  <c r="D25" i="4" s="1"/>
  <c r="J26" i="4"/>
  <c r="D26" i="4" s="1"/>
  <c r="J27" i="4"/>
  <c r="D27" i="4" s="1"/>
  <c r="J28" i="4"/>
  <c r="D28" i="4" s="1"/>
  <c r="J29" i="4"/>
  <c r="D29" i="4" s="1"/>
  <c r="J30" i="4"/>
  <c r="D30" i="4" s="1"/>
  <c r="J31" i="4"/>
  <c r="D31" i="4" s="1"/>
  <c r="J32" i="4"/>
  <c r="K32" i="4" s="1"/>
  <c r="J33" i="4"/>
  <c r="D33" i="4" s="1"/>
  <c r="J34" i="4"/>
  <c r="D34" i="4" s="1"/>
  <c r="J35" i="4"/>
  <c r="D35" i="4" s="1"/>
  <c r="J36" i="4"/>
  <c r="K36" i="4" s="1"/>
  <c r="J37" i="4"/>
  <c r="D37" i="4" s="1"/>
  <c r="J38" i="4"/>
  <c r="D38" i="4" s="1"/>
  <c r="J39" i="4"/>
  <c r="D39" i="4" s="1"/>
  <c r="J40" i="4"/>
  <c r="K40" i="4" s="1"/>
  <c r="J41" i="4"/>
  <c r="D41" i="4" s="1"/>
  <c r="J42" i="4"/>
  <c r="D42" i="4" s="1"/>
  <c r="J43" i="4"/>
  <c r="D43" i="4" s="1"/>
  <c r="J44" i="4"/>
  <c r="K44" i="4" s="1"/>
  <c r="J45" i="4"/>
  <c r="D45" i="4" s="1"/>
  <c r="J46" i="4"/>
  <c r="D46" i="4" s="1"/>
  <c r="J47" i="4"/>
  <c r="D47" i="4" s="1"/>
  <c r="J48" i="4"/>
  <c r="K48" i="4" s="1"/>
  <c r="J49" i="4"/>
  <c r="D49" i="4" s="1"/>
  <c r="J50" i="4"/>
  <c r="D50" i="4" s="1"/>
  <c r="J51" i="4"/>
  <c r="D51" i="4" s="1"/>
  <c r="J52" i="4"/>
  <c r="K52" i="4" s="1"/>
  <c r="J53" i="4"/>
  <c r="D53" i="4" s="1"/>
  <c r="J54" i="4"/>
  <c r="D54" i="4" s="1"/>
  <c r="J55" i="4"/>
  <c r="D55" i="4" s="1"/>
  <c r="J56" i="4"/>
  <c r="K56" i="4" s="1"/>
  <c r="J57" i="4"/>
  <c r="D57" i="4" s="1"/>
  <c r="J58" i="4"/>
  <c r="D58" i="4" s="1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3" i="4"/>
  <c r="D3" i="4" s="1"/>
  <c r="J2" i="4"/>
  <c r="D2" i="4" s="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6" i="3"/>
  <c r="B10" i="3"/>
  <c r="B14" i="3"/>
  <c r="B18" i="3"/>
  <c r="B22" i="3"/>
  <c r="B26" i="3"/>
  <c r="B30" i="3"/>
  <c r="B4" i="4"/>
  <c r="L4" i="3"/>
  <c r="L5" i="3"/>
  <c r="L6" i="3"/>
  <c r="H6" i="3" s="1"/>
  <c r="L7" i="3"/>
  <c r="L8" i="3"/>
  <c r="L9" i="3"/>
  <c r="L10" i="3"/>
  <c r="H10" i="3" s="1"/>
  <c r="L11" i="3"/>
  <c r="L12" i="3"/>
  <c r="L13" i="3"/>
  <c r="L14" i="3"/>
  <c r="H14" i="3" s="1"/>
  <c r="L15" i="3"/>
  <c r="L16" i="3"/>
  <c r="L17" i="3"/>
  <c r="L18" i="3"/>
  <c r="H18" i="3" s="1"/>
  <c r="L19" i="3"/>
  <c r="L20" i="3"/>
  <c r="L21" i="3"/>
  <c r="L22" i="3"/>
  <c r="H22" i="3" s="1"/>
  <c r="L23" i="3"/>
  <c r="L24" i="3"/>
  <c r="L25" i="3"/>
  <c r="L26" i="3"/>
  <c r="H26" i="3" s="1"/>
  <c r="L27" i="3"/>
  <c r="L28" i="3"/>
  <c r="L29" i="3"/>
  <c r="L30" i="3"/>
  <c r="H30" i="3" s="1"/>
  <c r="L31" i="3"/>
  <c r="L32" i="3"/>
  <c r="L33" i="3"/>
  <c r="L34" i="3"/>
  <c r="H34" i="3" s="1"/>
  <c r="L35" i="3"/>
  <c r="L36" i="3"/>
  <c r="L37" i="3"/>
  <c r="L38" i="3"/>
  <c r="H38" i="3" s="1"/>
  <c r="L39" i="3"/>
  <c r="L2" i="3"/>
  <c r="B3" i="3"/>
  <c r="B4" i="3"/>
  <c r="B5" i="3"/>
  <c r="B7" i="3"/>
  <c r="B8" i="3"/>
  <c r="B9" i="3"/>
  <c r="B11" i="3"/>
  <c r="B12" i="3"/>
  <c r="B13" i="3"/>
  <c r="B15" i="3"/>
  <c r="B16" i="3"/>
  <c r="B17" i="3"/>
  <c r="B19" i="3"/>
  <c r="B20" i="3"/>
  <c r="B21" i="3"/>
  <c r="B23" i="3"/>
  <c r="B24" i="3"/>
  <c r="B25" i="3"/>
  <c r="B27" i="3"/>
  <c r="B28" i="3"/>
  <c r="B29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E3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B89" i="9"/>
  <c r="D89" i="9"/>
  <c r="B90" i="9"/>
  <c r="F90" i="9"/>
  <c r="B91" i="9"/>
  <c r="D91" i="9"/>
  <c r="F91" i="9"/>
  <c r="B92" i="9"/>
  <c r="D92" i="9"/>
  <c r="F93" i="9"/>
  <c r="B93" i="9" s="1"/>
  <c r="D94" i="9"/>
  <c r="F94" i="9"/>
  <c r="B94" i="9" s="1"/>
  <c r="B95" i="9"/>
  <c r="D95" i="9"/>
  <c r="B96" i="9"/>
  <c r="F96" i="9"/>
  <c r="B97" i="9"/>
  <c r="D97" i="9"/>
  <c r="F97" i="9"/>
  <c r="B98" i="9"/>
  <c r="D98" i="9"/>
  <c r="F99" i="9"/>
  <c r="B99" i="9" s="1"/>
  <c r="D100" i="9"/>
  <c r="F100" i="9"/>
  <c r="B100" i="9" s="1"/>
  <c r="B101" i="9"/>
  <c r="D101" i="9"/>
  <c r="B102" i="9"/>
  <c r="F102" i="9"/>
  <c r="B103" i="9"/>
  <c r="D103" i="9"/>
  <c r="F103" i="9"/>
  <c r="B104" i="9"/>
  <c r="D104" i="9"/>
  <c r="F105" i="9"/>
  <c r="B105" i="9" s="1"/>
  <c r="D106" i="9"/>
  <c r="F106" i="9"/>
  <c r="B106" i="9" s="1"/>
  <c r="B107" i="9"/>
  <c r="D107" i="9"/>
  <c r="B108" i="9"/>
  <c r="F108" i="9"/>
  <c r="B109" i="9"/>
  <c r="D109" i="9"/>
  <c r="F109" i="9"/>
  <c r="B110" i="9"/>
  <c r="D110" i="9"/>
  <c r="F111" i="9"/>
  <c r="B111" i="9" s="1"/>
  <c r="D112" i="9"/>
  <c r="F112" i="9"/>
  <c r="B112" i="9" s="1"/>
  <c r="B113" i="9"/>
  <c r="D113" i="9"/>
  <c r="B114" i="9"/>
  <c r="F114" i="9"/>
  <c r="B115" i="9"/>
  <c r="D115" i="9"/>
  <c r="F115" i="9"/>
  <c r="B116" i="9"/>
  <c r="D116" i="9"/>
  <c r="F117" i="9"/>
  <c r="B117" i="9" s="1"/>
  <c r="D118" i="9"/>
  <c r="F118" i="9"/>
  <c r="B118" i="9" s="1"/>
  <c r="B119" i="9"/>
  <c r="D119" i="9"/>
  <c r="B120" i="9"/>
  <c r="F120" i="9"/>
  <c r="B121" i="9"/>
  <c r="D121" i="9"/>
  <c r="F121" i="9"/>
  <c r="B122" i="9"/>
  <c r="D122" i="9"/>
  <c r="F123" i="9"/>
  <c r="B123" i="9" s="1"/>
  <c r="D124" i="9"/>
  <c r="F124" i="9"/>
  <c r="B124" i="9" s="1"/>
  <c r="B125" i="9"/>
  <c r="D125" i="9"/>
  <c r="B126" i="9"/>
  <c r="F126" i="9"/>
  <c r="B127" i="9"/>
  <c r="D127" i="9"/>
  <c r="F127" i="9"/>
  <c r="B128" i="9"/>
  <c r="D128" i="9"/>
  <c r="F129" i="9"/>
  <c r="B129" i="9" s="1"/>
  <c r="D130" i="9"/>
  <c r="F130" i="9"/>
  <c r="B130" i="9" s="1"/>
  <c r="B131" i="9"/>
  <c r="D131" i="9"/>
  <c r="B132" i="9"/>
  <c r="F132" i="9"/>
  <c r="B133" i="9"/>
  <c r="D133" i="9"/>
  <c r="F133" i="9"/>
  <c r="B134" i="9"/>
  <c r="D134" i="9"/>
  <c r="F135" i="9"/>
  <c r="B135" i="9" s="1"/>
  <c r="D136" i="9"/>
  <c r="F136" i="9"/>
  <c r="B136" i="9" s="1"/>
  <c r="B137" i="9"/>
  <c r="D137" i="9"/>
  <c r="B138" i="9"/>
  <c r="F138" i="9"/>
  <c r="B139" i="9"/>
  <c r="D139" i="9"/>
  <c r="F139" i="9"/>
  <c r="B140" i="9"/>
  <c r="D140" i="9"/>
  <c r="F141" i="9"/>
  <c r="B141" i="9" s="1"/>
  <c r="D142" i="9"/>
  <c r="F142" i="9"/>
  <c r="B142" i="9" s="1"/>
  <c r="B143" i="9"/>
  <c r="D143" i="9"/>
  <c r="B144" i="9"/>
  <c r="F144" i="9"/>
  <c r="B145" i="9"/>
  <c r="D145" i="9"/>
  <c r="F145" i="9"/>
  <c r="B146" i="9"/>
  <c r="D146" i="9"/>
  <c r="F147" i="9"/>
  <c r="B147" i="9" s="1"/>
  <c r="D148" i="9"/>
  <c r="F148" i="9"/>
  <c r="B148" i="9" s="1"/>
  <c r="B149" i="9"/>
  <c r="D149" i="9"/>
  <c r="B150" i="9"/>
  <c r="F150" i="9"/>
  <c r="B151" i="9"/>
  <c r="D151" i="9"/>
  <c r="F151" i="9"/>
  <c r="B152" i="9"/>
  <c r="D152" i="9"/>
  <c r="F153" i="9"/>
  <c r="B153" i="9" s="1"/>
  <c r="D154" i="9"/>
  <c r="F154" i="9"/>
  <c r="B154" i="9" s="1"/>
  <c r="B155" i="9"/>
  <c r="D155" i="9"/>
  <c r="B156" i="9"/>
  <c r="F156" i="9"/>
  <c r="B157" i="9"/>
  <c r="D157" i="9"/>
  <c r="F157" i="9"/>
  <c r="B158" i="9"/>
  <c r="D158" i="9"/>
  <c r="F159" i="9"/>
  <c r="B159" i="9" s="1"/>
  <c r="D160" i="9"/>
  <c r="F160" i="9"/>
  <c r="B160" i="9" s="1"/>
  <c r="B161" i="9"/>
  <c r="D161" i="9"/>
  <c r="B162" i="9"/>
  <c r="F162" i="9"/>
  <c r="B163" i="9"/>
  <c r="D163" i="9"/>
  <c r="F163" i="9"/>
  <c r="B164" i="9"/>
  <c r="D164" i="9"/>
  <c r="F165" i="9"/>
  <c r="B165" i="9" s="1"/>
  <c r="D166" i="9"/>
  <c r="F166" i="9"/>
  <c r="B166" i="9" s="1"/>
  <c r="B167" i="9"/>
  <c r="D167" i="9"/>
  <c r="B168" i="9"/>
  <c r="F168" i="9"/>
  <c r="B169" i="9"/>
  <c r="D169" i="9"/>
  <c r="F169" i="9"/>
  <c r="B170" i="9"/>
  <c r="D170" i="9"/>
  <c r="F171" i="9"/>
  <c r="B171" i="9" s="1"/>
  <c r="D172" i="9"/>
  <c r="F172" i="9"/>
  <c r="B172" i="9" s="1"/>
  <c r="B173" i="9"/>
  <c r="D173" i="9"/>
  <c r="B174" i="9"/>
  <c r="F174" i="9"/>
  <c r="B175" i="9"/>
  <c r="D175" i="9"/>
  <c r="F175" i="9"/>
  <c r="B176" i="9"/>
  <c r="D176" i="9"/>
  <c r="F177" i="9"/>
  <c r="B177" i="9" s="1"/>
  <c r="D178" i="9"/>
  <c r="F178" i="9"/>
  <c r="B178" i="9" s="1"/>
  <c r="B179" i="9"/>
  <c r="D179" i="9"/>
  <c r="B180" i="9"/>
  <c r="F180" i="9"/>
  <c r="B181" i="9"/>
  <c r="D181" i="9"/>
  <c r="F181" i="9"/>
  <c r="B182" i="9"/>
  <c r="D182" i="9"/>
  <c r="F183" i="9"/>
  <c r="B183" i="9" s="1"/>
  <c r="D184" i="9"/>
  <c r="F184" i="9"/>
  <c r="B184" i="9" s="1"/>
  <c r="B185" i="9"/>
  <c r="D185" i="9"/>
  <c r="B186" i="9"/>
  <c r="F186" i="9"/>
  <c r="B187" i="9"/>
  <c r="D187" i="9"/>
  <c r="F187" i="9"/>
  <c r="B188" i="9"/>
  <c r="D188" i="9"/>
  <c r="F189" i="9"/>
  <c r="B189" i="9" s="1"/>
  <c r="D190" i="9"/>
  <c r="F190" i="9"/>
  <c r="B190" i="9" s="1"/>
  <c r="B191" i="9"/>
  <c r="D191" i="9"/>
  <c r="B192" i="9"/>
  <c r="F192" i="9"/>
  <c r="B193" i="9"/>
  <c r="D193" i="9"/>
  <c r="F193" i="9"/>
  <c r="B194" i="9"/>
  <c r="D194" i="9"/>
  <c r="F195" i="9"/>
  <c r="B195" i="9" s="1"/>
  <c r="D196" i="9"/>
  <c r="F196" i="9"/>
  <c r="B196" i="9" s="1"/>
  <c r="B197" i="9"/>
  <c r="D197" i="9"/>
  <c r="B198" i="9"/>
  <c r="F198" i="9"/>
  <c r="B199" i="9"/>
  <c r="D199" i="9"/>
  <c r="F199" i="9"/>
  <c r="B200" i="9"/>
  <c r="D200" i="9"/>
  <c r="F201" i="9"/>
  <c r="B201" i="9" s="1"/>
  <c r="D202" i="9"/>
  <c r="F202" i="9"/>
  <c r="B202" i="9" s="1"/>
  <c r="B203" i="9"/>
  <c r="D203" i="9"/>
  <c r="B204" i="9"/>
  <c r="F204" i="9"/>
  <c r="B205" i="9"/>
  <c r="D205" i="9"/>
  <c r="F205" i="9"/>
  <c r="B206" i="9"/>
  <c r="D206" i="9"/>
  <c r="F207" i="9"/>
  <c r="B207" i="9" s="1"/>
  <c r="D208" i="9"/>
  <c r="F208" i="9"/>
  <c r="B208" i="9" s="1"/>
  <c r="B209" i="9"/>
  <c r="D209" i="9"/>
  <c r="B210" i="9"/>
  <c r="F210" i="9"/>
  <c r="B211" i="9"/>
  <c r="D211" i="9"/>
  <c r="F211" i="9"/>
  <c r="B212" i="9"/>
  <c r="D212" i="9"/>
  <c r="F213" i="9"/>
  <c r="B213" i="9" s="1"/>
  <c r="D214" i="9"/>
  <c r="F214" i="9"/>
  <c r="B214" i="9" s="1"/>
  <c r="B215" i="9"/>
  <c r="D215" i="9"/>
  <c r="B216" i="9"/>
  <c r="F216" i="9"/>
  <c r="B217" i="9"/>
  <c r="D217" i="9"/>
  <c r="F217" i="9"/>
  <c r="B218" i="9"/>
  <c r="D218" i="9"/>
  <c r="F219" i="9"/>
  <c r="B219" i="9" s="1"/>
  <c r="D220" i="9"/>
  <c r="F220" i="9"/>
  <c r="B220" i="9" s="1"/>
  <c r="B221" i="9"/>
  <c r="D221" i="9"/>
  <c r="B222" i="9"/>
  <c r="F222" i="9"/>
  <c r="B223" i="9"/>
  <c r="D223" i="9"/>
  <c r="F223" i="9"/>
  <c r="B224" i="9"/>
  <c r="D224" i="9"/>
  <c r="F225" i="9"/>
  <c r="B225" i="9" s="1"/>
  <c r="D226" i="9"/>
  <c r="F226" i="9"/>
  <c r="B226" i="9" s="1"/>
  <c r="B227" i="9"/>
  <c r="D227" i="9"/>
  <c r="B228" i="9"/>
  <c r="F228" i="9"/>
  <c r="B229" i="9"/>
  <c r="D229" i="9"/>
  <c r="F229" i="9"/>
  <c r="B230" i="9"/>
  <c r="D230" i="9"/>
  <c r="F231" i="9"/>
  <c r="B231" i="9" s="1"/>
  <c r="D232" i="9"/>
  <c r="F232" i="9"/>
  <c r="B232" i="9" s="1"/>
  <c r="B233" i="9"/>
  <c r="D233" i="9"/>
  <c r="B234" i="9"/>
  <c r="F234" i="9"/>
  <c r="B235" i="9"/>
  <c r="D235" i="9"/>
  <c r="F235" i="9"/>
  <c r="B236" i="9"/>
  <c r="D236" i="9"/>
  <c r="F237" i="9"/>
  <c r="B237" i="9" s="1"/>
  <c r="D238" i="9"/>
  <c r="F238" i="9"/>
  <c r="B238" i="9" s="1"/>
  <c r="B239" i="9"/>
  <c r="D239" i="9"/>
  <c r="B240" i="9"/>
  <c r="F240" i="9"/>
  <c r="B241" i="9"/>
  <c r="D241" i="9"/>
  <c r="F241" i="9"/>
  <c r="B242" i="9"/>
  <c r="D242" i="9"/>
  <c r="F243" i="9"/>
  <c r="B243" i="9" s="1"/>
  <c r="D244" i="9"/>
  <c r="F244" i="9"/>
  <c r="B244" i="9" s="1"/>
  <c r="B245" i="9"/>
  <c r="D245" i="9"/>
  <c r="B246" i="9"/>
  <c r="F246" i="9"/>
  <c r="B247" i="9"/>
  <c r="D247" i="9"/>
  <c r="F247" i="9"/>
  <c r="B248" i="9"/>
  <c r="D248" i="9"/>
  <c r="F249" i="9"/>
  <c r="B249" i="9" s="1"/>
  <c r="D250" i="9"/>
  <c r="F250" i="9"/>
  <c r="B250" i="9" s="1"/>
  <c r="B251" i="9"/>
  <c r="D251" i="9"/>
  <c r="B252" i="9"/>
  <c r="F252" i="9"/>
  <c r="B253" i="9"/>
  <c r="D253" i="9"/>
  <c r="F253" i="9"/>
  <c r="B254" i="9"/>
  <c r="D254" i="9"/>
  <c r="F255" i="9"/>
  <c r="B255" i="9" s="1"/>
  <c r="D256" i="9"/>
  <c r="F256" i="9"/>
  <c r="B256" i="9" s="1"/>
  <c r="B257" i="9"/>
  <c r="D257" i="9"/>
  <c r="B258" i="9"/>
  <c r="F258" i="9"/>
  <c r="B259" i="9"/>
  <c r="D259" i="9"/>
  <c r="F259" i="9"/>
  <c r="B260" i="9"/>
  <c r="D260" i="9"/>
  <c r="F261" i="9"/>
  <c r="B261" i="9" s="1"/>
  <c r="B262" i="9"/>
  <c r="D262" i="9"/>
  <c r="F262" i="9"/>
  <c r="B263" i="9"/>
  <c r="D263" i="9"/>
  <c r="B264" i="9"/>
  <c r="F264" i="9"/>
  <c r="B265" i="9"/>
  <c r="D265" i="9"/>
  <c r="F265" i="9"/>
  <c r="B266" i="9"/>
  <c r="D266" i="9"/>
  <c r="F267" i="9"/>
  <c r="B267" i="9" s="1"/>
  <c r="D268" i="9"/>
  <c r="F268" i="9"/>
  <c r="B268" i="9" s="1"/>
  <c r="B269" i="9"/>
  <c r="D269" i="9"/>
  <c r="B270" i="9"/>
  <c r="F270" i="9"/>
  <c r="B271" i="9"/>
  <c r="D271" i="9"/>
  <c r="F271" i="9"/>
  <c r="B272" i="9"/>
  <c r="D272" i="9"/>
  <c r="F273" i="9"/>
  <c r="B273" i="9" s="1"/>
  <c r="D274" i="9"/>
  <c r="F274" i="9"/>
  <c r="B274" i="9" s="1"/>
  <c r="B275" i="9"/>
  <c r="D275" i="9"/>
  <c r="B276" i="9"/>
  <c r="F276" i="9"/>
  <c r="B277" i="9"/>
  <c r="D277" i="9"/>
  <c r="F277" i="9"/>
  <c r="B278" i="9"/>
  <c r="D278" i="9"/>
  <c r="F279" i="9"/>
  <c r="B279" i="9" s="1"/>
  <c r="B280" i="9"/>
  <c r="D280" i="9"/>
  <c r="F280" i="9"/>
  <c r="B281" i="9"/>
  <c r="D281" i="9"/>
  <c r="B282" i="9"/>
  <c r="F282" i="9"/>
  <c r="B283" i="9"/>
  <c r="D283" i="9"/>
  <c r="F283" i="9"/>
  <c r="B284" i="9"/>
  <c r="D284" i="9"/>
  <c r="F285" i="9"/>
  <c r="B285" i="9" s="1"/>
  <c r="B286" i="9"/>
  <c r="D286" i="9"/>
  <c r="F286" i="9"/>
  <c r="B287" i="9"/>
  <c r="D287" i="9"/>
  <c r="B288" i="9"/>
  <c r="F288" i="9"/>
  <c r="B289" i="9"/>
  <c r="D289" i="9"/>
  <c r="F289" i="9"/>
  <c r="B290" i="9"/>
  <c r="D290" i="9"/>
  <c r="F291" i="9"/>
  <c r="B291" i="9" s="1"/>
  <c r="D292" i="9"/>
  <c r="F292" i="9"/>
  <c r="B292" i="9" s="1"/>
  <c r="B293" i="9"/>
  <c r="D293" i="9"/>
  <c r="B294" i="9"/>
  <c r="F294" i="9"/>
  <c r="B295" i="9"/>
  <c r="D295" i="9"/>
  <c r="F295" i="9"/>
  <c r="B296" i="9"/>
  <c r="D296" i="9"/>
  <c r="F297" i="9"/>
  <c r="B297" i="9" s="1"/>
  <c r="D298" i="9"/>
  <c r="F298" i="9"/>
  <c r="B298" i="9" s="1"/>
  <c r="B299" i="9"/>
  <c r="D299" i="9"/>
  <c r="H2" i="3"/>
  <c r="H23" i="4"/>
  <c r="H24" i="4"/>
  <c r="H25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K18" i="3"/>
  <c r="K20" i="3"/>
  <c r="K22" i="3"/>
  <c r="K24" i="3"/>
  <c r="K26" i="3"/>
  <c r="K28" i="3"/>
  <c r="K30" i="3"/>
  <c r="K32" i="3"/>
  <c r="K33" i="3"/>
  <c r="K34" i="3"/>
  <c r="J35" i="3"/>
  <c r="E35" i="3" s="1"/>
  <c r="K35" i="3"/>
  <c r="J36" i="3"/>
  <c r="E36" i="3" s="1"/>
  <c r="K36" i="3"/>
  <c r="K37" i="3"/>
  <c r="J38" i="3"/>
  <c r="E38" i="3" s="1"/>
  <c r="K38" i="3"/>
  <c r="J39" i="3"/>
  <c r="E39" i="3" s="1"/>
  <c r="K39" i="3"/>
  <c r="K40" i="3"/>
  <c r="K41" i="3"/>
  <c r="K42" i="3"/>
  <c r="J43" i="3"/>
  <c r="E43" i="3" s="1"/>
  <c r="K43" i="3"/>
  <c r="K44" i="3"/>
  <c r="K45" i="3"/>
  <c r="J46" i="3"/>
  <c r="E46" i="3" s="1"/>
  <c r="K46" i="3"/>
  <c r="J47" i="3"/>
  <c r="E47" i="3" s="1"/>
  <c r="K47" i="3"/>
  <c r="K48" i="3"/>
  <c r="K49" i="3"/>
  <c r="K50" i="3"/>
  <c r="J51" i="3"/>
  <c r="E51" i="3" s="1"/>
  <c r="K51" i="3"/>
  <c r="J52" i="3"/>
  <c r="E52" i="3" s="1"/>
  <c r="K52" i="3"/>
  <c r="K53" i="3"/>
  <c r="K54" i="3"/>
  <c r="J55" i="3"/>
  <c r="E55" i="3" s="1"/>
  <c r="K55" i="3"/>
  <c r="K56" i="3"/>
  <c r="K57" i="3"/>
  <c r="K58" i="3"/>
  <c r="J59" i="3"/>
  <c r="E59" i="3" s="1"/>
  <c r="K59" i="3"/>
  <c r="K60" i="3"/>
  <c r="K61" i="3"/>
  <c r="K62" i="3"/>
  <c r="J63" i="3"/>
  <c r="E63" i="3" s="1"/>
  <c r="K63" i="3"/>
  <c r="K64" i="3"/>
  <c r="K65" i="3"/>
  <c r="K66" i="3"/>
  <c r="J67" i="3"/>
  <c r="E67" i="3" s="1"/>
  <c r="K67" i="3"/>
  <c r="J68" i="3"/>
  <c r="E68" i="3" s="1"/>
  <c r="K68" i="3"/>
  <c r="K69" i="3"/>
  <c r="K70" i="3"/>
  <c r="J71" i="3"/>
  <c r="E71" i="3" s="1"/>
  <c r="K71" i="3"/>
  <c r="K72" i="3"/>
  <c r="K73" i="3"/>
  <c r="J74" i="3"/>
  <c r="E74" i="3" s="1"/>
  <c r="K74" i="3"/>
  <c r="J75" i="3"/>
  <c r="E75" i="3" s="1"/>
  <c r="K75" i="3"/>
  <c r="K76" i="3"/>
  <c r="K77" i="3"/>
  <c r="K78" i="3"/>
  <c r="J79" i="3"/>
  <c r="E79" i="3" s="1"/>
  <c r="K79" i="3"/>
  <c r="K80" i="3"/>
  <c r="K81" i="3"/>
  <c r="J82" i="3"/>
  <c r="E82" i="3" s="1"/>
  <c r="K82" i="3"/>
  <c r="J83" i="3"/>
  <c r="E83" i="3" s="1"/>
  <c r="K83" i="3"/>
  <c r="J84" i="3"/>
  <c r="E84" i="3" s="1"/>
  <c r="K84" i="3"/>
  <c r="K85" i="3"/>
  <c r="K86" i="3"/>
  <c r="J87" i="3"/>
  <c r="E87" i="3" s="1"/>
  <c r="K87" i="3"/>
  <c r="K88" i="3"/>
  <c r="K89" i="3"/>
  <c r="H3" i="3"/>
  <c r="H4" i="3"/>
  <c r="H5" i="3"/>
  <c r="H7" i="3"/>
  <c r="H8" i="3"/>
  <c r="H9" i="3"/>
  <c r="H11" i="3"/>
  <c r="H12" i="3"/>
  <c r="H13" i="3"/>
  <c r="H15" i="3"/>
  <c r="H16" i="3"/>
  <c r="H17" i="3"/>
  <c r="H19" i="3"/>
  <c r="H20" i="3"/>
  <c r="H21" i="3"/>
  <c r="H23" i="3"/>
  <c r="H24" i="3"/>
  <c r="H25" i="3"/>
  <c r="H27" i="3"/>
  <c r="H28" i="3"/>
  <c r="H29" i="3"/>
  <c r="H31" i="3"/>
  <c r="H32" i="3"/>
  <c r="H33" i="3"/>
  <c r="H35" i="3"/>
  <c r="H36" i="3"/>
  <c r="H37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S2" i="17" l="1"/>
  <c r="C2" i="21"/>
  <c r="J2" i="21" s="1"/>
  <c r="S4" i="17"/>
  <c r="C9" i="21"/>
  <c r="J9" i="21" s="1"/>
  <c r="C15" i="21"/>
  <c r="J15" i="21" s="1"/>
  <c r="C20" i="21"/>
  <c r="J20" i="21" s="1"/>
  <c r="C25" i="21"/>
  <c r="J25" i="21" s="1"/>
  <c r="C31" i="21"/>
  <c r="J31" i="21" s="1"/>
  <c r="C36" i="21"/>
  <c r="J36" i="21" s="1"/>
  <c r="C6" i="21"/>
  <c r="J6" i="21" s="1"/>
  <c r="C11" i="21"/>
  <c r="J11" i="21" s="1"/>
  <c r="C16" i="21"/>
  <c r="J16" i="21" s="1"/>
  <c r="C21" i="21"/>
  <c r="J21" i="21" s="1"/>
  <c r="C27" i="21"/>
  <c r="J27" i="21" s="1"/>
  <c r="C32" i="21"/>
  <c r="J32" i="21" s="1"/>
  <c r="C3" i="21"/>
  <c r="J3" i="21" s="1"/>
  <c r="C7" i="21"/>
  <c r="J7" i="21" s="1"/>
  <c r="C12" i="21"/>
  <c r="J12" i="21" s="1"/>
  <c r="C17" i="21"/>
  <c r="J17" i="21" s="1"/>
  <c r="C23" i="21"/>
  <c r="J23" i="21" s="1"/>
  <c r="C28" i="21"/>
  <c r="J28" i="21" s="1"/>
  <c r="C33" i="21"/>
  <c r="J33" i="21" s="1"/>
  <c r="C4" i="21"/>
  <c r="J4" i="21" s="1"/>
  <c r="C13" i="21"/>
  <c r="J13" i="21" s="1"/>
  <c r="C19" i="21"/>
  <c r="J19" i="21" s="1"/>
  <c r="C29" i="21"/>
  <c r="J29" i="21" s="1"/>
  <c r="C35" i="21"/>
  <c r="J35" i="21" s="1"/>
  <c r="C8" i="21"/>
  <c r="J8" i="21" s="1"/>
  <c r="C24" i="21"/>
  <c r="J24" i="21" s="1"/>
  <c r="C5" i="21"/>
  <c r="J5" i="21" s="1"/>
  <c r="C30" i="21"/>
  <c r="J30" i="21" s="1"/>
  <c r="C10" i="21"/>
  <c r="J10" i="21" s="1"/>
  <c r="C22" i="21"/>
  <c r="J22" i="21" s="1"/>
  <c r="C34" i="21"/>
  <c r="J34" i="21" s="1"/>
  <c r="C18" i="21"/>
  <c r="J18" i="21" s="1"/>
  <c r="C26" i="21"/>
  <c r="J26" i="21" s="1"/>
  <c r="C14" i="21"/>
  <c r="J14" i="21" s="1"/>
  <c r="S3" i="17"/>
  <c r="P81" i="16"/>
  <c r="P97" i="16"/>
  <c r="P65" i="16"/>
  <c r="P96" i="16"/>
  <c r="K79" i="4"/>
  <c r="E79" i="4" s="1"/>
  <c r="D79" i="4"/>
  <c r="K59" i="4"/>
  <c r="E59" i="4" s="1"/>
  <c r="D59" i="4"/>
  <c r="K94" i="4"/>
  <c r="E94" i="4" s="1"/>
  <c r="D94" i="4"/>
  <c r="K74" i="4"/>
  <c r="E74" i="4" s="1"/>
  <c r="D74" i="4"/>
  <c r="K91" i="4"/>
  <c r="E91" i="4" s="1"/>
  <c r="D91" i="4"/>
  <c r="K83" i="4"/>
  <c r="E83" i="4" s="1"/>
  <c r="D83" i="4"/>
  <c r="K71" i="4"/>
  <c r="E71" i="4" s="1"/>
  <c r="D71" i="4"/>
  <c r="K63" i="4"/>
  <c r="E63" i="4" s="1"/>
  <c r="D63" i="4"/>
  <c r="K86" i="4"/>
  <c r="E86" i="4" s="1"/>
  <c r="D86" i="4"/>
  <c r="K78" i="4"/>
  <c r="E78" i="4" s="1"/>
  <c r="D78" i="4"/>
  <c r="K66" i="4"/>
  <c r="E66" i="4" s="1"/>
  <c r="D66" i="4"/>
  <c r="K62" i="4"/>
  <c r="E62" i="4" s="1"/>
  <c r="D62" i="4"/>
  <c r="K97" i="4"/>
  <c r="E97" i="4" s="1"/>
  <c r="F97" i="4" s="1"/>
  <c r="O97" i="4" s="1"/>
  <c r="D97" i="4"/>
  <c r="K93" i="4"/>
  <c r="E93" i="4" s="1"/>
  <c r="D93" i="4"/>
  <c r="K89" i="4"/>
  <c r="E89" i="4" s="1"/>
  <c r="F89" i="4" s="1"/>
  <c r="O89" i="4" s="1"/>
  <c r="D89" i="4"/>
  <c r="K85" i="4"/>
  <c r="E85" i="4" s="1"/>
  <c r="D85" i="4"/>
  <c r="K81" i="4"/>
  <c r="E81" i="4" s="1"/>
  <c r="F81" i="4" s="1"/>
  <c r="D81" i="4"/>
  <c r="K77" i="4"/>
  <c r="E77" i="4" s="1"/>
  <c r="D77" i="4"/>
  <c r="K73" i="4"/>
  <c r="E73" i="4" s="1"/>
  <c r="F73" i="4" s="1"/>
  <c r="D73" i="4"/>
  <c r="K69" i="4"/>
  <c r="E69" i="4" s="1"/>
  <c r="D69" i="4"/>
  <c r="K65" i="4"/>
  <c r="E65" i="4" s="1"/>
  <c r="F65" i="4" s="1"/>
  <c r="D65" i="4"/>
  <c r="K61" i="4"/>
  <c r="E61" i="4" s="1"/>
  <c r="D61" i="4"/>
  <c r="K95" i="4"/>
  <c r="E95" i="4" s="1"/>
  <c r="F95" i="4" s="1"/>
  <c r="O95" i="4" s="1"/>
  <c r="D95" i="4"/>
  <c r="K87" i="4"/>
  <c r="E87" i="4" s="1"/>
  <c r="D87" i="4"/>
  <c r="K75" i="4"/>
  <c r="E75" i="4" s="1"/>
  <c r="F75" i="4" s="1"/>
  <c r="D75" i="4"/>
  <c r="K67" i="4"/>
  <c r="E67" i="4" s="1"/>
  <c r="D67" i="4"/>
  <c r="K90" i="4"/>
  <c r="E90" i="4" s="1"/>
  <c r="D90" i="4"/>
  <c r="K82" i="4"/>
  <c r="E82" i="4" s="1"/>
  <c r="D82" i="4"/>
  <c r="K70" i="4"/>
  <c r="E70" i="4" s="1"/>
  <c r="D70" i="4"/>
  <c r="K96" i="4"/>
  <c r="E96" i="4" s="1"/>
  <c r="D96" i="4"/>
  <c r="K92" i="4"/>
  <c r="E92" i="4" s="1"/>
  <c r="F92" i="4" s="1"/>
  <c r="D92" i="4"/>
  <c r="K88" i="4"/>
  <c r="E88" i="4" s="1"/>
  <c r="D88" i="4"/>
  <c r="K84" i="4"/>
  <c r="E84" i="4" s="1"/>
  <c r="F84" i="4" s="1"/>
  <c r="O84" i="4" s="1"/>
  <c r="D84" i="4"/>
  <c r="K80" i="4"/>
  <c r="E80" i="4" s="1"/>
  <c r="D80" i="4"/>
  <c r="K76" i="4"/>
  <c r="E76" i="4" s="1"/>
  <c r="F76" i="4" s="1"/>
  <c r="D76" i="4"/>
  <c r="K72" i="4"/>
  <c r="E72" i="4" s="1"/>
  <c r="D72" i="4"/>
  <c r="K68" i="4"/>
  <c r="E68" i="4" s="1"/>
  <c r="F68" i="4" s="1"/>
  <c r="D68" i="4"/>
  <c r="K64" i="4"/>
  <c r="E64" i="4" s="1"/>
  <c r="D64" i="4"/>
  <c r="K60" i="4"/>
  <c r="E60" i="4" s="1"/>
  <c r="F60" i="4" s="1"/>
  <c r="D60" i="4"/>
  <c r="P64" i="16"/>
  <c r="P80" i="16"/>
  <c r="P60" i="16"/>
  <c r="S128" i="9"/>
  <c r="S122" i="9"/>
  <c r="S112" i="9"/>
  <c r="S100" i="9"/>
  <c r="S92" i="9"/>
  <c r="S126" i="9"/>
  <c r="S120" i="9"/>
  <c r="S114" i="9"/>
  <c r="S108" i="9"/>
  <c r="S102" i="9"/>
  <c r="S96" i="9"/>
  <c r="S90" i="9"/>
  <c r="S118" i="9"/>
  <c r="S110" i="9"/>
  <c r="S104" i="9"/>
  <c r="S98" i="9"/>
  <c r="S123" i="9"/>
  <c r="S117" i="9"/>
  <c r="S111" i="9"/>
  <c r="S105" i="9"/>
  <c r="S99" i="9"/>
  <c r="S93" i="9"/>
  <c r="S124" i="9"/>
  <c r="S116" i="9"/>
  <c r="S106" i="9"/>
  <c r="S94" i="9"/>
  <c r="S127" i="9"/>
  <c r="S125" i="9"/>
  <c r="S121" i="9"/>
  <c r="S119" i="9"/>
  <c r="S115" i="9"/>
  <c r="S113" i="9"/>
  <c r="S109" i="9"/>
  <c r="S107" i="9"/>
  <c r="S103" i="9"/>
  <c r="S101" i="9"/>
  <c r="S97" i="9"/>
  <c r="S95" i="9"/>
  <c r="S91" i="9"/>
  <c r="S89" i="9"/>
  <c r="P2" i="15"/>
  <c r="T100" i="16"/>
  <c r="T96" i="16"/>
  <c r="T84" i="16"/>
  <c r="T80" i="16"/>
  <c r="T68" i="16"/>
  <c r="T64" i="16"/>
  <c r="T52" i="16"/>
  <c r="T48" i="16"/>
  <c r="T46" i="16"/>
  <c r="T109" i="16"/>
  <c r="T105" i="16"/>
  <c r="T101" i="16"/>
  <c r="T97" i="16"/>
  <c r="T93" i="16"/>
  <c r="T89" i="16"/>
  <c r="T85" i="16"/>
  <c r="T81" i="16"/>
  <c r="T77" i="16"/>
  <c r="T73" i="16"/>
  <c r="T69" i="16"/>
  <c r="T65" i="16"/>
  <c r="T61" i="16"/>
  <c r="T57" i="16"/>
  <c r="T53" i="16"/>
  <c r="T49" i="16"/>
  <c r="T106" i="16"/>
  <c r="T98" i="16"/>
  <c r="T94" i="16"/>
  <c r="T90" i="16"/>
  <c r="T82" i="16"/>
  <c r="T78" i="16"/>
  <c r="T74" i="16"/>
  <c r="T66" i="16"/>
  <c r="T62" i="16"/>
  <c r="T58" i="16"/>
  <c r="T50" i="16"/>
  <c r="AJ14" i="15"/>
  <c r="AJ34" i="15"/>
  <c r="AJ5" i="15"/>
  <c r="AJ9" i="15"/>
  <c r="AJ12" i="15"/>
  <c r="AJ20" i="15"/>
  <c r="AJ28" i="15"/>
  <c r="AJ36" i="15"/>
  <c r="AJ44" i="15"/>
  <c r="AJ48" i="15"/>
  <c r="AJ6" i="15"/>
  <c r="AJ17" i="15"/>
  <c r="AJ21" i="15"/>
  <c r="AJ29" i="15"/>
  <c r="AJ33" i="15"/>
  <c r="AJ37" i="15"/>
  <c r="AJ41" i="15"/>
  <c r="AJ49" i="15"/>
  <c r="T8" i="16"/>
  <c r="AJ22" i="15"/>
  <c r="AJ30" i="15"/>
  <c r="AJ38" i="15"/>
  <c r="T36" i="16"/>
  <c r="AJ7" i="15"/>
  <c r="AJ11" i="15"/>
  <c r="AJ15" i="15"/>
  <c r="AJ19" i="15"/>
  <c r="AJ23" i="15"/>
  <c r="AJ27" i="15"/>
  <c r="AJ31" i="15"/>
  <c r="AJ35" i="15"/>
  <c r="AJ39" i="15"/>
  <c r="AJ43" i="15"/>
  <c r="AJ47" i="15"/>
  <c r="AJ25" i="15"/>
  <c r="T24" i="16"/>
  <c r="AJ18" i="15"/>
  <c r="AJ26" i="15"/>
  <c r="AJ42" i="15"/>
  <c r="T40" i="16"/>
  <c r="T37" i="16"/>
  <c r="AJ4" i="15"/>
  <c r="AJ8" i="15"/>
  <c r="AJ16" i="15"/>
  <c r="AJ24" i="15"/>
  <c r="AJ32" i="15"/>
  <c r="AJ40" i="15"/>
  <c r="AJ50" i="15"/>
  <c r="AJ46" i="15"/>
  <c r="AJ52" i="15"/>
  <c r="AJ13" i="15"/>
  <c r="AJ45" i="15"/>
  <c r="AJ51" i="15"/>
  <c r="T103" i="16"/>
  <c r="T99" i="16"/>
  <c r="T95" i="16"/>
  <c r="T87" i="16"/>
  <c r="T83" i="16"/>
  <c r="T79" i="16"/>
  <c r="T71" i="16"/>
  <c r="T67" i="16"/>
  <c r="T63" i="16"/>
  <c r="T55" i="16"/>
  <c r="T51" i="16"/>
  <c r="T47" i="16"/>
  <c r="T108" i="16"/>
  <c r="T104" i="16"/>
  <c r="T92" i="16"/>
  <c r="T88" i="16"/>
  <c r="T76" i="16"/>
  <c r="T72" i="16"/>
  <c r="T60" i="16"/>
  <c r="T56" i="16"/>
  <c r="P235" i="16"/>
  <c r="P227" i="16"/>
  <c r="P219" i="16"/>
  <c r="P211" i="16"/>
  <c r="P203" i="16"/>
  <c r="P195" i="16"/>
  <c r="P187" i="16"/>
  <c r="P175" i="16"/>
  <c r="P167" i="16"/>
  <c r="P159" i="16"/>
  <c r="P147" i="16"/>
  <c r="P139" i="16"/>
  <c r="P131" i="16"/>
  <c r="P123" i="16"/>
  <c r="P115" i="16"/>
  <c r="P238" i="16"/>
  <c r="P234" i="16"/>
  <c r="P230" i="16"/>
  <c r="P226" i="16"/>
  <c r="P222" i="16"/>
  <c r="P218" i="16"/>
  <c r="P214" i="16"/>
  <c r="P210" i="16"/>
  <c r="P206" i="16"/>
  <c r="P202" i="16"/>
  <c r="P198" i="16"/>
  <c r="P194" i="16"/>
  <c r="P190" i="16"/>
  <c r="P186" i="16"/>
  <c r="P182" i="16"/>
  <c r="P178" i="16"/>
  <c r="P174" i="16"/>
  <c r="P170" i="16"/>
  <c r="P166" i="16"/>
  <c r="P162" i="16"/>
  <c r="P158" i="16"/>
  <c r="P154" i="16"/>
  <c r="P150" i="16"/>
  <c r="P146" i="16"/>
  <c r="P142" i="16"/>
  <c r="P138" i="16"/>
  <c r="P134" i="16"/>
  <c r="P130" i="16"/>
  <c r="P126" i="16"/>
  <c r="P122" i="16"/>
  <c r="P118" i="16"/>
  <c r="P114" i="16"/>
  <c r="P110" i="16"/>
  <c r="P239" i="16"/>
  <c r="P231" i="16"/>
  <c r="P223" i="16"/>
  <c r="P215" i="16"/>
  <c r="P207" i="16"/>
  <c r="P199" i="16"/>
  <c r="P191" i="16"/>
  <c r="P183" i="16"/>
  <c r="P179" i="16"/>
  <c r="P171" i="16"/>
  <c r="P163" i="16"/>
  <c r="P155" i="16"/>
  <c r="P151" i="16"/>
  <c r="P143" i="16"/>
  <c r="P135" i="16"/>
  <c r="P127" i="16"/>
  <c r="P119" i="16"/>
  <c r="P111" i="16"/>
  <c r="P237" i="16"/>
  <c r="P233" i="16"/>
  <c r="P229" i="16"/>
  <c r="P225" i="16"/>
  <c r="P221" i="16"/>
  <c r="P217" i="16"/>
  <c r="P213" i="16"/>
  <c r="P209" i="16"/>
  <c r="P205" i="16"/>
  <c r="P201" i="16"/>
  <c r="P197" i="16"/>
  <c r="P193" i="16"/>
  <c r="P189" i="16"/>
  <c r="P185" i="16"/>
  <c r="P181" i="16"/>
  <c r="P177" i="16"/>
  <c r="P173" i="16"/>
  <c r="P169" i="16"/>
  <c r="P165" i="16"/>
  <c r="P161" i="16"/>
  <c r="P157" i="16"/>
  <c r="P153" i="16"/>
  <c r="P149" i="16"/>
  <c r="P145" i="16"/>
  <c r="P141" i="16"/>
  <c r="P137" i="16"/>
  <c r="P133" i="16"/>
  <c r="P129" i="16"/>
  <c r="P125" i="16"/>
  <c r="P121" i="16"/>
  <c r="P117" i="16"/>
  <c r="P113" i="16"/>
  <c r="P236" i="16"/>
  <c r="P232" i="16"/>
  <c r="P228" i="16"/>
  <c r="P224" i="16"/>
  <c r="P220" i="16"/>
  <c r="P216" i="16"/>
  <c r="P212" i="16"/>
  <c r="P208" i="16"/>
  <c r="P204" i="16"/>
  <c r="P200" i="16"/>
  <c r="P196" i="16"/>
  <c r="P192" i="16"/>
  <c r="P188" i="16"/>
  <c r="P184" i="16"/>
  <c r="P180" i="16"/>
  <c r="P176" i="16"/>
  <c r="P172" i="16"/>
  <c r="P168" i="16"/>
  <c r="P164" i="16"/>
  <c r="P160" i="16"/>
  <c r="P156" i="16"/>
  <c r="P152" i="16"/>
  <c r="P148" i="16"/>
  <c r="P144" i="16"/>
  <c r="P140" i="16"/>
  <c r="P136" i="16"/>
  <c r="P132" i="16"/>
  <c r="P128" i="16"/>
  <c r="P124" i="16"/>
  <c r="P120" i="16"/>
  <c r="P116" i="16"/>
  <c r="P112" i="16"/>
  <c r="T35" i="16"/>
  <c r="T30" i="16"/>
  <c r="T21" i="16"/>
  <c r="T19" i="16"/>
  <c r="T14" i="16"/>
  <c r="T5" i="16"/>
  <c r="T3" i="16"/>
  <c r="T20" i="16"/>
  <c r="T4" i="16"/>
  <c r="T32" i="16"/>
  <c r="T16" i="16"/>
  <c r="P77" i="16"/>
  <c r="P61" i="16"/>
  <c r="P53" i="16"/>
  <c r="P109" i="16"/>
  <c r="P85" i="16"/>
  <c r="P93" i="16"/>
  <c r="P104" i="16"/>
  <c r="P101" i="16"/>
  <c r="P89" i="16"/>
  <c r="P72" i="16"/>
  <c r="P69" i="16"/>
  <c r="P100" i="16"/>
  <c r="P92" i="16"/>
  <c r="P84" i="16"/>
  <c r="P76" i="16"/>
  <c r="P68" i="16"/>
  <c r="P108" i="16"/>
  <c r="P66" i="16"/>
  <c r="P48" i="16"/>
  <c r="P105" i="16"/>
  <c r="P47" i="16"/>
  <c r="P50" i="16"/>
  <c r="P46" i="16"/>
  <c r="P51" i="16"/>
  <c r="P4" i="16"/>
  <c r="P8" i="16"/>
  <c r="P12" i="16"/>
  <c r="P16" i="16"/>
  <c r="P20" i="16"/>
  <c r="P24" i="16"/>
  <c r="P28" i="16"/>
  <c r="P32" i="16"/>
  <c r="P36" i="16"/>
  <c r="P40" i="16"/>
  <c r="P44" i="16"/>
  <c r="P49" i="16"/>
  <c r="P107" i="16"/>
  <c r="P103" i="16"/>
  <c r="P99" i="16"/>
  <c r="P95" i="16"/>
  <c r="P91" i="16"/>
  <c r="P87" i="16"/>
  <c r="P83" i="16"/>
  <c r="P79" i="16"/>
  <c r="P75" i="16"/>
  <c r="P71" i="16"/>
  <c r="P67" i="16"/>
  <c r="P63" i="16"/>
  <c r="P59" i="16"/>
  <c r="P55" i="16"/>
  <c r="P5" i="16"/>
  <c r="P9" i="16"/>
  <c r="P13" i="16"/>
  <c r="P17" i="16"/>
  <c r="P21" i="16"/>
  <c r="P25" i="16"/>
  <c r="P29" i="16"/>
  <c r="P33" i="16"/>
  <c r="P37" i="16"/>
  <c r="P41" i="16"/>
  <c r="P45" i="16"/>
  <c r="P106" i="16"/>
  <c r="P102" i="16"/>
  <c r="P98" i="16"/>
  <c r="P94" i="16"/>
  <c r="P90" i="16"/>
  <c r="P86" i="16"/>
  <c r="P82" i="16"/>
  <c r="P78" i="16"/>
  <c r="P74" i="16"/>
  <c r="P70" i="16"/>
  <c r="P62" i="16"/>
  <c r="P58" i="16"/>
  <c r="P54" i="16"/>
  <c r="P6" i="16"/>
  <c r="P10" i="16"/>
  <c r="P14" i="16"/>
  <c r="P18" i="16"/>
  <c r="P22" i="16"/>
  <c r="P26" i="16"/>
  <c r="P30" i="16"/>
  <c r="P34" i="16"/>
  <c r="P38" i="16"/>
  <c r="P42" i="16"/>
  <c r="P7" i="16"/>
  <c r="P11" i="16"/>
  <c r="P15" i="16"/>
  <c r="P19" i="16"/>
  <c r="P23" i="16"/>
  <c r="P27" i="16"/>
  <c r="P31" i="16"/>
  <c r="P35" i="16"/>
  <c r="P39" i="16"/>
  <c r="P43" i="16"/>
  <c r="P3" i="16"/>
  <c r="T2" i="16"/>
  <c r="T44" i="16"/>
  <c r="T42" i="16"/>
  <c r="T33" i="16"/>
  <c r="T31" i="16"/>
  <c r="T28" i="16"/>
  <c r="T26" i="16"/>
  <c r="T17" i="16"/>
  <c r="T15" i="16"/>
  <c r="T12" i="16"/>
  <c r="T10" i="16"/>
  <c r="T45" i="16"/>
  <c r="T43" i="16"/>
  <c r="T38" i="16"/>
  <c r="T29" i="16"/>
  <c r="T27" i="16"/>
  <c r="T22" i="16"/>
  <c r="T13" i="16"/>
  <c r="T11" i="16"/>
  <c r="T6" i="16"/>
  <c r="T41" i="16"/>
  <c r="T39" i="16"/>
  <c r="T34" i="16"/>
  <c r="T25" i="16"/>
  <c r="T23" i="16"/>
  <c r="T18" i="16"/>
  <c r="T9" i="16"/>
  <c r="T7" i="16"/>
  <c r="B3" i="18"/>
  <c r="D4" i="18"/>
  <c r="K35" i="4"/>
  <c r="K51" i="4"/>
  <c r="D40" i="4"/>
  <c r="K39" i="4"/>
  <c r="K55" i="4"/>
  <c r="D56" i="4"/>
  <c r="D52" i="4"/>
  <c r="D36" i="4"/>
  <c r="K47" i="4"/>
  <c r="K31" i="4"/>
  <c r="D48" i="4"/>
  <c r="D32" i="4"/>
  <c r="K43" i="4"/>
  <c r="D44" i="4"/>
  <c r="K58" i="4"/>
  <c r="K54" i="4"/>
  <c r="K50" i="4"/>
  <c r="K46" i="4"/>
  <c r="K42" i="4"/>
  <c r="K38" i="4"/>
  <c r="K34" i="4"/>
  <c r="K30" i="4"/>
  <c r="K57" i="4"/>
  <c r="K53" i="4"/>
  <c r="K49" i="4"/>
  <c r="K45" i="4"/>
  <c r="K41" i="4"/>
  <c r="K37" i="4"/>
  <c r="K33" i="4"/>
  <c r="D719" i="10"/>
  <c r="H720" i="10" s="1"/>
  <c r="D717" i="10"/>
  <c r="H718" i="10" s="1"/>
  <c r="D794" i="10"/>
  <c r="H795" i="10" s="1"/>
  <c r="D782" i="10"/>
  <c r="H783" i="10" s="1"/>
  <c r="D778" i="10"/>
  <c r="H779" i="10" s="1"/>
  <c r="D721" i="10"/>
  <c r="H722" i="10" s="1"/>
  <c r="D783" i="10"/>
  <c r="H784" i="10" s="1"/>
  <c r="D779" i="10"/>
  <c r="H780" i="10" s="1"/>
  <c r="H725" i="10"/>
  <c r="D730" i="10"/>
  <c r="H731" i="10" s="1"/>
  <c r="D720" i="10"/>
  <c r="H721" i="10" s="1"/>
  <c r="D718" i="10"/>
  <c r="H719" i="10" s="1"/>
  <c r="D716" i="10"/>
  <c r="H717" i="10" s="1"/>
  <c r="D714" i="10"/>
  <c r="H715" i="10" s="1"/>
  <c r="D792" i="10"/>
  <c r="H793" i="10" s="1"/>
  <c r="D788" i="10"/>
  <c r="H789" i="10" s="1"/>
  <c r="D780" i="10"/>
  <c r="H781" i="10" s="1"/>
  <c r="D776" i="10"/>
  <c r="H777" i="10" s="1"/>
  <c r="H687" i="10"/>
  <c r="D687" i="10"/>
  <c r="H688" i="10" s="1"/>
  <c r="H671" i="10"/>
  <c r="D673" i="10"/>
  <c r="H674" i="10" s="1"/>
  <c r="D672" i="10"/>
  <c r="H673" i="10" s="1"/>
  <c r="D676" i="10"/>
  <c r="H677" i="10" s="1"/>
  <c r="D671" i="10"/>
  <c r="H672" i="10" s="1"/>
  <c r="D675" i="10"/>
  <c r="H676" i="10" s="1"/>
  <c r="D660" i="10"/>
  <c r="H661" i="10" s="1"/>
  <c r="D696" i="10"/>
  <c r="H697" i="10" s="1"/>
  <c r="D680" i="10"/>
  <c r="H681" i="10" s="1"/>
  <c r="D693" i="10"/>
  <c r="H694" i="10" s="1"/>
  <c r="D689" i="10"/>
  <c r="H690" i="10" s="1"/>
  <c r="D685" i="10"/>
  <c r="H686" i="10" s="1"/>
  <c r="D681" i="10"/>
  <c r="H682" i="10" s="1"/>
  <c r="D669" i="10"/>
  <c r="H670" i="10" s="1"/>
  <c r="D613" i="10"/>
  <c r="H614" i="10" s="1"/>
  <c r="D612" i="10"/>
  <c r="H613" i="10" s="1"/>
  <c r="C553" i="10"/>
  <c r="D490" i="10"/>
  <c r="H491" i="10" s="1"/>
  <c r="D474" i="10"/>
  <c r="H475" i="10" s="1"/>
  <c r="D521" i="10"/>
  <c r="H522" i="10" s="1"/>
  <c r="D517" i="10"/>
  <c r="H518" i="10" s="1"/>
  <c r="D524" i="10"/>
  <c r="H525" i="10" s="1"/>
  <c r="D520" i="10"/>
  <c r="H521" i="10" s="1"/>
  <c r="D514" i="10"/>
  <c r="H515" i="10" s="1"/>
  <c r="D510" i="10"/>
  <c r="H511" i="10" s="1"/>
  <c r="D472" i="10"/>
  <c r="H473" i="10" s="1"/>
  <c r="B349" i="10"/>
  <c r="D551" i="10"/>
  <c r="H552" i="10" s="1"/>
  <c r="D547" i="10"/>
  <c r="H548" i="10" s="1"/>
  <c r="D539" i="10"/>
  <c r="H540" i="10" s="1"/>
  <c r="D535" i="10"/>
  <c r="H536" i="10" s="1"/>
  <c r="D523" i="10"/>
  <c r="H524" i="10" s="1"/>
  <c r="D519" i="10"/>
  <c r="H520" i="10" s="1"/>
  <c r="D515" i="10"/>
  <c r="H516" i="10" s="1"/>
  <c r="D511" i="10"/>
  <c r="H512" i="10" s="1"/>
  <c r="D465" i="10"/>
  <c r="H466" i="10" s="1"/>
  <c r="D466" i="10"/>
  <c r="H467" i="10" s="1"/>
  <c r="H465" i="10"/>
  <c r="D393" i="10"/>
  <c r="H394" i="10" s="1"/>
  <c r="D397" i="10"/>
  <c r="H398" i="10" s="1"/>
  <c r="H393" i="10"/>
  <c r="D395" i="10"/>
  <c r="H396" i="10" s="1"/>
  <c r="H391" i="10"/>
  <c r="D391" i="10"/>
  <c r="H392" i="10" s="1"/>
  <c r="D407" i="10"/>
  <c r="H408" i="10" s="1"/>
  <c r="D406" i="10"/>
  <c r="H407" i="10" s="1"/>
  <c r="D405" i="10"/>
  <c r="H406" i="10" s="1"/>
  <c r="D404" i="10"/>
  <c r="H405" i="10" s="1"/>
  <c r="C349" i="10"/>
  <c r="I350" i="10" s="1"/>
  <c r="J30" i="3"/>
  <c r="E30" i="3" s="1"/>
  <c r="J28" i="3"/>
  <c r="E28" i="3" s="1"/>
  <c r="J26" i="3"/>
  <c r="E26" i="3" s="1"/>
  <c r="J24" i="3"/>
  <c r="E24" i="3" s="1"/>
  <c r="J22" i="3"/>
  <c r="E22" i="3" s="1"/>
  <c r="J20" i="3"/>
  <c r="E20" i="3" s="1"/>
  <c r="J18" i="3"/>
  <c r="E18" i="3" s="1"/>
  <c r="K31" i="3"/>
  <c r="K29" i="3"/>
  <c r="K27" i="3"/>
  <c r="K25" i="3"/>
  <c r="K23" i="3"/>
  <c r="K21" i="3"/>
  <c r="K19" i="3"/>
  <c r="J31" i="3"/>
  <c r="E31" i="3" s="1"/>
  <c r="J29" i="3"/>
  <c r="E29" i="3" s="1"/>
  <c r="J27" i="3"/>
  <c r="E27" i="3" s="1"/>
  <c r="J25" i="3"/>
  <c r="E25" i="3" s="1"/>
  <c r="J23" i="3"/>
  <c r="E23" i="3" s="1"/>
  <c r="J21" i="3"/>
  <c r="E21" i="3" s="1"/>
  <c r="J19" i="3"/>
  <c r="E19" i="3" s="1"/>
  <c r="H26" i="4"/>
  <c r="H22" i="4"/>
  <c r="B83" i="4"/>
  <c r="B67" i="4"/>
  <c r="B51" i="4"/>
  <c r="B39" i="4"/>
  <c r="B23" i="4"/>
  <c r="B7" i="4"/>
  <c r="B82" i="4"/>
  <c r="B78" i="4"/>
  <c r="B74" i="4"/>
  <c r="B70" i="4"/>
  <c r="B66" i="4"/>
  <c r="B62" i="4"/>
  <c r="B58" i="4"/>
  <c r="B54" i="4"/>
  <c r="B50" i="4"/>
  <c r="B46" i="4"/>
  <c r="B42" i="4"/>
  <c r="B38" i="4"/>
  <c r="B34" i="4"/>
  <c r="B30" i="4"/>
  <c r="B26" i="4"/>
  <c r="B22" i="4"/>
  <c r="B18" i="4"/>
  <c r="B14" i="4"/>
  <c r="B10" i="4"/>
  <c r="B6" i="4"/>
  <c r="B75" i="4"/>
  <c r="B71" i="4"/>
  <c r="B59" i="4"/>
  <c r="B55" i="4"/>
  <c r="B43" i="4"/>
  <c r="B31" i="4"/>
  <c r="B27" i="4"/>
  <c r="B15" i="4"/>
  <c r="B3" i="4"/>
  <c r="B81" i="4"/>
  <c r="B77" i="4"/>
  <c r="B73" i="4"/>
  <c r="B69" i="4"/>
  <c r="B65" i="4"/>
  <c r="B61" i="4"/>
  <c r="B57" i="4"/>
  <c r="B53" i="4"/>
  <c r="B49" i="4"/>
  <c r="B45" i="4"/>
  <c r="B41" i="4"/>
  <c r="B37" i="4"/>
  <c r="B33" i="4"/>
  <c r="B29" i="4"/>
  <c r="B25" i="4"/>
  <c r="B21" i="4"/>
  <c r="B17" i="4"/>
  <c r="B13" i="4"/>
  <c r="B9" i="4"/>
  <c r="B5" i="4"/>
  <c r="B79" i="4"/>
  <c r="B63" i="4"/>
  <c r="B47" i="4"/>
  <c r="B35" i="4"/>
  <c r="B19" i="4"/>
  <c r="B11" i="4"/>
  <c r="B2" i="4"/>
  <c r="B80" i="4"/>
  <c r="B76" i="4"/>
  <c r="B72" i="4"/>
  <c r="B68" i="4"/>
  <c r="B64" i="4"/>
  <c r="B60" i="4"/>
  <c r="B56" i="4"/>
  <c r="B52" i="4"/>
  <c r="B48" i="4"/>
  <c r="B44" i="4"/>
  <c r="B40" i="4"/>
  <c r="B36" i="4"/>
  <c r="B32" i="4"/>
  <c r="B28" i="4"/>
  <c r="B24" i="4"/>
  <c r="B20" i="4"/>
  <c r="B16" i="4"/>
  <c r="B12" i="4"/>
  <c r="B8" i="4"/>
  <c r="A2" i="12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F71" i="4" l="1"/>
  <c r="F91" i="4"/>
  <c r="O91" i="4" s="1"/>
  <c r="F96" i="4"/>
  <c r="F67" i="4"/>
  <c r="O67" i="4" s="1"/>
  <c r="F87" i="4"/>
  <c r="O87" i="4" s="1"/>
  <c r="F61" i="4"/>
  <c r="O61" i="4" s="1"/>
  <c r="F69" i="4"/>
  <c r="F77" i="4"/>
  <c r="O77" i="4" s="1"/>
  <c r="F85" i="4"/>
  <c r="O85" i="4" s="1"/>
  <c r="F93" i="4"/>
  <c r="O93" i="4" s="1"/>
  <c r="F63" i="4"/>
  <c r="F83" i="4"/>
  <c r="F59" i="4"/>
  <c r="O59" i="4" s="1"/>
  <c r="O96" i="4"/>
  <c r="O65" i="4"/>
  <c r="O73" i="4"/>
  <c r="O81" i="4"/>
  <c r="O75" i="4"/>
  <c r="O63" i="4"/>
  <c r="O83" i="4"/>
  <c r="F74" i="4"/>
  <c r="O74" i="4" s="1"/>
  <c r="O60" i="4"/>
  <c r="F70" i="4"/>
  <c r="O70" i="4" s="1"/>
  <c r="F90" i="4"/>
  <c r="O90" i="4" s="1"/>
  <c r="F62" i="4"/>
  <c r="O62" i="4" s="1"/>
  <c r="F78" i="4"/>
  <c r="O78" i="4" s="1"/>
  <c r="O68" i="4"/>
  <c r="O76" i="4"/>
  <c r="O69" i="4"/>
  <c r="O92" i="4"/>
  <c r="O71" i="4"/>
  <c r="F94" i="4"/>
  <c r="O94" i="4" s="1"/>
  <c r="F79" i="4"/>
  <c r="O79" i="4" s="1"/>
  <c r="F64" i="4"/>
  <c r="O64" i="4" s="1"/>
  <c r="F72" i="4"/>
  <c r="O72" i="4" s="1"/>
  <c r="F80" i="4"/>
  <c r="O80" i="4" s="1"/>
  <c r="F88" i="4"/>
  <c r="O88" i="4" s="1"/>
  <c r="F82" i="4"/>
  <c r="O82" i="4" s="1"/>
  <c r="F66" i="4"/>
  <c r="O66" i="4" s="1"/>
  <c r="F86" i="4"/>
  <c r="O86" i="4" s="1"/>
  <c r="AJ10" i="15"/>
  <c r="N2" i="15"/>
  <c r="AJ2" i="15" s="1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B4" i="18"/>
  <c r="I554" i="10"/>
  <c r="C350" i="10"/>
  <c r="I351" i="10" s="1"/>
  <c r="B350" i="10"/>
  <c r="J3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9" i="10"/>
  <c r="G10" i="10"/>
  <c r="G11" i="10"/>
  <c r="G12" i="10"/>
  <c r="G13" i="10"/>
  <c r="G14" i="10"/>
  <c r="G15" i="10"/>
  <c r="G8" i="10"/>
  <c r="G7" i="10"/>
  <c r="G6" i="10"/>
  <c r="G5" i="10"/>
  <c r="G4" i="10"/>
  <c r="G3" i="10"/>
  <c r="G2" i="10"/>
  <c r="L2" i="10"/>
  <c r="D142" i="10"/>
  <c r="D144" i="10" s="1"/>
  <c r="H145" i="10" s="1"/>
  <c r="D143" i="10"/>
  <c r="H144" i="10" s="1"/>
  <c r="D146" i="10"/>
  <c r="D147" i="10"/>
  <c r="H148" i="10" s="1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7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8" i="10"/>
  <c r="I3" i="10"/>
  <c r="C3" i="10" s="1"/>
  <c r="I4" i="10" s="1"/>
  <c r="C4" i="10" s="1"/>
  <c r="I5" i="10" s="1"/>
  <c r="C5" i="10" s="1"/>
  <c r="I6" i="10" s="1"/>
  <c r="C6" i="10" s="1"/>
  <c r="I7" i="10" s="1"/>
  <c r="C7" i="10" s="1"/>
  <c r="I8" i="10" s="1"/>
  <c r="C8" i="10" s="1"/>
  <c r="I9" i="10" s="1"/>
  <c r="C9" i="10" s="1"/>
  <c r="H3" i="10"/>
  <c r="H4" i="10"/>
  <c r="H5" i="10"/>
  <c r="H6" i="10"/>
  <c r="H7" i="10"/>
  <c r="H2" i="10"/>
  <c r="B5" i="18" l="1"/>
  <c r="D30" i="18"/>
  <c r="B554" i="10"/>
  <c r="C554" i="10"/>
  <c r="I555" i="10" s="1"/>
  <c r="C351" i="10"/>
  <c r="I352" i="10" s="1"/>
  <c r="B351" i="10"/>
  <c r="C3" i="12"/>
  <c r="A3" i="12" s="1"/>
  <c r="E2" i="10"/>
  <c r="O2" i="10" s="1"/>
  <c r="B3" i="10"/>
  <c r="D145" i="10"/>
  <c r="H146" i="10" s="1"/>
  <c r="D148" i="10"/>
  <c r="H149" i="10" s="1"/>
  <c r="I10" i="10"/>
  <c r="C10" i="10" s="1"/>
  <c r="I11" i="10" s="1"/>
  <c r="C11" i="10" s="1"/>
  <c r="I12" i="10" s="1"/>
  <c r="C12" i="10" s="1"/>
  <c r="I13" i="10" s="1"/>
  <c r="C13" i="10" s="1"/>
  <c r="I14" i="10" s="1"/>
  <c r="C14" i="10" s="1"/>
  <c r="I15" i="10" s="1"/>
  <c r="C15" i="10" s="1"/>
  <c r="H8" i="2"/>
  <c r="H9" i="2"/>
  <c r="H10" i="2"/>
  <c r="H11" i="2"/>
  <c r="D31" i="18" l="1"/>
  <c r="D32" i="18" s="1"/>
  <c r="B6" i="18"/>
  <c r="B555" i="10"/>
  <c r="C555" i="10"/>
  <c r="I556" i="10" s="1"/>
  <c r="C352" i="10"/>
  <c r="I353" i="10" s="1"/>
  <c r="B352" i="10"/>
  <c r="C4" i="12"/>
  <c r="I16" i="10"/>
  <c r="C16" i="10" s="1"/>
  <c r="I17" i="10" s="1"/>
  <c r="C17" i="10" s="1"/>
  <c r="I18" i="10" s="1"/>
  <c r="C18" i="10" s="1"/>
  <c r="I19" i="10" s="1"/>
  <c r="C19" i="10" s="1"/>
  <c r="I20" i="10" s="1"/>
  <c r="C20" i="10" s="1"/>
  <c r="I21" i="10" s="1"/>
  <c r="C21" i="10" s="1"/>
  <c r="B4" i="10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L3" i="10"/>
  <c r="D345" i="10"/>
  <c r="D346" i="10"/>
  <c r="D9" i="10"/>
  <c r="D13" i="10"/>
  <c r="D16" i="10"/>
  <c r="D17" i="10" s="1"/>
  <c r="D23" i="10"/>
  <c r="D25" i="10" s="1"/>
  <c r="D28" i="10"/>
  <c r="D30" i="10"/>
  <c r="D37" i="10"/>
  <c r="D38" i="10" s="1"/>
  <c r="D40" i="10"/>
  <c r="D41" i="10"/>
  <c r="D44" i="10"/>
  <c r="D51" i="10"/>
  <c r="D58" i="10"/>
  <c r="D59" i="10"/>
  <c r="D60" i="10"/>
  <c r="D61" i="10"/>
  <c r="D62" i="10"/>
  <c r="D63" i="10"/>
  <c r="D64" i="10"/>
  <c r="D65" i="10"/>
  <c r="D69" i="10"/>
  <c r="D135" i="10"/>
  <c r="D137" i="10" s="1"/>
  <c r="D136" i="10"/>
  <c r="D138" i="10"/>
  <c r="D139" i="10"/>
  <c r="D140" i="10"/>
  <c r="D149" i="10"/>
  <c r="D152" i="10"/>
  <c r="D156" i="10"/>
  <c r="D163" i="10"/>
  <c r="D165" i="10"/>
  <c r="D166" i="10"/>
  <c r="D167" i="10"/>
  <c r="D169" i="10"/>
  <c r="D170" i="10"/>
  <c r="D172" i="10"/>
  <c r="D176" i="10"/>
  <c r="D177" i="10"/>
  <c r="D178" i="10" s="1"/>
  <c r="D180" i="10"/>
  <c r="D181" i="10"/>
  <c r="D184" i="10"/>
  <c r="D191" i="10"/>
  <c r="D195" i="10"/>
  <c r="D198" i="10"/>
  <c r="D200" i="10" s="1"/>
  <c r="D199" i="10"/>
  <c r="D202" i="10"/>
  <c r="D203" i="10"/>
  <c r="D205" i="10"/>
  <c r="D206" i="10" s="1"/>
  <c r="D208" i="10"/>
  <c r="D209" i="10"/>
  <c r="D212" i="10"/>
  <c r="D213" i="10" s="1"/>
  <c r="D219" i="10"/>
  <c r="D221" i="10" s="1"/>
  <c r="D220" i="10"/>
  <c r="D223" i="10"/>
  <c r="D224" i="10"/>
  <c r="D226" i="10"/>
  <c r="D227" i="10"/>
  <c r="D228" i="10"/>
  <c r="D229" i="10"/>
  <c r="D230" i="10"/>
  <c r="D231" i="10"/>
  <c r="D232" i="10"/>
  <c r="D233" i="10"/>
  <c r="D234" i="10" s="1"/>
  <c r="D237" i="10"/>
  <c r="D240" i="10"/>
  <c r="D247" i="10"/>
  <c r="D248" i="10"/>
  <c r="D249" i="10"/>
  <c r="D250" i="10"/>
  <c r="D251" i="10"/>
  <c r="D252" i="10"/>
  <c r="D253" i="10"/>
  <c r="D254" i="10"/>
  <c r="D255" i="10" s="1"/>
  <c r="D257" i="10"/>
  <c r="D258" i="10"/>
  <c r="D259" i="10"/>
  <c r="D261" i="10"/>
  <c r="D262" i="10" s="1"/>
  <c r="D264" i="10"/>
  <c r="D268" i="10"/>
  <c r="D269" i="10" s="1"/>
  <c r="D272" i="10"/>
  <c r="D275" i="10"/>
  <c r="D282" i="10"/>
  <c r="D284" i="10" s="1"/>
  <c r="D283" i="10"/>
  <c r="D286" i="10"/>
  <c r="D287" i="10"/>
  <c r="D289" i="10"/>
  <c r="D290" i="10" s="1"/>
  <c r="D292" i="10"/>
  <c r="D293" i="10"/>
  <c r="D296" i="10"/>
  <c r="D297" i="10" s="1"/>
  <c r="D303" i="10"/>
  <c r="D305" i="10" s="1"/>
  <c r="D304" i="10"/>
  <c r="D307" i="10"/>
  <c r="D308" i="10"/>
  <c r="D310" i="10"/>
  <c r="D311" i="10"/>
  <c r="D312" i="10"/>
  <c r="D313" i="10"/>
  <c r="D314" i="10"/>
  <c r="D315" i="10"/>
  <c r="D316" i="10"/>
  <c r="D317" i="10"/>
  <c r="D318" i="10" s="1"/>
  <c r="D321" i="10"/>
  <c r="D324" i="10"/>
  <c r="D325" i="10" s="1"/>
  <c r="D331" i="10"/>
  <c r="D332" i="10" s="1"/>
  <c r="D333" i="10"/>
  <c r="D334" i="10"/>
  <c r="D335" i="10"/>
  <c r="D337" i="10"/>
  <c r="D338" i="10"/>
  <c r="D342" i="10"/>
  <c r="D2" i="10"/>
  <c r="D5" i="10" s="1"/>
  <c r="B7" i="18" l="1"/>
  <c r="C5" i="12"/>
  <c r="B556" i="10"/>
  <c r="C556" i="10"/>
  <c r="I557" i="10" s="1"/>
  <c r="C353" i="10"/>
  <c r="I354" i="10" s="1"/>
  <c r="B353" i="10"/>
  <c r="A4" i="12"/>
  <c r="B5" i="10"/>
  <c r="J20" i="10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L4" i="10"/>
  <c r="E3" i="10"/>
  <c r="I22" i="10"/>
  <c r="C22" i="10" s="1"/>
  <c r="D157" i="10"/>
  <c r="D160" i="10"/>
  <c r="D52" i="10"/>
  <c r="D56" i="10"/>
  <c r="D54" i="10"/>
  <c r="D53" i="10"/>
  <c r="D55" i="10"/>
  <c r="D57" i="10"/>
  <c r="D276" i="10"/>
  <c r="D280" i="10"/>
  <c r="D277" i="10"/>
  <c r="D281" i="10"/>
  <c r="D278" i="10"/>
  <c r="D31" i="10"/>
  <c r="D35" i="10"/>
  <c r="D33" i="10"/>
  <c r="D32" i="10"/>
  <c r="D34" i="10"/>
  <c r="D36" i="10"/>
  <c r="D241" i="10"/>
  <c r="D244" i="10"/>
  <c r="D339" i="10"/>
  <c r="D343" i="10"/>
  <c r="D340" i="10"/>
  <c r="D344" i="10"/>
  <c r="D341" i="10"/>
  <c r="D279" i="10"/>
  <c r="D192" i="10"/>
  <c r="D196" i="10"/>
  <c r="D193" i="10"/>
  <c r="D197" i="10"/>
  <c r="D194" i="10"/>
  <c r="D185" i="10"/>
  <c r="D188" i="10"/>
  <c r="D171" i="10"/>
  <c r="D173" i="10"/>
  <c r="D66" i="10"/>
  <c r="D68" i="10"/>
  <c r="D45" i="10"/>
  <c r="D48" i="10"/>
  <c r="D336" i="10"/>
  <c r="D320" i="10"/>
  <c r="D306" i="10"/>
  <c r="D300" i="10"/>
  <c r="D285" i="10"/>
  <c r="D260" i="10"/>
  <c r="D256" i="10"/>
  <c r="D236" i="10"/>
  <c r="D222" i="10"/>
  <c r="D216" i="10"/>
  <c r="D201" i="10"/>
  <c r="D175" i="10"/>
  <c r="D164" i="10"/>
  <c r="D168" i="10"/>
  <c r="D150" i="10"/>
  <c r="D153" i="10"/>
  <c r="D10" i="10"/>
  <c r="D12" i="10"/>
  <c r="D309" i="10"/>
  <c r="D288" i="10"/>
  <c r="D265" i="10"/>
  <c r="D225" i="10"/>
  <c r="D204" i="10"/>
  <c r="D174" i="10"/>
  <c r="D26" i="10"/>
  <c r="D27" i="10"/>
  <c r="D24" i="10"/>
  <c r="D29" i="10"/>
  <c r="D141" i="10"/>
  <c r="K2" i="10"/>
  <c r="D328" i="10"/>
  <c r="D20" i="10"/>
  <c r="D327" i="10"/>
  <c r="D323" i="10"/>
  <c r="D319" i="10"/>
  <c r="D299" i="10"/>
  <c r="D295" i="10"/>
  <c r="D291" i="10"/>
  <c r="D271" i="10"/>
  <c r="D267" i="10"/>
  <c r="D263" i="10"/>
  <c r="D243" i="10"/>
  <c r="D239" i="10"/>
  <c r="D235" i="10"/>
  <c r="D215" i="10"/>
  <c r="D211" i="10"/>
  <c r="D207" i="10"/>
  <c r="D187" i="10"/>
  <c r="D183" i="10"/>
  <c r="D179" i="10"/>
  <c r="D159" i="10"/>
  <c r="D155" i="10"/>
  <c r="D151" i="10"/>
  <c r="D71" i="10"/>
  <c r="D67" i="10"/>
  <c r="D47" i="10"/>
  <c r="D43" i="10"/>
  <c r="D39" i="10"/>
  <c r="D19" i="10"/>
  <c r="D15" i="10"/>
  <c r="D11" i="10"/>
  <c r="D330" i="10"/>
  <c r="D326" i="10"/>
  <c r="D322" i="10"/>
  <c r="D302" i="10"/>
  <c r="D298" i="10"/>
  <c r="D294" i="10"/>
  <c r="D274" i="10"/>
  <c r="D270" i="10"/>
  <c r="D266" i="10"/>
  <c r="D246" i="10"/>
  <c r="D242" i="10"/>
  <c r="D238" i="10"/>
  <c r="D218" i="10"/>
  <c r="D214" i="10"/>
  <c r="D210" i="10"/>
  <c r="D190" i="10"/>
  <c r="D186" i="10"/>
  <c r="D182" i="10"/>
  <c r="D162" i="10"/>
  <c r="D158" i="10"/>
  <c r="D154" i="10"/>
  <c r="D70" i="10"/>
  <c r="D50" i="10"/>
  <c r="D46" i="10"/>
  <c r="D42" i="10"/>
  <c r="D22" i="10"/>
  <c r="D18" i="10"/>
  <c r="D14" i="10"/>
  <c r="D329" i="10"/>
  <c r="D301" i="10"/>
  <c r="D273" i="10"/>
  <c r="D245" i="10"/>
  <c r="D217" i="10"/>
  <c r="D189" i="10"/>
  <c r="D161" i="10"/>
  <c r="D49" i="10"/>
  <c r="D21" i="10"/>
  <c r="D4" i="10"/>
  <c r="D8" i="10"/>
  <c r="D6" i="10"/>
  <c r="D3" i="10"/>
  <c r="D7" i="10"/>
  <c r="B11" i="9"/>
  <c r="D11" i="9"/>
  <c r="B12" i="9"/>
  <c r="D13" i="9"/>
  <c r="B14" i="9"/>
  <c r="D14" i="9"/>
  <c r="B15" i="9"/>
  <c r="D16" i="9"/>
  <c r="B17" i="9"/>
  <c r="D17" i="9"/>
  <c r="B18" i="9"/>
  <c r="D19" i="9"/>
  <c r="B20" i="9"/>
  <c r="D20" i="9"/>
  <c r="B21" i="9"/>
  <c r="D22" i="9"/>
  <c r="B23" i="9"/>
  <c r="D23" i="9"/>
  <c r="B24" i="9"/>
  <c r="D25" i="9"/>
  <c r="B26" i="9"/>
  <c r="D26" i="9"/>
  <c r="B27" i="9"/>
  <c r="D28" i="9"/>
  <c r="B29" i="9"/>
  <c r="D29" i="9"/>
  <c r="B30" i="9"/>
  <c r="D31" i="9"/>
  <c r="B32" i="9"/>
  <c r="D32" i="9"/>
  <c r="B33" i="9"/>
  <c r="D34" i="9"/>
  <c r="B35" i="9"/>
  <c r="D35" i="9"/>
  <c r="D37" i="9"/>
  <c r="B38" i="9"/>
  <c r="D38" i="9"/>
  <c r="B39" i="9"/>
  <c r="D40" i="9"/>
  <c r="B41" i="9"/>
  <c r="D41" i="9"/>
  <c r="D43" i="9"/>
  <c r="B44" i="9"/>
  <c r="D44" i="9"/>
  <c r="B45" i="9"/>
  <c r="D46" i="9"/>
  <c r="B47" i="9"/>
  <c r="D47" i="9"/>
  <c r="D49" i="9"/>
  <c r="B50" i="9"/>
  <c r="D50" i="9"/>
  <c r="B51" i="9"/>
  <c r="D52" i="9"/>
  <c r="B53" i="9"/>
  <c r="D53" i="9"/>
  <c r="B55" i="9"/>
  <c r="D55" i="9"/>
  <c r="B56" i="9"/>
  <c r="D56" i="9"/>
  <c r="D58" i="9"/>
  <c r="B59" i="9"/>
  <c r="D59" i="9"/>
  <c r="B60" i="9"/>
  <c r="D61" i="9"/>
  <c r="B62" i="9"/>
  <c r="D62" i="9"/>
  <c r="B63" i="9"/>
  <c r="D64" i="9"/>
  <c r="B65" i="9"/>
  <c r="D65" i="9"/>
  <c r="B67" i="9"/>
  <c r="D67" i="9"/>
  <c r="B68" i="9"/>
  <c r="D68" i="9"/>
  <c r="D70" i="9"/>
  <c r="B71" i="9"/>
  <c r="D71" i="9"/>
  <c r="B73" i="9"/>
  <c r="D73" i="9"/>
  <c r="B74" i="9"/>
  <c r="D74" i="9"/>
  <c r="D76" i="9"/>
  <c r="B77" i="9"/>
  <c r="D77" i="9"/>
  <c r="D79" i="9"/>
  <c r="B80" i="9"/>
  <c r="D80" i="9"/>
  <c r="B81" i="9"/>
  <c r="D82" i="9"/>
  <c r="B83" i="9"/>
  <c r="D83" i="9"/>
  <c r="B85" i="9"/>
  <c r="D85" i="9"/>
  <c r="B86" i="9"/>
  <c r="D86" i="9"/>
  <c r="D88" i="9"/>
  <c r="B8" i="9"/>
  <c r="D8" i="9"/>
  <c r="D10" i="9"/>
  <c r="B5" i="9"/>
  <c r="D5" i="9"/>
  <c r="B6" i="9"/>
  <c r="D7" i="9"/>
  <c r="F343" i="9"/>
  <c r="F342" i="9"/>
  <c r="F340" i="9"/>
  <c r="B340" i="9" s="1"/>
  <c r="F339" i="9"/>
  <c r="F337" i="9"/>
  <c r="F336" i="9"/>
  <c r="B336" i="9" s="1"/>
  <c r="F334" i="9"/>
  <c r="F333" i="9"/>
  <c r="B333" i="9" s="1"/>
  <c r="F331" i="9"/>
  <c r="F330" i="9"/>
  <c r="F328" i="9"/>
  <c r="B328" i="9" s="1"/>
  <c r="F327" i="9"/>
  <c r="F325" i="9"/>
  <c r="F324" i="9"/>
  <c r="B324" i="9" s="1"/>
  <c r="F322" i="9"/>
  <c r="B322" i="9" s="1"/>
  <c r="F321" i="9"/>
  <c r="B321" i="9" s="1"/>
  <c r="F319" i="9"/>
  <c r="F318" i="9"/>
  <c r="B318" i="9" s="1"/>
  <c r="F316" i="9"/>
  <c r="F315" i="9"/>
  <c r="F313" i="9"/>
  <c r="F312" i="9"/>
  <c r="F310" i="9"/>
  <c r="B310" i="9" s="1"/>
  <c r="F309" i="9"/>
  <c r="B309" i="9" s="1"/>
  <c r="F307" i="9"/>
  <c r="F306" i="9"/>
  <c r="B306" i="9" s="1"/>
  <c r="F304" i="9"/>
  <c r="B304" i="9" s="1"/>
  <c r="F303" i="9"/>
  <c r="F301" i="9"/>
  <c r="F300" i="9"/>
  <c r="F88" i="9"/>
  <c r="B88" i="9" s="1"/>
  <c r="F87" i="9"/>
  <c r="B87" i="9" s="1"/>
  <c r="F85" i="9"/>
  <c r="F84" i="9"/>
  <c r="B84" i="9" s="1"/>
  <c r="F82" i="9"/>
  <c r="B82" i="9" s="1"/>
  <c r="F81" i="9"/>
  <c r="F79" i="9"/>
  <c r="B79" i="9" s="1"/>
  <c r="F78" i="9"/>
  <c r="B78" i="9" s="1"/>
  <c r="F76" i="9"/>
  <c r="B76" i="9" s="1"/>
  <c r="F75" i="9"/>
  <c r="B75" i="9" s="1"/>
  <c r="F73" i="9"/>
  <c r="F72" i="9"/>
  <c r="B72" i="9" s="1"/>
  <c r="F70" i="9"/>
  <c r="B70" i="9" s="1"/>
  <c r="F69" i="9"/>
  <c r="B69" i="9" s="1"/>
  <c r="F67" i="9"/>
  <c r="F66" i="9"/>
  <c r="B66" i="9" s="1"/>
  <c r="F64" i="9"/>
  <c r="B64" i="9" s="1"/>
  <c r="F63" i="9"/>
  <c r="F61" i="9"/>
  <c r="B61" i="9" s="1"/>
  <c r="F60" i="9"/>
  <c r="F58" i="9"/>
  <c r="B58" i="9" s="1"/>
  <c r="F57" i="9"/>
  <c r="B57" i="9" s="1"/>
  <c r="F55" i="9"/>
  <c r="F54" i="9"/>
  <c r="B54" i="9" s="1"/>
  <c r="F52" i="9"/>
  <c r="B52" i="9" s="1"/>
  <c r="F51" i="9"/>
  <c r="F49" i="9"/>
  <c r="B49" i="9" s="1"/>
  <c r="F48" i="9"/>
  <c r="B48" i="9" s="1"/>
  <c r="F46" i="9"/>
  <c r="B46" i="9" s="1"/>
  <c r="F45" i="9"/>
  <c r="F43" i="9"/>
  <c r="B43" i="9" s="1"/>
  <c r="F42" i="9"/>
  <c r="B42" i="9" s="1"/>
  <c r="F40" i="9"/>
  <c r="B40" i="9" s="1"/>
  <c r="F39" i="9"/>
  <c r="F37" i="9"/>
  <c r="B37" i="9" s="1"/>
  <c r="F36" i="9"/>
  <c r="B36" i="9" s="1"/>
  <c r="F34" i="9"/>
  <c r="B34" i="9" s="1"/>
  <c r="F33" i="9"/>
  <c r="F31" i="9"/>
  <c r="B31" i="9" s="1"/>
  <c r="F30" i="9"/>
  <c r="F28" i="9"/>
  <c r="B28" i="9" s="1"/>
  <c r="F27" i="9"/>
  <c r="F25" i="9"/>
  <c r="B25" i="9" s="1"/>
  <c r="F24" i="9"/>
  <c r="F22" i="9"/>
  <c r="B22" i="9" s="1"/>
  <c r="F21" i="9"/>
  <c r="F19" i="9"/>
  <c r="B19" i="9" s="1"/>
  <c r="F18" i="9"/>
  <c r="F16" i="9"/>
  <c r="B16" i="9" s="1"/>
  <c r="F15" i="9"/>
  <c r="F13" i="9"/>
  <c r="B13" i="9" s="1"/>
  <c r="F12" i="9"/>
  <c r="F10" i="9"/>
  <c r="B10" i="9" s="1"/>
  <c r="F9" i="9"/>
  <c r="B9" i="9" s="1"/>
  <c r="F7" i="9"/>
  <c r="B7" i="9" s="1"/>
  <c r="F6" i="9"/>
  <c r="F4" i="9"/>
  <c r="B4" i="9" s="1"/>
  <c r="F3" i="9"/>
  <c r="B3" i="9" s="1"/>
  <c r="B344" i="9"/>
  <c r="B343" i="9"/>
  <c r="B342" i="9"/>
  <c r="B341" i="9"/>
  <c r="B339" i="9"/>
  <c r="B338" i="9"/>
  <c r="B337" i="9"/>
  <c r="B335" i="9"/>
  <c r="B334" i="9"/>
  <c r="B332" i="9"/>
  <c r="B331" i="9"/>
  <c r="B330" i="9"/>
  <c r="B329" i="9"/>
  <c r="B327" i="9"/>
  <c r="B326" i="9"/>
  <c r="B325" i="9"/>
  <c r="B323" i="9"/>
  <c r="B320" i="9"/>
  <c r="B319" i="9"/>
  <c r="B317" i="9"/>
  <c r="B316" i="9"/>
  <c r="B315" i="9"/>
  <c r="B314" i="9"/>
  <c r="B313" i="9"/>
  <c r="B312" i="9"/>
  <c r="B311" i="9"/>
  <c r="B308" i="9"/>
  <c r="B307" i="9"/>
  <c r="B305" i="9"/>
  <c r="B303" i="9"/>
  <c r="H303" i="9" s="1"/>
  <c r="B302" i="9"/>
  <c r="H302" i="9" s="1"/>
  <c r="B301" i="9"/>
  <c r="H301" i="9" s="1"/>
  <c r="B300" i="9"/>
  <c r="H300" i="9" s="1"/>
  <c r="B2" i="9"/>
  <c r="D4" i="9"/>
  <c r="D2" i="9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J16" i="3"/>
  <c r="E16" i="3" s="1"/>
  <c r="J17" i="3"/>
  <c r="E17" i="3" s="1"/>
  <c r="J7" i="3"/>
  <c r="E7" i="3" s="1"/>
  <c r="J8" i="3"/>
  <c r="E8" i="3" s="1"/>
  <c r="J9" i="3"/>
  <c r="E9" i="3" s="1"/>
  <c r="J10" i="3"/>
  <c r="E10" i="3" s="1"/>
  <c r="J11" i="3"/>
  <c r="E11" i="3" s="1"/>
  <c r="J12" i="3"/>
  <c r="E12" i="3" s="1"/>
  <c r="J13" i="3"/>
  <c r="E13" i="3" s="1"/>
  <c r="J14" i="3"/>
  <c r="E14" i="3" s="1"/>
  <c r="J15" i="3"/>
  <c r="E15" i="3" s="1"/>
  <c r="J4" i="3"/>
  <c r="E4" i="3" s="1"/>
  <c r="J5" i="3"/>
  <c r="E5" i="3" s="1"/>
  <c r="J6" i="3"/>
  <c r="E6" i="3" s="1"/>
  <c r="E2" i="3"/>
  <c r="K3" i="3"/>
  <c r="J3" i="3"/>
  <c r="E3" i="3" s="1"/>
  <c r="D2" i="3"/>
  <c r="Q4" i="7"/>
  <c r="Q5" i="7"/>
  <c r="Q6" i="7"/>
  <c r="Q7" i="7"/>
  <c r="Q8" i="7"/>
  <c r="Q3" i="7"/>
  <c r="I4" i="7"/>
  <c r="I5" i="7"/>
  <c r="I6" i="7"/>
  <c r="I7" i="7"/>
  <c r="I8" i="7"/>
  <c r="I3" i="7"/>
  <c r="H2" i="2"/>
  <c r="B8" i="18" l="1"/>
  <c r="K3" i="10"/>
  <c r="O3" i="10"/>
  <c r="S7" i="9"/>
  <c r="S19" i="9"/>
  <c r="S37" i="9"/>
  <c r="S49" i="9"/>
  <c r="S79" i="9"/>
  <c r="S85" i="9"/>
  <c r="S74" i="9"/>
  <c r="S51" i="9"/>
  <c r="S38" i="9"/>
  <c r="S3" i="9"/>
  <c r="S9" i="9"/>
  <c r="S57" i="9"/>
  <c r="S69" i="9"/>
  <c r="S75" i="9"/>
  <c r="S87" i="9"/>
  <c r="S77" i="9"/>
  <c r="S67" i="9"/>
  <c r="S63" i="9"/>
  <c r="S60" i="9"/>
  <c r="S47" i="9"/>
  <c r="S44" i="9"/>
  <c r="S33" i="9"/>
  <c r="S30" i="9"/>
  <c r="S27" i="9"/>
  <c r="S24" i="9"/>
  <c r="S21" i="9"/>
  <c r="S18" i="9"/>
  <c r="S15" i="9"/>
  <c r="S12" i="9"/>
  <c r="S13" i="9"/>
  <c r="S31" i="9"/>
  <c r="S43" i="9"/>
  <c r="S61" i="9"/>
  <c r="S5" i="9"/>
  <c r="S81" i="9"/>
  <c r="S71" i="9"/>
  <c r="S55" i="9"/>
  <c r="S41" i="9"/>
  <c r="S4" i="9"/>
  <c r="S10" i="9"/>
  <c r="S16" i="9"/>
  <c r="S22" i="9"/>
  <c r="S28" i="9"/>
  <c r="S34" i="9"/>
  <c r="S40" i="9"/>
  <c r="S46" i="9"/>
  <c r="S52" i="9"/>
  <c r="S58" i="9"/>
  <c r="S64" i="9"/>
  <c r="S70" i="9"/>
  <c r="S76" i="9"/>
  <c r="S82" i="9"/>
  <c r="S88" i="9"/>
  <c r="S6" i="9"/>
  <c r="S86" i="9"/>
  <c r="S83" i="9"/>
  <c r="S80" i="9"/>
  <c r="S73" i="9"/>
  <c r="S56" i="9"/>
  <c r="S53" i="9"/>
  <c r="S50" i="9"/>
  <c r="S39" i="9"/>
  <c r="S25" i="9"/>
  <c r="S36" i="9"/>
  <c r="S42" i="9"/>
  <c r="S48" i="9"/>
  <c r="S54" i="9"/>
  <c r="S66" i="9"/>
  <c r="S72" i="9"/>
  <c r="S78" i="9"/>
  <c r="S84" i="9"/>
  <c r="S8" i="9"/>
  <c r="S68" i="9"/>
  <c r="S65" i="9"/>
  <c r="S62" i="9"/>
  <c r="S59" i="9"/>
  <c r="S45" i="9"/>
  <c r="S35" i="9"/>
  <c r="S32" i="9"/>
  <c r="S29" i="9"/>
  <c r="S26" i="9"/>
  <c r="S23" i="9"/>
  <c r="S20" i="9"/>
  <c r="S17" i="9"/>
  <c r="S14" i="9"/>
  <c r="S11" i="9"/>
  <c r="S2" i="9"/>
  <c r="A5" i="12"/>
  <c r="B557" i="10"/>
  <c r="C557" i="10"/>
  <c r="I558" i="10" s="1"/>
  <c r="C354" i="10"/>
  <c r="I355" i="10" s="1"/>
  <c r="B354" i="10"/>
  <c r="C6" i="12"/>
  <c r="B6" i="10"/>
  <c r="L5" i="10"/>
  <c r="E5" i="10" s="1"/>
  <c r="O5" i="10" s="1"/>
  <c r="E4" i="10"/>
  <c r="J33" i="10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I23" i="10"/>
  <c r="C23" i="10" s="1"/>
  <c r="D3" i="3"/>
  <c r="D8" i="3"/>
  <c r="D9" i="3"/>
  <c r="D10" i="3"/>
  <c r="D11" i="3"/>
  <c r="D12" i="3"/>
  <c r="D13" i="3"/>
  <c r="D14" i="3"/>
  <c r="D15" i="3"/>
  <c r="D16" i="3"/>
  <c r="B9" i="18" l="1"/>
  <c r="K4" i="10"/>
  <c r="O4" i="10"/>
  <c r="B558" i="10"/>
  <c r="C558" i="10"/>
  <c r="I559" i="10" s="1"/>
  <c r="C355" i="10"/>
  <c r="I356" i="10" s="1"/>
  <c r="B355" i="10"/>
  <c r="C7" i="12"/>
  <c r="C8" i="12" s="1"/>
  <c r="A6" i="12"/>
  <c r="B7" i="10"/>
  <c r="K5" i="10"/>
  <c r="J65" i="10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L6" i="10"/>
  <c r="I24" i="10"/>
  <c r="C24" i="10" s="1"/>
  <c r="AA30" i="2"/>
  <c r="H30" i="2"/>
  <c r="AA31" i="2"/>
  <c r="H31" i="2"/>
  <c r="O31" i="2" s="1"/>
  <c r="H32" i="2"/>
  <c r="O32" i="2" s="1"/>
  <c r="P32" i="2"/>
  <c r="H33" i="2"/>
  <c r="P33" i="2"/>
  <c r="AA34" i="2"/>
  <c r="H34" i="2"/>
  <c r="AA35" i="2"/>
  <c r="H35" i="2"/>
  <c r="O35" i="2" s="1"/>
  <c r="H36" i="2"/>
  <c r="O36" i="2" s="1"/>
  <c r="P36" i="2"/>
  <c r="H37" i="2"/>
  <c r="P37" i="2"/>
  <c r="AA38" i="2"/>
  <c r="H38" i="2"/>
  <c r="AA39" i="2"/>
  <c r="H39" i="2"/>
  <c r="O39" i="2" s="1"/>
  <c r="H40" i="2"/>
  <c r="O40" i="2" s="1"/>
  <c r="P40" i="2"/>
  <c r="H41" i="2"/>
  <c r="P41" i="2"/>
  <c r="AA42" i="2"/>
  <c r="H42" i="2"/>
  <c r="AA43" i="2"/>
  <c r="H43" i="2"/>
  <c r="O43" i="2" s="1"/>
  <c r="H44" i="2"/>
  <c r="O44" i="2" s="1"/>
  <c r="P44" i="2"/>
  <c r="H45" i="2"/>
  <c r="P45" i="2"/>
  <c r="AA46" i="2"/>
  <c r="H46" i="2"/>
  <c r="AA47" i="2"/>
  <c r="H47" i="2"/>
  <c r="O47" i="2" s="1"/>
  <c r="H48" i="2"/>
  <c r="O48" i="2" s="1"/>
  <c r="P48" i="2"/>
  <c r="H49" i="2"/>
  <c r="P49" i="2"/>
  <c r="AA50" i="2"/>
  <c r="H50" i="2"/>
  <c r="AA51" i="2"/>
  <c r="H51" i="2"/>
  <c r="O51" i="2" s="1"/>
  <c r="H52" i="2"/>
  <c r="O52" i="2" s="1"/>
  <c r="P52" i="2"/>
  <c r="H53" i="2"/>
  <c r="P53" i="2"/>
  <c r="AA54" i="2"/>
  <c r="H54" i="2"/>
  <c r="AA55" i="2"/>
  <c r="H55" i="2"/>
  <c r="O55" i="2" s="1"/>
  <c r="H56" i="2"/>
  <c r="O56" i="2" s="1"/>
  <c r="P56" i="2"/>
  <c r="H57" i="2"/>
  <c r="P57" i="2"/>
  <c r="AA58" i="2"/>
  <c r="H58" i="2"/>
  <c r="AA59" i="2"/>
  <c r="H59" i="2"/>
  <c r="O59" i="2" s="1"/>
  <c r="H60" i="2"/>
  <c r="O60" i="2" s="1"/>
  <c r="P60" i="2"/>
  <c r="H61" i="2"/>
  <c r="P61" i="2"/>
  <c r="AA62" i="2"/>
  <c r="H62" i="2"/>
  <c r="AA63" i="2"/>
  <c r="H63" i="2"/>
  <c r="O63" i="2" s="1"/>
  <c r="H64" i="2"/>
  <c r="O64" i="2" s="1"/>
  <c r="P64" i="2"/>
  <c r="H65" i="2"/>
  <c r="P65" i="2"/>
  <c r="AA66" i="2"/>
  <c r="H66" i="2"/>
  <c r="AA67" i="2"/>
  <c r="H67" i="2"/>
  <c r="O67" i="2" s="1"/>
  <c r="H68" i="2"/>
  <c r="O68" i="2" s="1"/>
  <c r="P68" i="2"/>
  <c r="H69" i="2"/>
  <c r="P69" i="2"/>
  <c r="AA70" i="2"/>
  <c r="H70" i="2"/>
  <c r="AA71" i="2"/>
  <c r="H71" i="2"/>
  <c r="O71" i="2" s="1"/>
  <c r="H72" i="2"/>
  <c r="O72" i="2" s="1"/>
  <c r="P72" i="2"/>
  <c r="H73" i="2"/>
  <c r="P73" i="2"/>
  <c r="AA74" i="2"/>
  <c r="H74" i="2"/>
  <c r="AA75" i="2"/>
  <c r="H75" i="2"/>
  <c r="O75" i="2" s="1"/>
  <c r="H76" i="2"/>
  <c r="O76" i="2" s="1"/>
  <c r="P76" i="2"/>
  <c r="H77" i="2"/>
  <c r="P77" i="2"/>
  <c r="AA78" i="2"/>
  <c r="H78" i="2"/>
  <c r="AA79" i="2"/>
  <c r="H79" i="2"/>
  <c r="O79" i="2" s="1"/>
  <c r="H80" i="2"/>
  <c r="P80" i="2"/>
  <c r="H81" i="2"/>
  <c r="P81" i="2"/>
  <c r="AA82" i="2"/>
  <c r="H82" i="2"/>
  <c r="AA83" i="2"/>
  <c r="H83" i="2"/>
  <c r="O83" i="2" s="1"/>
  <c r="H84" i="2"/>
  <c r="O84" i="2" s="1"/>
  <c r="P84" i="2"/>
  <c r="H85" i="2"/>
  <c r="P85" i="2"/>
  <c r="AA86" i="2"/>
  <c r="H86" i="2"/>
  <c r="AA87" i="2"/>
  <c r="H87" i="2"/>
  <c r="O87" i="2" s="1"/>
  <c r="H88" i="2"/>
  <c r="O88" i="2" s="1"/>
  <c r="P88" i="2"/>
  <c r="H89" i="2"/>
  <c r="P89" i="2"/>
  <c r="AA90" i="2"/>
  <c r="H90" i="2"/>
  <c r="AA91" i="2"/>
  <c r="H91" i="2"/>
  <c r="O91" i="2" s="1"/>
  <c r="H92" i="2"/>
  <c r="O92" i="2" s="1"/>
  <c r="P92" i="2"/>
  <c r="H93" i="2"/>
  <c r="P93" i="2"/>
  <c r="AA94" i="2"/>
  <c r="H94" i="2"/>
  <c r="AA95" i="2"/>
  <c r="H95" i="2"/>
  <c r="O95" i="2" s="1"/>
  <c r="H96" i="2"/>
  <c r="O96" i="2" s="1"/>
  <c r="P96" i="2"/>
  <c r="H97" i="2"/>
  <c r="P97" i="2"/>
  <c r="AA98" i="2"/>
  <c r="H98" i="2"/>
  <c r="AA99" i="2"/>
  <c r="H99" i="2"/>
  <c r="H100" i="2"/>
  <c r="O100" i="2" s="1"/>
  <c r="H101" i="2"/>
  <c r="P101" i="2"/>
  <c r="H102" i="2"/>
  <c r="AA103" i="2"/>
  <c r="H103" i="2"/>
  <c r="H104" i="2"/>
  <c r="O104" i="2" s="1"/>
  <c r="H105" i="2"/>
  <c r="P105" i="2"/>
  <c r="H106" i="2"/>
  <c r="AA107" i="2"/>
  <c r="H107" i="2"/>
  <c r="H108" i="2"/>
  <c r="O108" i="2" s="1"/>
  <c r="H109" i="2"/>
  <c r="P109" i="2"/>
  <c r="H110" i="2"/>
  <c r="AA111" i="2"/>
  <c r="H111" i="2"/>
  <c r="H112" i="2"/>
  <c r="O112" i="2" s="1"/>
  <c r="H113" i="2"/>
  <c r="P113" i="2"/>
  <c r="H114" i="2"/>
  <c r="AA115" i="2"/>
  <c r="H115" i="2"/>
  <c r="H116" i="2"/>
  <c r="H117" i="2"/>
  <c r="P117" i="2"/>
  <c r="H118" i="2"/>
  <c r="AA119" i="2"/>
  <c r="H119" i="2"/>
  <c r="H120" i="2"/>
  <c r="O120" i="2" s="1"/>
  <c r="H121" i="2"/>
  <c r="P121" i="2"/>
  <c r="H122" i="2"/>
  <c r="AA123" i="2"/>
  <c r="H123" i="2"/>
  <c r="H124" i="2"/>
  <c r="O124" i="2" s="1"/>
  <c r="H125" i="2"/>
  <c r="P125" i="2"/>
  <c r="H126" i="2"/>
  <c r="AA127" i="2"/>
  <c r="H127" i="2"/>
  <c r="H128" i="2"/>
  <c r="O128" i="2" s="1"/>
  <c r="H129" i="2"/>
  <c r="P129" i="2"/>
  <c r="H130" i="2"/>
  <c r="AA131" i="2"/>
  <c r="H131" i="2"/>
  <c r="H132" i="2"/>
  <c r="O132" i="2" s="1"/>
  <c r="H133" i="2"/>
  <c r="P133" i="2"/>
  <c r="H134" i="2"/>
  <c r="AA135" i="2"/>
  <c r="H135" i="2"/>
  <c r="H136" i="2"/>
  <c r="O136" i="2" s="1"/>
  <c r="H137" i="2"/>
  <c r="P137" i="2"/>
  <c r="H138" i="2"/>
  <c r="AA139" i="2"/>
  <c r="H139" i="2"/>
  <c r="H140" i="2"/>
  <c r="O140" i="2" s="1"/>
  <c r="H141" i="2"/>
  <c r="P141" i="2"/>
  <c r="H142" i="2"/>
  <c r="AA143" i="2"/>
  <c r="H143" i="2"/>
  <c r="H144" i="2"/>
  <c r="O144" i="2" s="1"/>
  <c r="H145" i="2"/>
  <c r="P145" i="2"/>
  <c r="H146" i="2"/>
  <c r="AA147" i="2"/>
  <c r="H147" i="2"/>
  <c r="H148" i="2"/>
  <c r="O148" i="2" s="1"/>
  <c r="H149" i="2"/>
  <c r="P149" i="2"/>
  <c r="H150" i="2"/>
  <c r="AA151" i="2"/>
  <c r="H151" i="2"/>
  <c r="H152" i="2"/>
  <c r="O152" i="2" s="1"/>
  <c r="H153" i="2"/>
  <c r="P153" i="2"/>
  <c r="H154" i="2"/>
  <c r="AA155" i="2"/>
  <c r="H155" i="2"/>
  <c r="H156" i="2"/>
  <c r="O156" i="2" s="1"/>
  <c r="H157" i="2"/>
  <c r="P157" i="2"/>
  <c r="H158" i="2"/>
  <c r="AA159" i="2"/>
  <c r="H159" i="2"/>
  <c r="H160" i="2"/>
  <c r="H161" i="2"/>
  <c r="P161" i="2"/>
  <c r="H162" i="2"/>
  <c r="AA163" i="2"/>
  <c r="H163" i="2"/>
  <c r="H164" i="2"/>
  <c r="O164" i="2" s="1"/>
  <c r="H165" i="2"/>
  <c r="P165" i="2"/>
  <c r="H166" i="2"/>
  <c r="AA167" i="2"/>
  <c r="H167" i="2"/>
  <c r="H168" i="2"/>
  <c r="O168" i="2" s="1"/>
  <c r="H169" i="2"/>
  <c r="P169" i="2"/>
  <c r="H170" i="2"/>
  <c r="AA171" i="2"/>
  <c r="H171" i="2"/>
  <c r="H172" i="2"/>
  <c r="O172" i="2" s="1"/>
  <c r="H173" i="2"/>
  <c r="P173" i="2"/>
  <c r="H174" i="2"/>
  <c r="AA175" i="2"/>
  <c r="H175" i="2"/>
  <c r="H176" i="2"/>
  <c r="O176" i="2" s="1"/>
  <c r="H177" i="2"/>
  <c r="P177" i="2"/>
  <c r="H178" i="2"/>
  <c r="AA179" i="2"/>
  <c r="H179" i="2"/>
  <c r="H180" i="2"/>
  <c r="O180" i="2" s="1"/>
  <c r="H181" i="2"/>
  <c r="P181" i="2"/>
  <c r="H182" i="2"/>
  <c r="AA183" i="2"/>
  <c r="H183" i="2"/>
  <c r="H184" i="2"/>
  <c r="O184" i="2" s="1"/>
  <c r="H185" i="2"/>
  <c r="P185" i="2"/>
  <c r="H186" i="2"/>
  <c r="AA187" i="2"/>
  <c r="H187" i="2"/>
  <c r="H188" i="2"/>
  <c r="O188" i="2" s="1"/>
  <c r="H189" i="2"/>
  <c r="P189" i="2"/>
  <c r="H190" i="2"/>
  <c r="AA191" i="2"/>
  <c r="H191" i="2"/>
  <c r="H192" i="2"/>
  <c r="O192" i="2" s="1"/>
  <c r="H193" i="2"/>
  <c r="P193" i="2"/>
  <c r="H194" i="2"/>
  <c r="AA195" i="2"/>
  <c r="H195" i="2"/>
  <c r="H196" i="2"/>
  <c r="O196" i="2" s="1"/>
  <c r="H197" i="2"/>
  <c r="P197" i="2"/>
  <c r="H198" i="2"/>
  <c r="AA199" i="2"/>
  <c r="H199" i="2"/>
  <c r="H200" i="2"/>
  <c r="O200" i="2" s="1"/>
  <c r="AA32" i="2"/>
  <c r="AA33" i="2"/>
  <c r="AA36" i="2"/>
  <c r="AA37" i="2"/>
  <c r="AA40" i="2"/>
  <c r="AA41" i="2"/>
  <c r="AA44" i="2"/>
  <c r="AA45" i="2"/>
  <c r="AA48" i="2"/>
  <c r="AA49" i="2"/>
  <c r="AA52" i="2"/>
  <c r="AA53" i="2"/>
  <c r="AA56" i="2"/>
  <c r="AA57" i="2"/>
  <c r="AA60" i="2"/>
  <c r="AA61" i="2"/>
  <c r="AA64" i="2"/>
  <c r="AA65" i="2"/>
  <c r="AA68" i="2"/>
  <c r="AA69" i="2"/>
  <c r="AA72" i="2"/>
  <c r="AA73" i="2"/>
  <c r="AA76" i="2"/>
  <c r="AA77" i="2"/>
  <c r="AA80" i="2"/>
  <c r="AA81" i="2"/>
  <c r="AA84" i="2"/>
  <c r="AA85" i="2"/>
  <c r="AA88" i="2"/>
  <c r="AA89" i="2"/>
  <c r="AA92" i="2"/>
  <c r="AA93" i="2"/>
  <c r="AA96" i="2"/>
  <c r="AA97" i="2"/>
  <c r="AA100" i="2"/>
  <c r="AA101" i="2"/>
  <c r="AA102" i="2"/>
  <c r="AA104" i="2"/>
  <c r="AA105" i="2"/>
  <c r="AA106" i="2"/>
  <c r="AA108" i="2"/>
  <c r="AA109" i="2"/>
  <c r="AA110" i="2"/>
  <c r="AA112" i="2"/>
  <c r="AA113" i="2"/>
  <c r="AA114" i="2"/>
  <c r="AA116" i="2"/>
  <c r="AA117" i="2"/>
  <c r="AA118" i="2"/>
  <c r="AA120" i="2"/>
  <c r="AA121" i="2"/>
  <c r="AA122" i="2"/>
  <c r="AA124" i="2"/>
  <c r="AA125" i="2"/>
  <c r="AA126" i="2"/>
  <c r="AA128" i="2"/>
  <c r="AA129" i="2"/>
  <c r="AA130" i="2"/>
  <c r="AA132" i="2"/>
  <c r="AA133" i="2"/>
  <c r="AA134" i="2"/>
  <c r="AA136" i="2"/>
  <c r="AA137" i="2"/>
  <c r="AA138" i="2"/>
  <c r="AA140" i="2"/>
  <c r="AA141" i="2"/>
  <c r="AA142" i="2"/>
  <c r="AA144" i="2"/>
  <c r="AA145" i="2"/>
  <c r="AA146" i="2"/>
  <c r="AA148" i="2"/>
  <c r="AA149" i="2"/>
  <c r="AA150" i="2"/>
  <c r="AA152" i="2"/>
  <c r="AA153" i="2"/>
  <c r="AA154" i="2"/>
  <c r="AA156" i="2"/>
  <c r="AA157" i="2"/>
  <c r="AA158" i="2"/>
  <c r="AA160" i="2"/>
  <c r="AA161" i="2"/>
  <c r="AA162" i="2"/>
  <c r="AA164" i="2"/>
  <c r="AA165" i="2"/>
  <c r="AA166" i="2"/>
  <c r="AA168" i="2"/>
  <c r="AA169" i="2"/>
  <c r="AA170" i="2"/>
  <c r="AA172" i="2"/>
  <c r="AA173" i="2"/>
  <c r="AA174" i="2"/>
  <c r="AA176" i="2"/>
  <c r="AA177" i="2"/>
  <c r="AA178" i="2"/>
  <c r="AA180" i="2"/>
  <c r="AA181" i="2"/>
  <c r="AA182" i="2"/>
  <c r="AA184" i="2"/>
  <c r="AA185" i="2"/>
  <c r="AA186" i="2"/>
  <c r="AA188" i="2"/>
  <c r="AA189" i="2"/>
  <c r="AA190" i="2"/>
  <c r="AA192" i="2"/>
  <c r="AA193" i="2"/>
  <c r="AA194" i="2"/>
  <c r="AA196" i="2"/>
  <c r="AA197" i="2"/>
  <c r="AA198" i="2"/>
  <c r="M31" i="2"/>
  <c r="D90" i="5" s="1"/>
  <c r="N31" i="2"/>
  <c r="P31" i="2"/>
  <c r="Q31" i="2"/>
  <c r="M32" i="2"/>
  <c r="D93" i="5" s="1"/>
  <c r="N32" i="2"/>
  <c r="Q32" i="2"/>
  <c r="M33" i="2"/>
  <c r="D96" i="5" s="1"/>
  <c r="N33" i="2"/>
  <c r="O33" i="2"/>
  <c r="Q33" i="2"/>
  <c r="M34" i="2"/>
  <c r="D99" i="5" s="1"/>
  <c r="N34" i="2"/>
  <c r="O34" i="2"/>
  <c r="P34" i="2"/>
  <c r="Q34" i="2"/>
  <c r="M35" i="2"/>
  <c r="D102" i="5" s="1"/>
  <c r="N35" i="2"/>
  <c r="P35" i="2"/>
  <c r="Q35" i="2"/>
  <c r="M36" i="2"/>
  <c r="D105" i="5" s="1"/>
  <c r="N36" i="2"/>
  <c r="Q36" i="2"/>
  <c r="M37" i="2"/>
  <c r="D108" i="5" s="1"/>
  <c r="N37" i="2"/>
  <c r="O37" i="2"/>
  <c r="Q37" i="2"/>
  <c r="M38" i="2"/>
  <c r="D111" i="5" s="1"/>
  <c r="N38" i="2"/>
  <c r="O38" i="2"/>
  <c r="P38" i="2"/>
  <c r="Q38" i="2"/>
  <c r="M39" i="2"/>
  <c r="D114" i="5" s="1"/>
  <c r="N39" i="2"/>
  <c r="P39" i="2"/>
  <c r="Q39" i="2"/>
  <c r="M40" i="2"/>
  <c r="D117" i="5" s="1"/>
  <c r="N40" i="2"/>
  <c r="Q40" i="2"/>
  <c r="M41" i="2"/>
  <c r="D120" i="5" s="1"/>
  <c r="N41" i="2"/>
  <c r="O41" i="2"/>
  <c r="Q41" i="2"/>
  <c r="M42" i="2"/>
  <c r="D123" i="5" s="1"/>
  <c r="N42" i="2"/>
  <c r="O42" i="2"/>
  <c r="P42" i="2"/>
  <c r="Q42" i="2"/>
  <c r="M43" i="2"/>
  <c r="D126" i="5" s="1"/>
  <c r="N43" i="2"/>
  <c r="P43" i="2"/>
  <c r="Q43" i="2"/>
  <c r="M44" i="2"/>
  <c r="D129" i="5" s="1"/>
  <c r="N44" i="2"/>
  <c r="Q44" i="2"/>
  <c r="M45" i="2"/>
  <c r="D132" i="5" s="1"/>
  <c r="N45" i="2"/>
  <c r="O45" i="2"/>
  <c r="Q45" i="2"/>
  <c r="M46" i="2"/>
  <c r="D135" i="5" s="1"/>
  <c r="N46" i="2"/>
  <c r="O46" i="2"/>
  <c r="P46" i="2"/>
  <c r="Q46" i="2"/>
  <c r="M47" i="2"/>
  <c r="D138" i="5" s="1"/>
  <c r="N47" i="2"/>
  <c r="P47" i="2"/>
  <c r="Q47" i="2"/>
  <c r="M48" i="2"/>
  <c r="D141" i="5" s="1"/>
  <c r="N48" i="2"/>
  <c r="Q48" i="2"/>
  <c r="M49" i="2"/>
  <c r="D144" i="5" s="1"/>
  <c r="N49" i="2"/>
  <c r="O49" i="2"/>
  <c r="Q49" i="2"/>
  <c r="M50" i="2"/>
  <c r="D147" i="5" s="1"/>
  <c r="N50" i="2"/>
  <c r="O50" i="2"/>
  <c r="P50" i="2"/>
  <c r="Q50" i="2"/>
  <c r="M51" i="2"/>
  <c r="D150" i="5" s="1"/>
  <c r="N51" i="2"/>
  <c r="P51" i="2"/>
  <c r="Q51" i="2"/>
  <c r="M52" i="2"/>
  <c r="D153" i="5" s="1"/>
  <c r="N52" i="2"/>
  <c r="Q52" i="2"/>
  <c r="M53" i="2"/>
  <c r="D156" i="5" s="1"/>
  <c r="N53" i="2"/>
  <c r="O53" i="2"/>
  <c r="Q53" i="2"/>
  <c r="M54" i="2"/>
  <c r="D159" i="5" s="1"/>
  <c r="N54" i="2"/>
  <c r="O54" i="2"/>
  <c r="P54" i="2"/>
  <c r="Q54" i="2"/>
  <c r="M55" i="2"/>
  <c r="D162" i="5" s="1"/>
  <c r="N55" i="2"/>
  <c r="P55" i="2"/>
  <c r="Q55" i="2"/>
  <c r="M56" i="2"/>
  <c r="D165" i="5" s="1"/>
  <c r="N56" i="2"/>
  <c r="Q56" i="2"/>
  <c r="M57" i="2"/>
  <c r="D168" i="5" s="1"/>
  <c r="N57" i="2"/>
  <c r="O57" i="2"/>
  <c r="Q57" i="2"/>
  <c r="M58" i="2"/>
  <c r="D171" i="5" s="1"/>
  <c r="N58" i="2"/>
  <c r="O58" i="2"/>
  <c r="P58" i="2"/>
  <c r="Q58" i="2"/>
  <c r="M59" i="2"/>
  <c r="D174" i="5" s="1"/>
  <c r="N59" i="2"/>
  <c r="P59" i="2"/>
  <c r="Q59" i="2"/>
  <c r="M60" i="2"/>
  <c r="D177" i="5" s="1"/>
  <c r="N60" i="2"/>
  <c r="Q60" i="2"/>
  <c r="M61" i="2"/>
  <c r="D180" i="5" s="1"/>
  <c r="N61" i="2"/>
  <c r="O61" i="2"/>
  <c r="Q61" i="2"/>
  <c r="M62" i="2"/>
  <c r="D183" i="5" s="1"/>
  <c r="N62" i="2"/>
  <c r="O62" i="2"/>
  <c r="P62" i="2"/>
  <c r="Q62" i="2"/>
  <c r="M63" i="2"/>
  <c r="D186" i="5" s="1"/>
  <c r="N63" i="2"/>
  <c r="P63" i="2"/>
  <c r="Q63" i="2"/>
  <c r="M64" i="2"/>
  <c r="D189" i="5" s="1"/>
  <c r="N64" i="2"/>
  <c r="Q64" i="2"/>
  <c r="M65" i="2"/>
  <c r="D192" i="5" s="1"/>
  <c r="N65" i="2"/>
  <c r="O65" i="2"/>
  <c r="Q65" i="2"/>
  <c r="M66" i="2"/>
  <c r="D195" i="5" s="1"/>
  <c r="N66" i="2"/>
  <c r="O66" i="2"/>
  <c r="P66" i="2"/>
  <c r="Q66" i="2"/>
  <c r="M67" i="2"/>
  <c r="D198" i="5" s="1"/>
  <c r="N67" i="2"/>
  <c r="P67" i="2"/>
  <c r="Q67" i="2"/>
  <c r="M68" i="2"/>
  <c r="D201" i="5" s="1"/>
  <c r="N68" i="2"/>
  <c r="Q68" i="2"/>
  <c r="M69" i="2"/>
  <c r="D204" i="5" s="1"/>
  <c r="N69" i="2"/>
  <c r="O69" i="2"/>
  <c r="Q69" i="2"/>
  <c r="M70" i="2"/>
  <c r="D207" i="5" s="1"/>
  <c r="N70" i="2"/>
  <c r="O70" i="2"/>
  <c r="P70" i="2"/>
  <c r="Q70" i="2"/>
  <c r="M71" i="2"/>
  <c r="D210" i="5" s="1"/>
  <c r="N71" i="2"/>
  <c r="P71" i="2"/>
  <c r="Q71" i="2"/>
  <c r="M72" i="2"/>
  <c r="D213" i="5" s="1"/>
  <c r="N72" i="2"/>
  <c r="Q72" i="2"/>
  <c r="M73" i="2"/>
  <c r="D216" i="5" s="1"/>
  <c r="N73" i="2"/>
  <c r="O73" i="2"/>
  <c r="Q73" i="2"/>
  <c r="M74" i="2"/>
  <c r="D219" i="5" s="1"/>
  <c r="N74" i="2"/>
  <c r="O74" i="2"/>
  <c r="P74" i="2"/>
  <c r="Q74" i="2"/>
  <c r="M75" i="2"/>
  <c r="D222" i="5" s="1"/>
  <c r="N75" i="2"/>
  <c r="P75" i="2"/>
  <c r="Q75" i="2"/>
  <c r="M76" i="2"/>
  <c r="D225" i="5" s="1"/>
  <c r="N76" i="2"/>
  <c r="Q76" i="2"/>
  <c r="M77" i="2"/>
  <c r="D228" i="5" s="1"/>
  <c r="N77" i="2"/>
  <c r="O77" i="2"/>
  <c r="Q77" i="2"/>
  <c r="M78" i="2"/>
  <c r="D231" i="5" s="1"/>
  <c r="N78" i="2"/>
  <c r="O78" i="2"/>
  <c r="P78" i="2"/>
  <c r="Q78" i="2"/>
  <c r="M79" i="2"/>
  <c r="D234" i="5" s="1"/>
  <c r="N79" i="2"/>
  <c r="P79" i="2"/>
  <c r="Q79" i="2"/>
  <c r="M80" i="2"/>
  <c r="D237" i="5" s="1"/>
  <c r="N80" i="2"/>
  <c r="O80" i="2"/>
  <c r="Q80" i="2"/>
  <c r="M81" i="2"/>
  <c r="D240" i="5" s="1"/>
  <c r="N81" i="2"/>
  <c r="O81" i="2"/>
  <c r="Q81" i="2"/>
  <c r="M82" i="2"/>
  <c r="D243" i="5" s="1"/>
  <c r="N82" i="2"/>
  <c r="O82" i="2"/>
  <c r="P82" i="2"/>
  <c r="Q82" i="2"/>
  <c r="M83" i="2"/>
  <c r="D246" i="5" s="1"/>
  <c r="N83" i="2"/>
  <c r="P83" i="2"/>
  <c r="Q83" i="2"/>
  <c r="M84" i="2"/>
  <c r="D249" i="5" s="1"/>
  <c r="N84" i="2"/>
  <c r="Q84" i="2"/>
  <c r="M85" i="2"/>
  <c r="D252" i="5" s="1"/>
  <c r="N85" i="2"/>
  <c r="O85" i="2"/>
  <c r="Q85" i="2"/>
  <c r="M86" i="2"/>
  <c r="D255" i="5" s="1"/>
  <c r="N86" i="2"/>
  <c r="O86" i="2"/>
  <c r="P86" i="2"/>
  <c r="Q86" i="2"/>
  <c r="M87" i="2"/>
  <c r="D258" i="5" s="1"/>
  <c r="N87" i="2"/>
  <c r="P87" i="2"/>
  <c r="Q87" i="2"/>
  <c r="M88" i="2"/>
  <c r="D261" i="5" s="1"/>
  <c r="N88" i="2"/>
  <c r="Q88" i="2"/>
  <c r="M89" i="2"/>
  <c r="D264" i="5" s="1"/>
  <c r="N89" i="2"/>
  <c r="O89" i="2"/>
  <c r="Q89" i="2"/>
  <c r="M90" i="2"/>
  <c r="D267" i="5" s="1"/>
  <c r="N90" i="2"/>
  <c r="O90" i="2"/>
  <c r="P90" i="2"/>
  <c r="Q90" i="2"/>
  <c r="M91" i="2"/>
  <c r="D270" i="5" s="1"/>
  <c r="N91" i="2"/>
  <c r="P91" i="2"/>
  <c r="Q91" i="2"/>
  <c r="M92" i="2"/>
  <c r="D273" i="5" s="1"/>
  <c r="N92" i="2"/>
  <c r="Q92" i="2"/>
  <c r="M93" i="2"/>
  <c r="D276" i="5" s="1"/>
  <c r="N93" i="2"/>
  <c r="O93" i="2"/>
  <c r="Q93" i="2"/>
  <c r="M94" i="2"/>
  <c r="D279" i="5" s="1"/>
  <c r="N94" i="2"/>
  <c r="O94" i="2"/>
  <c r="P94" i="2"/>
  <c r="Q94" i="2"/>
  <c r="M95" i="2"/>
  <c r="D282" i="5" s="1"/>
  <c r="N95" i="2"/>
  <c r="P95" i="2"/>
  <c r="Q95" i="2"/>
  <c r="M96" i="2"/>
  <c r="D285" i="5" s="1"/>
  <c r="N96" i="2"/>
  <c r="Q96" i="2"/>
  <c r="M97" i="2"/>
  <c r="D288" i="5" s="1"/>
  <c r="N97" i="2"/>
  <c r="O97" i="2"/>
  <c r="Q97" i="2"/>
  <c r="M98" i="2"/>
  <c r="D291" i="5" s="1"/>
  <c r="N98" i="2"/>
  <c r="O98" i="2"/>
  <c r="P98" i="2"/>
  <c r="Q98" i="2"/>
  <c r="M99" i="2"/>
  <c r="D294" i="5" s="1"/>
  <c r="N99" i="2"/>
  <c r="O99" i="2"/>
  <c r="P99" i="2"/>
  <c r="Q99" i="2"/>
  <c r="M100" i="2"/>
  <c r="D297" i="5" s="1"/>
  <c r="N100" i="2"/>
  <c r="P100" i="2"/>
  <c r="Q100" i="2"/>
  <c r="M101" i="2"/>
  <c r="D300" i="5" s="1"/>
  <c r="N101" i="2"/>
  <c r="O101" i="2"/>
  <c r="Q101" i="2"/>
  <c r="M102" i="2"/>
  <c r="D303" i="5" s="1"/>
  <c r="N102" i="2"/>
  <c r="O102" i="2"/>
  <c r="P102" i="2"/>
  <c r="Q102" i="2"/>
  <c r="M103" i="2"/>
  <c r="D306" i="5" s="1"/>
  <c r="N103" i="2"/>
  <c r="O103" i="2"/>
  <c r="P103" i="2"/>
  <c r="Q103" i="2"/>
  <c r="M104" i="2"/>
  <c r="D309" i="5" s="1"/>
  <c r="N104" i="2"/>
  <c r="P104" i="2"/>
  <c r="Q104" i="2"/>
  <c r="M105" i="2"/>
  <c r="D312" i="5" s="1"/>
  <c r="N105" i="2"/>
  <c r="O105" i="2"/>
  <c r="Q105" i="2"/>
  <c r="M106" i="2"/>
  <c r="D315" i="5" s="1"/>
  <c r="N106" i="2"/>
  <c r="O106" i="2"/>
  <c r="P106" i="2"/>
  <c r="Q106" i="2"/>
  <c r="M107" i="2"/>
  <c r="D318" i="5" s="1"/>
  <c r="N107" i="2"/>
  <c r="O107" i="2"/>
  <c r="P107" i="2"/>
  <c r="Q107" i="2"/>
  <c r="M108" i="2"/>
  <c r="D321" i="5" s="1"/>
  <c r="N108" i="2"/>
  <c r="P108" i="2"/>
  <c r="Q108" i="2"/>
  <c r="M109" i="2"/>
  <c r="D324" i="5" s="1"/>
  <c r="N109" i="2"/>
  <c r="O109" i="2"/>
  <c r="Q109" i="2"/>
  <c r="M110" i="2"/>
  <c r="D327" i="5" s="1"/>
  <c r="N110" i="2"/>
  <c r="O110" i="2"/>
  <c r="P110" i="2"/>
  <c r="Q110" i="2"/>
  <c r="M111" i="2"/>
  <c r="D330" i="5" s="1"/>
  <c r="N111" i="2"/>
  <c r="O111" i="2"/>
  <c r="P111" i="2"/>
  <c r="Q111" i="2"/>
  <c r="M112" i="2"/>
  <c r="D333" i="5" s="1"/>
  <c r="N112" i="2"/>
  <c r="P112" i="2"/>
  <c r="Q112" i="2"/>
  <c r="M113" i="2"/>
  <c r="D336" i="5" s="1"/>
  <c r="N113" i="2"/>
  <c r="O113" i="2"/>
  <c r="Q113" i="2"/>
  <c r="M114" i="2"/>
  <c r="D339" i="5" s="1"/>
  <c r="N114" i="2"/>
  <c r="O114" i="2"/>
  <c r="P114" i="2"/>
  <c r="Q114" i="2"/>
  <c r="M115" i="2"/>
  <c r="D342" i="5" s="1"/>
  <c r="N115" i="2"/>
  <c r="O115" i="2"/>
  <c r="P115" i="2"/>
  <c r="Q115" i="2"/>
  <c r="M116" i="2"/>
  <c r="N116" i="2"/>
  <c r="T116" i="2" s="1"/>
  <c r="O116" i="2"/>
  <c r="P116" i="2"/>
  <c r="Q116" i="2"/>
  <c r="M117" i="2"/>
  <c r="N117" i="2"/>
  <c r="T117" i="2" s="1"/>
  <c r="O117" i="2"/>
  <c r="Q117" i="2"/>
  <c r="M118" i="2"/>
  <c r="N118" i="2"/>
  <c r="T118" i="2" s="1"/>
  <c r="O118" i="2"/>
  <c r="P118" i="2"/>
  <c r="Q118" i="2"/>
  <c r="M119" i="2"/>
  <c r="N119" i="2"/>
  <c r="O119" i="2"/>
  <c r="P119" i="2"/>
  <c r="Q119" i="2"/>
  <c r="M120" i="2"/>
  <c r="N120" i="2"/>
  <c r="P120" i="2"/>
  <c r="Q120" i="2"/>
  <c r="M121" i="2"/>
  <c r="N121" i="2"/>
  <c r="O121" i="2"/>
  <c r="Q121" i="2"/>
  <c r="M122" i="2"/>
  <c r="N122" i="2"/>
  <c r="O122" i="2"/>
  <c r="P122" i="2"/>
  <c r="Q122" i="2"/>
  <c r="M123" i="2"/>
  <c r="N123" i="2"/>
  <c r="T123" i="2" s="1"/>
  <c r="O123" i="2"/>
  <c r="P123" i="2"/>
  <c r="Q123" i="2"/>
  <c r="M124" i="2"/>
  <c r="N124" i="2"/>
  <c r="T124" i="2" s="1"/>
  <c r="P124" i="2"/>
  <c r="Q124" i="2"/>
  <c r="M125" i="2"/>
  <c r="N125" i="2"/>
  <c r="T125" i="2" s="1"/>
  <c r="O125" i="2"/>
  <c r="Q125" i="2"/>
  <c r="M126" i="2"/>
  <c r="N126" i="2"/>
  <c r="T126" i="2" s="1"/>
  <c r="O126" i="2"/>
  <c r="P126" i="2"/>
  <c r="Q126" i="2"/>
  <c r="M127" i="2"/>
  <c r="N127" i="2"/>
  <c r="O127" i="2"/>
  <c r="P127" i="2"/>
  <c r="Q127" i="2"/>
  <c r="M128" i="2"/>
  <c r="N128" i="2"/>
  <c r="P128" i="2"/>
  <c r="Q128" i="2"/>
  <c r="M129" i="2"/>
  <c r="N129" i="2"/>
  <c r="O129" i="2"/>
  <c r="Q129" i="2"/>
  <c r="M130" i="2"/>
  <c r="N130" i="2"/>
  <c r="O130" i="2"/>
  <c r="P130" i="2"/>
  <c r="Q130" i="2"/>
  <c r="M131" i="2"/>
  <c r="N131" i="2"/>
  <c r="T131" i="2" s="1"/>
  <c r="O131" i="2"/>
  <c r="P131" i="2"/>
  <c r="Q131" i="2"/>
  <c r="M132" i="2"/>
  <c r="N132" i="2"/>
  <c r="T132" i="2" s="1"/>
  <c r="P132" i="2"/>
  <c r="Q132" i="2"/>
  <c r="M133" i="2"/>
  <c r="N133" i="2"/>
  <c r="T133" i="2" s="1"/>
  <c r="O133" i="2"/>
  <c r="Q133" i="2"/>
  <c r="M134" i="2"/>
  <c r="N134" i="2"/>
  <c r="T134" i="2" s="1"/>
  <c r="O134" i="2"/>
  <c r="P134" i="2"/>
  <c r="Q134" i="2"/>
  <c r="M135" i="2"/>
  <c r="N135" i="2"/>
  <c r="O135" i="2"/>
  <c r="P135" i="2"/>
  <c r="Q135" i="2"/>
  <c r="M136" i="2"/>
  <c r="N136" i="2"/>
  <c r="P136" i="2"/>
  <c r="Q136" i="2"/>
  <c r="M137" i="2"/>
  <c r="N137" i="2"/>
  <c r="O137" i="2"/>
  <c r="Q137" i="2"/>
  <c r="M138" i="2"/>
  <c r="N138" i="2"/>
  <c r="O138" i="2"/>
  <c r="P138" i="2"/>
  <c r="Q138" i="2"/>
  <c r="M139" i="2"/>
  <c r="N139" i="2"/>
  <c r="T139" i="2" s="1"/>
  <c r="O139" i="2"/>
  <c r="P139" i="2"/>
  <c r="Q139" i="2"/>
  <c r="M140" i="2"/>
  <c r="N140" i="2"/>
  <c r="T140" i="2" s="1"/>
  <c r="P140" i="2"/>
  <c r="Q140" i="2"/>
  <c r="M141" i="2"/>
  <c r="N141" i="2"/>
  <c r="T141" i="2" s="1"/>
  <c r="O141" i="2"/>
  <c r="Q141" i="2"/>
  <c r="M142" i="2"/>
  <c r="N142" i="2"/>
  <c r="T142" i="2" s="1"/>
  <c r="O142" i="2"/>
  <c r="P142" i="2"/>
  <c r="Q142" i="2"/>
  <c r="M143" i="2"/>
  <c r="N143" i="2"/>
  <c r="O143" i="2"/>
  <c r="P143" i="2"/>
  <c r="Q143" i="2"/>
  <c r="M144" i="2"/>
  <c r="N144" i="2"/>
  <c r="P144" i="2"/>
  <c r="Q144" i="2"/>
  <c r="M145" i="2"/>
  <c r="N145" i="2"/>
  <c r="O145" i="2"/>
  <c r="Q145" i="2"/>
  <c r="M146" i="2"/>
  <c r="N146" i="2"/>
  <c r="O146" i="2"/>
  <c r="P146" i="2"/>
  <c r="Q146" i="2"/>
  <c r="M147" i="2"/>
  <c r="N147" i="2"/>
  <c r="T147" i="2" s="1"/>
  <c r="O147" i="2"/>
  <c r="P147" i="2"/>
  <c r="Q147" i="2"/>
  <c r="M148" i="2"/>
  <c r="N148" i="2"/>
  <c r="T148" i="2" s="1"/>
  <c r="P148" i="2"/>
  <c r="Q148" i="2"/>
  <c r="M149" i="2"/>
  <c r="N149" i="2"/>
  <c r="T149" i="2" s="1"/>
  <c r="O149" i="2"/>
  <c r="Q149" i="2"/>
  <c r="M150" i="2"/>
  <c r="N150" i="2"/>
  <c r="T150" i="2" s="1"/>
  <c r="O150" i="2"/>
  <c r="P150" i="2"/>
  <c r="Q150" i="2"/>
  <c r="M151" i="2"/>
  <c r="N151" i="2"/>
  <c r="O151" i="2"/>
  <c r="P151" i="2"/>
  <c r="Q151" i="2"/>
  <c r="M152" i="2"/>
  <c r="N152" i="2"/>
  <c r="P152" i="2"/>
  <c r="Q152" i="2"/>
  <c r="M153" i="2"/>
  <c r="N153" i="2"/>
  <c r="O153" i="2"/>
  <c r="Q153" i="2"/>
  <c r="M154" i="2"/>
  <c r="N154" i="2"/>
  <c r="O154" i="2"/>
  <c r="P154" i="2"/>
  <c r="Q154" i="2"/>
  <c r="M155" i="2"/>
  <c r="N155" i="2"/>
  <c r="T155" i="2" s="1"/>
  <c r="O155" i="2"/>
  <c r="P155" i="2"/>
  <c r="Q155" i="2"/>
  <c r="M156" i="2"/>
  <c r="N156" i="2"/>
  <c r="T156" i="2" s="1"/>
  <c r="P156" i="2"/>
  <c r="Q156" i="2"/>
  <c r="M157" i="2"/>
  <c r="N157" i="2"/>
  <c r="T157" i="2" s="1"/>
  <c r="O157" i="2"/>
  <c r="Q157" i="2"/>
  <c r="M158" i="2"/>
  <c r="N158" i="2"/>
  <c r="T158" i="2" s="1"/>
  <c r="O158" i="2"/>
  <c r="P158" i="2"/>
  <c r="Q158" i="2"/>
  <c r="M159" i="2"/>
  <c r="N159" i="2"/>
  <c r="O159" i="2"/>
  <c r="P159" i="2"/>
  <c r="Q159" i="2"/>
  <c r="M160" i="2"/>
  <c r="N160" i="2"/>
  <c r="O160" i="2"/>
  <c r="P160" i="2"/>
  <c r="Q160" i="2"/>
  <c r="M161" i="2"/>
  <c r="N161" i="2"/>
  <c r="T161" i="2" s="1"/>
  <c r="O161" i="2"/>
  <c r="Q161" i="2"/>
  <c r="M162" i="2"/>
  <c r="N162" i="2"/>
  <c r="T162" i="2" s="1"/>
  <c r="O162" i="2"/>
  <c r="P162" i="2"/>
  <c r="Q162" i="2"/>
  <c r="M163" i="2"/>
  <c r="N163" i="2"/>
  <c r="T163" i="2" s="1"/>
  <c r="O163" i="2"/>
  <c r="P163" i="2"/>
  <c r="Q163" i="2"/>
  <c r="M164" i="2"/>
  <c r="N164" i="2"/>
  <c r="P164" i="2"/>
  <c r="Q164" i="2"/>
  <c r="M165" i="2"/>
  <c r="N165" i="2"/>
  <c r="O165" i="2"/>
  <c r="Q165" i="2"/>
  <c r="M166" i="2"/>
  <c r="N166" i="2"/>
  <c r="O166" i="2"/>
  <c r="P166" i="2"/>
  <c r="Q166" i="2"/>
  <c r="M167" i="2"/>
  <c r="N167" i="2"/>
  <c r="O167" i="2"/>
  <c r="P167" i="2"/>
  <c r="Q167" i="2"/>
  <c r="M168" i="2"/>
  <c r="N168" i="2"/>
  <c r="T168" i="2" s="1"/>
  <c r="P168" i="2"/>
  <c r="Q168" i="2"/>
  <c r="M169" i="2"/>
  <c r="N169" i="2"/>
  <c r="T169" i="2" s="1"/>
  <c r="O169" i="2"/>
  <c r="Q169" i="2"/>
  <c r="M170" i="2"/>
  <c r="N170" i="2"/>
  <c r="T170" i="2" s="1"/>
  <c r="O170" i="2"/>
  <c r="P170" i="2"/>
  <c r="Q170" i="2"/>
  <c r="M171" i="2"/>
  <c r="N171" i="2"/>
  <c r="T171" i="2" s="1"/>
  <c r="O171" i="2"/>
  <c r="P171" i="2"/>
  <c r="Q171" i="2"/>
  <c r="M172" i="2"/>
  <c r="N172" i="2"/>
  <c r="P172" i="2"/>
  <c r="Q172" i="2"/>
  <c r="M173" i="2"/>
  <c r="N173" i="2"/>
  <c r="O173" i="2"/>
  <c r="Q173" i="2"/>
  <c r="M174" i="2"/>
  <c r="N174" i="2"/>
  <c r="O174" i="2"/>
  <c r="P174" i="2"/>
  <c r="Q174" i="2"/>
  <c r="M175" i="2"/>
  <c r="N175" i="2"/>
  <c r="O175" i="2"/>
  <c r="P175" i="2"/>
  <c r="Q175" i="2"/>
  <c r="M176" i="2"/>
  <c r="N176" i="2"/>
  <c r="T176" i="2" s="1"/>
  <c r="P176" i="2"/>
  <c r="Q176" i="2"/>
  <c r="M177" i="2"/>
  <c r="N177" i="2"/>
  <c r="T177" i="2" s="1"/>
  <c r="O177" i="2"/>
  <c r="Q177" i="2"/>
  <c r="M178" i="2"/>
  <c r="N178" i="2"/>
  <c r="T178" i="2" s="1"/>
  <c r="O178" i="2"/>
  <c r="P178" i="2"/>
  <c r="Q178" i="2"/>
  <c r="M179" i="2"/>
  <c r="N179" i="2"/>
  <c r="T179" i="2" s="1"/>
  <c r="O179" i="2"/>
  <c r="P179" i="2"/>
  <c r="Q179" i="2"/>
  <c r="M180" i="2"/>
  <c r="N180" i="2"/>
  <c r="P180" i="2"/>
  <c r="Q180" i="2"/>
  <c r="M181" i="2"/>
  <c r="N181" i="2"/>
  <c r="O181" i="2"/>
  <c r="Q181" i="2"/>
  <c r="M182" i="2"/>
  <c r="N182" i="2"/>
  <c r="O182" i="2"/>
  <c r="P182" i="2"/>
  <c r="Q182" i="2"/>
  <c r="M183" i="2"/>
  <c r="N183" i="2"/>
  <c r="O183" i="2"/>
  <c r="P183" i="2"/>
  <c r="Q183" i="2"/>
  <c r="M184" i="2"/>
  <c r="N184" i="2"/>
  <c r="T184" i="2" s="1"/>
  <c r="P184" i="2"/>
  <c r="Q184" i="2"/>
  <c r="M185" i="2"/>
  <c r="N185" i="2"/>
  <c r="T185" i="2" s="1"/>
  <c r="O185" i="2"/>
  <c r="Q185" i="2"/>
  <c r="M186" i="2"/>
  <c r="N186" i="2"/>
  <c r="T186" i="2" s="1"/>
  <c r="O186" i="2"/>
  <c r="P186" i="2"/>
  <c r="Q186" i="2"/>
  <c r="M187" i="2"/>
  <c r="N187" i="2"/>
  <c r="T187" i="2" s="1"/>
  <c r="O187" i="2"/>
  <c r="P187" i="2"/>
  <c r="Q187" i="2"/>
  <c r="M188" i="2"/>
  <c r="N188" i="2"/>
  <c r="P188" i="2"/>
  <c r="Q188" i="2"/>
  <c r="M189" i="2"/>
  <c r="N189" i="2"/>
  <c r="O189" i="2"/>
  <c r="Q189" i="2"/>
  <c r="M190" i="2"/>
  <c r="N190" i="2"/>
  <c r="O190" i="2"/>
  <c r="P190" i="2"/>
  <c r="Q190" i="2"/>
  <c r="M191" i="2"/>
  <c r="N191" i="2"/>
  <c r="O191" i="2"/>
  <c r="P191" i="2"/>
  <c r="Q191" i="2"/>
  <c r="M192" i="2"/>
  <c r="N192" i="2"/>
  <c r="T192" i="2" s="1"/>
  <c r="P192" i="2"/>
  <c r="Q192" i="2"/>
  <c r="M193" i="2"/>
  <c r="N193" i="2"/>
  <c r="T193" i="2" s="1"/>
  <c r="O193" i="2"/>
  <c r="Q193" i="2"/>
  <c r="M194" i="2"/>
  <c r="N194" i="2"/>
  <c r="T194" i="2" s="1"/>
  <c r="O194" i="2"/>
  <c r="P194" i="2"/>
  <c r="Q194" i="2"/>
  <c r="M195" i="2"/>
  <c r="N195" i="2"/>
  <c r="T195" i="2" s="1"/>
  <c r="O195" i="2"/>
  <c r="P195" i="2"/>
  <c r="Q195" i="2"/>
  <c r="M196" i="2"/>
  <c r="N196" i="2"/>
  <c r="P196" i="2"/>
  <c r="Q196" i="2"/>
  <c r="M197" i="2"/>
  <c r="N197" i="2"/>
  <c r="O197" i="2"/>
  <c r="Q197" i="2"/>
  <c r="M198" i="2"/>
  <c r="N198" i="2"/>
  <c r="O198" i="2"/>
  <c r="P198" i="2"/>
  <c r="Q198" i="2"/>
  <c r="M199" i="2"/>
  <c r="N199" i="2"/>
  <c r="O199" i="2"/>
  <c r="P199" i="2"/>
  <c r="Q199" i="2"/>
  <c r="M4" i="2"/>
  <c r="D9" i="5" s="1"/>
  <c r="N4" i="2"/>
  <c r="Q4" i="2"/>
  <c r="M5" i="2"/>
  <c r="D12" i="5" s="1"/>
  <c r="N5" i="2"/>
  <c r="Q5" i="2"/>
  <c r="M6" i="2"/>
  <c r="D15" i="5" s="1"/>
  <c r="N6" i="2"/>
  <c r="Q6" i="2"/>
  <c r="M7" i="2"/>
  <c r="D18" i="5" s="1"/>
  <c r="N7" i="2"/>
  <c r="Q7" i="2"/>
  <c r="M8" i="2"/>
  <c r="D21" i="5" s="1"/>
  <c r="N8" i="2"/>
  <c r="Q8" i="2"/>
  <c r="M9" i="2"/>
  <c r="D24" i="5" s="1"/>
  <c r="N9" i="2"/>
  <c r="Q9" i="2"/>
  <c r="M10" i="2"/>
  <c r="D27" i="5" s="1"/>
  <c r="N10" i="2"/>
  <c r="Q10" i="2"/>
  <c r="M11" i="2"/>
  <c r="D30" i="5" s="1"/>
  <c r="N11" i="2"/>
  <c r="Q11" i="2"/>
  <c r="M12" i="2"/>
  <c r="D33" i="5" s="1"/>
  <c r="N12" i="2"/>
  <c r="Q12" i="2"/>
  <c r="M13" i="2"/>
  <c r="D36" i="5" s="1"/>
  <c r="N13" i="2"/>
  <c r="Q13" i="2"/>
  <c r="M14" i="2"/>
  <c r="D39" i="5" s="1"/>
  <c r="N14" i="2"/>
  <c r="Q14" i="2"/>
  <c r="M15" i="2"/>
  <c r="D42" i="5" s="1"/>
  <c r="N15" i="2"/>
  <c r="Q15" i="2"/>
  <c r="M16" i="2"/>
  <c r="D45" i="5" s="1"/>
  <c r="N16" i="2"/>
  <c r="Q16" i="2"/>
  <c r="M17" i="2"/>
  <c r="D48" i="5" s="1"/>
  <c r="N17" i="2"/>
  <c r="Q17" i="2"/>
  <c r="M18" i="2"/>
  <c r="D51" i="5" s="1"/>
  <c r="N18" i="2"/>
  <c r="Q18" i="2"/>
  <c r="M19" i="2"/>
  <c r="D54" i="5" s="1"/>
  <c r="N19" i="2"/>
  <c r="Q19" i="2"/>
  <c r="M20" i="2"/>
  <c r="D57" i="5" s="1"/>
  <c r="N20" i="2"/>
  <c r="Q20" i="2"/>
  <c r="M21" i="2"/>
  <c r="D60" i="5" s="1"/>
  <c r="N21" i="2"/>
  <c r="Q21" i="2"/>
  <c r="M22" i="2"/>
  <c r="D63" i="5" s="1"/>
  <c r="N22" i="2"/>
  <c r="Q22" i="2"/>
  <c r="M23" i="2"/>
  <c r="D66" i="5" s="1"/>
  <c r="N23" i="2"/>
  <c r="Q23" i="2"/>
  <c r="M24" i="2"/>
  <c r="D69" i="5" s="1"/>
  <c r="N24" i="2"/>
  <c r="Q24" i="2"/>
  <c r="M25" i="2"/>
  <c r="D72" i="5" s="1"/>
  <c r="N25" i="2"/>
  <c r="Q25" i="2"/>
  <c r="M26" i="2"/>
  <c r="D75" i="5" s="1"/>
  <c r="N26" i="2"/>
  <c r="Q26" i="2"/>
  <c r="M27" i="2"/>
  <c r="D78" i="5" s="1"/>
  <c r="N27" i="2"/>
  <c r="Q27" i="2"/>
  <c r="M28" i="2"/>
  <c r="D81" i="5" s="1"/>
  <c r="N28" i="2"/>
  <c r="Q28" i="2"/>
  <c r="M29" i="2"/>
  <c r="D84" i="5" s="1"/>
  <c r="N29" i="2"/>
  <c r="Q29" i="2"/>
  <c r="M30" i="2"/>
  <c r="D87" i="5" s="1"/>
  <c r="N30" i="2"/>
  <c r="O30" i="2"/>
  <c r="P30" i="2"/>
  <c r="Q30" i="2"/>
  <c r="M200" i="2"/>
  <c r="N200" i="2"/>
  <c r="P200" i="2"/>
  <c r="Q200" i="2"/>
  <c r="M3" i="2"/>
  <c r="D6" i="5" s="1"/>
  <c r="N3" i="2"/>
  <c r="Q3" i="2"/>
  <c r="Q2" i="2"/>
  <c r="N2" i="2"/>
  <c r="T2" i="2" s="1"/>
  <c r="M2" i="2"/>
  <c r="B10" i="18" l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H91" i="11"/>
  <c r="H120" i="11"/>
  <c r="R120" i="11" s="1"/>
  <c r="H90" i="11"/>
  <c r="H146" i="11"/>
  <c r="R146" i="11" s="1"/>
  <c r="H35" i="11"/>
  <c r="H149" i="11"/>
  <c r="R149" i="11" s="1"/>
  <c r="H161" i="11"/>
  <c r="R161" i="11" s="1"/>
  <c r="H82" i="11"/>
  <c r="H106" i="11"/>
  <c r="H92" i="11"/>
  <c r="H83" i="11"/>
  <c r="H139" i="11"/>
  <c r="R139" i="11" s="1"/>
  <c r="H156" i="11"/>
  <c r="R156" i="11" s="1"/>
  <c r="H135" i="11"/>
  <c r="R135" i="11" s="1"/>
  <c r="H77" i="11"/>
  <c r="H61" i="11"/>
  <c r="H71" i="11"/>
  <c r="H104" i="11"/>
  <c r="H52" i="11"/>
  <c r="H127" i="11"/>
  <c r="R127" i="11" s="1"/>
  <c r="H49" i="11"/>
  <c r="H40" i="11"/>
  <c r="H123" i="11"/>
  <c r="R123" i="11" s="1"/>
  <c r="H134" i="11"/>
  <c r="R134" i="11" s="1"/>
  <c r="H56" i="11"/>
  <c r="H97" i="11"/>
  <c r="H45" i="11"/>
  <c r="H113" i="11"/>
  <c r="H99" i="11"/>
  <c r="H42" i="11"/>
  <c r="H75" i="11"/>
  <c r="H163" i="11"/>
  <c r="R163" i="11" s="1"/>
  <c r="H118" i="11"/>
  <c r="R118" i="11" s="1"/>
  <c r="H66" i="11"/>
  <c r="H148" i="11"/>
  <c r="R148" i="11" s="1"/>
  <c r="H84" i="11"/>
  <c r="H54" i="11"/>
  <c r="H57" i="11"/>
  <c r="H155" i="11"/>
  <c r="R155" i="11" s="1"/>
  <c r="H162" i="11"/>
  <c r="R162" i="11" s="1"/>
  <c r="H111" i="11"/>
  <c r="H59" i="11"/>
  <c r="H70" i="11"/>
  <c r="H63" i="11"/>
  <c r="H141" i="11"/>
  <c r="R141" i="11" s="1"/>
  <c r="H116" i="11"/>
  <c r="R116" i="11" s="1"/>
  <c r="H98" i="11"/>
  <c r="H132" i="11"/>
  <c r="R132" i="11" s="1"/>
  <c r="H78" i="11"/>
  <c r="H121" i="11"/>
  <c r="R121" i="11" s="1"/>
  <c r="H147" i="11"/>
  <c r="R147" i="11" s="1"/>
  <c r="H68" i="11"/>
  <c r="H85" i="11"/>
  <c r="H128" i="11"/>
  <c r="R128" i="11" s="1"/>
  <c r="H142" i="11"/>
  <c r="R142" i="11" s="1"/>
  <c r="AC2" i="2"/>
  <c r="T19" i="2"/>
  <c r="D55" i="5"/>
  <c r="T78" i="2"/>
  <c r="D232" i="5"/>
  <c r="T77" i="2"/>
  <c r="D229" i="5"/>
  <c r="T74" i="2"/>
  <c r="E218" i="9" s="1"/>
  <c r="D220" i="5"/>
  <c r="T73" i="2"/>
  <c r="D217" i="5"/>
  <c r="T70" i="2"/>
  <c r="D208" i="5"/>
  <c r="T69" i="2"/>
  <c r="D205" i="5"/>
  <c r="T66" i="2"/>
  <c r="D196" i="5"/>
  <c r="T65" i="2"/>
  <c r="D193" i="5"/>
  <c r="T62" i="2"/>
  <c r="D184" i="5"/>
  <c r="T61" i="2"/>
  <c r="D181" i="5"/>
  <c r="T58" i="2"/>
  <c r="D172" i="5"/>
  <c r="T57" i="2"/>
  <c r="D169" i="5"/>
  <c r="T54" i="2"/>
  <c r="D160" i="5"/>
  <c r="T53" i="2"/>
  <c r="D157" i="5"/>
  <c r="T50" i="2"/>
  <c r="D148" i="5"/>
  <c r="T49" i="2"/>
  <c r="D145" i="5"/>
  <c r="T46" i="2"/>
  <c r="D136" i="5"/>
  <c r="T45" i="2"/>
  <c r="D133" i="5"/>
  <c r="T42" i="2"/>
  <c r="D124" i="5"/>
  <c r="T41" i="2"/>
  <c r="D121" i="5"/>
  <c r="T38" i="2"/>
  <c r="D112" i="5"/>
  <c r="T37" i="2"/>
  <c r="D109" i="5"/>
  <c r="T34" i="2"/>
  <c r="D34" i="20" s="1"/>
  <c r="D100" i="5"/>
  <c r="T33" i="2"/>
  <c r="D33" i="20" s="1"/>
  <c r="D97" i="5"/>
  <c r="T7" i="2"/>
  <c r="D19" i="5"/>
  <c r="T103" i="2"/>
  <c r="D307" i="5"/>
  <c r="T28" i="2"/>
  <c r="D82" i="5"/>
  <c r="T20" i="2"/>
  <c r="D58" i="5"/>
  <c r="T12" i="2"/>
  <c r="D34" i="5"/>
  <c r="D10" i="5"/>
  <c r="T4" i="2"/>
  <c r="D4" i="20" s="1"/>
  <c r="T110" i="2"/>
  <c r="D328" i="5"/>
  <c r="T109" i="2"/>
  <c r="D325" i="5"/>
  <c r="T108" i="2"/>
  <c r="D322" i="5"/>
  <c r="T102" i="2"/>
  <c r="D304" i="5"/>
  <c r="T101" i="2"/>
  <c r="E299" i="9" s="1"/>
  <c r="H299" i="9" s="1"/>
  <c r="D301" i="5"/>
  <c r="T100" i="2"/>
  <c r="E296" i="9" s="1"/>
  <c r="D298" i="5"/>
  <c r="T15" i="2"/>
  <c r="D43" i="5"/>
  <c r="T11" i="2"/>
  <c r="D31" i="5"/>
  <c r="T111" i="2"/>
  <c r="D331" i="5"/>
  <c r="T24" i="2"/>
  <c r="D70" i="5"/>
  <c r="T16" i="2"/>
  <c r="D46" i="5"/>
  <c r="T8" i="2"/>
  <c r="D22" i="5"/>
  <c r="T200" i="2"/>
  <c r="T29" i="2"/>
  <c r="D85" i="5"/>
  <c r="T25" i="2"/>
  <c r="D73" i="5"/>
  <c r="T21" i="2"/>
  <c r="D61" i="5"/>
  <c r="T17" i="2"/>
  <c r="D49" i="5"/>
  <c r="T13" i="2"/>
  <c r="D37" i="5"/>
  <c r="T9" i="2"/>
  <c r="D25" i="5"/>
  <c r="D13" i="5"/>
  <c r="T5" i="2"/>
  <c r="D5" i="20" s="1"/>
  <c r="T199" i="2"/>
  <c r="T191" i="2"/>
  <c r="T183" i="2"/>
  <c r="T175" i="2"/>
  <c r="T167" i="2"/>
  <c r="T160" i="2"/>
  <c r="T154" i="2"/>
  <c r="T153" i="2"/>
  <c r="T152" i="2"/>
  <c r="T146" i="2"/>
  <c r="T145" i="2"/>
  <c r="T144" i="2"/>
  <c r="T138" i="2"/>
  <c r="T137" i="2"/>
  <c r="T136" i="2"/>
  <c r="T130" i="2"/>
  <c r="T129" i="2"/>
  <c r="T128" i="2"/>
  <c r="T122" i="2"/>
  <c r="T121" i="2"/>
  <c r="T120" i="2"/>
  <c r="T115" i="2"/>
  <c r="D343" i="5"/>
  <c r="T107" i="2"/>
  <c r="D319" i="5"/>
  <c r="T99" i="2"/>
  <c r="E293" i="9" s="1"/>
  <c r="D295" i="5"/>
  <c r="T96" i="2"/>
  <c r="D286" i="5"/>
  <c r="T95" i="2"/>
  <c r="D283" i="5"/>
  <c r="E272" i="9"/>
  <c r="H272" i="9" s="1"/>
  <c r="T92" i="2"/>
  <c r="D274" i="5"/>
  <c r="T91" i="2"/>
  <c r="D271" i="5"/>
  <c r="T88" i="2"/>
  <c r="D262" i="5"/>
  <c r="T87" i="2"/>
  <c r="D259" i="5"/>
  <c r="T84" i="2"/>
  <c r="D250" i="5"/>
  <c r="T83" i="2"/>
  <c r="D247" i="5"/>
  <c r="T27" i="2"/>
  <c r="D79" i="5"/>
  <c r="T23" i="2"/>
  <c r="D67" i="5"/>
  <c r="T30" i="2"/>
  <c r="D88" i="5"/>
  <c r="T26" i="2"/>
  <c r="D76" i="5"/>
  <c r="T22" i="2"/>
  <c r="D64" i="5"/>
  <c r="T18" i="2"/>
  <c r="D52" i="5"/>
  <c r="T14" i="2"/>
  <c r="D40" i="5"/>
  <c r="T10" i="2"/>
  <c r="D28" i="5"/>
  <c r="T6" i="2"/>
  <c r="D16" i="5"/>
  <c r="T198" i="2"/>
  <c r="T197" i="2"/>
  <c r="T196" i="2"/>
  <c r="T190" i="2"/>
  <c r="T189" i="2"/>
  <c r="T188" i="2"/>
  <c r="T182" i="2"/>
  <c r="T181" i="2"/>
  <c r="T180" i="2"/>
  <c r="T174" i="2"/>
  <c r="T173" i="2"/>
  <c r="T172" i="2"/>
  <c r="T166" i="2"/>
  <c r="T165" i="2"/>
  <c r="T164" i="2"/>
  <c r="T159" i="2"/>
  <c r="T151" i="2"/>
  <c r="T143" i="2"/>
  <c r="T135" i="2"/>
  <c r="T127" i="2"/>
  <c r="T119" i="2"/>
  <c r="T114" i="2"/>
  <c r="D340" i="5"/>
  <c r="T113" i="2"/>
  <c r="D337" i="5"/>
  <c r="T112" i="2"/>
  <c r="D334" i="5"/>
  <c r="T106" i="2"/>
  <c r="D316" i="5"/>
  <c r="T105" i="2"/>
  <c r="D313" i="5"/>
  <c r="T104" i="2"/>
  <c r="D310" i="5"/>
  <c r="T98" i="2"/>
  <c r="D292" i="5"/>
  <c r="T97" i="2"/>
  <c r="D289" i="5"/>
  <c r="T94" i="2"/>
  <c r="D280" i="5"/>
  <c r="T93" i="2"/>
  <c r="E275" i="9" s="1"/>
  <c r="D277" i="5"/>
  <c r="T90" i="2"/>
  <c r="D268" i="5"/>
  <c r="T89" i="2"/>
  <c r="D265" i="5"/>
  <c r="T86" i="2"/>
  <c r="D256" i="5"/>
  <c r="T85" i="2"/>
  <c r="D253" i="5"/>
  <c r="T82" i="2"/>
  <c r="D244" i="5"/>
  <c r="T81" i="2"/>
  <c r="D241" i="5"/>
  <c r="T80" i="2"/>
  <c r="D238" i="5"/>
  <c r="T79" i="2"/>
  <c r="D235" i="5"/>
  <c r="T76" i="2"/>
  <c r="D226" i="5"/>
  <c r="T75" i="2"/>
  <c r="D223" i="5"/>
  <c r="T72" i="2"/>
  <c r="D214" i="5"/>
  <c r="T71" i="2"/>
  <c r="D211" i="5"/>
  <c r="T68" i="2"/>
  <c r="D202" i="5"/>
  <c r="T67" i="2"/>
  <c r="D199" i="5"/>
  <c r="T64" i="2"/>
  <c r="D190" i="5"/>
  <c r="T63" i="2"/>
  <c r="D187" i="5"/>
  <c r="T60" i="2"/>
  <c r="D178" i="5"/>
  <c r="T59" i="2"/>
  <c r="D175" i="5"/>
  <c r="T56" i="2"/>
  <c r="D166" i="5"/>
  <c r="T55" i="2"/>
  <c r="D163" i="5"/>
  <c r="T52" i="2"/>
  <c r="D154" i="5"/>
  <c r="T51" i="2"/>
  <c r="D151" i="5"/>
  <c r="T48" i="2"/>
  <c r="D142" i="5"/>
  <c r="T47" i="2"/>
  <c r="D139" i="5"/>
  <c r="T44" i="2"/>
  <c r="D130" i="5"/>
  <c r="T43" i="2"/>
  <c r="D127" i="5"/>
  <c r="T40" i="2"/>
  <c r="D118" i="5"/>
  <c r="T39" i="2"/>
  <c r="D115" i="5"/>
  <c r="T36" i="2"/>
  <c r="D106" i="5"/>
  <c r="T35" i="2"/>
  <c r="D103" i="5"/>
  <c r="T32" i="2"/>
  <c r="D94" i="5"/>
  <c r="T31" i="2"/>
  <c r="D91" i="5"/>
  <c r="D7" i="5"/>
  <c r="T3" i="2"/>
  <c r="A7" i="12"/>
  <c r="L7" i="10"/>
  <c r="E7" i="10"/>
  <c r="J348" i="10"/>
  <c r="B559" i="10"/>
  <c r="C559" i="10"/>
  <c r="I560" i="10" s="1"/>
  <c r="C356" i="10"/>
  <c r="I357" i="10" s="1"/>
  <c r="B356" i="10"/>
  <c r="E257" i="9"/>
  <c r="E236" i="9"/>
  <c r="E230" i="9"/>
  <c r="H230" i="9" s="1"/>
  <c r="C9" i="12"/>
  <c r="C10" i="12" s="1"/>
  <c r="A8" i="12"/>
  <c r="A9" i="12" s="1"/>
  <c r="B8" i="10"/>
  <c r="E6" i="10"/>
  <c r="I25" i="10"/>
  <c r="C25" i="10" s="1"/>
  <c r="E254" i="9"/>
  <c r="H254" i="9" s="1"/>
  <c r="E251" i="9"/>
  <c r="H251" i="9" s="1"/>
  <c r="E224" i="9"/>
  <c r="H224" i="9" s="1"/>
  <c r="E206" i="9"/>
  <c r="H206" i="9" s="1"/>
  <c r="E203" i="9"/>
  <c r="H203" i="9" s="1"/>
  <c r="E137" i="9"/>
  <c r="H137" i="9" s="1"/>
  <c r="E242" i="9"/>
  <c r="H242" i="9" s="1"/>
  <c r="E239" i="9"/>
  <c r="H239" i="9" s="1"/>
  <c r="E221" i="9"/>
  <c r="H221" i="9" s="1"/>
  <c r="E200" i="9"/>
  <c r="H200" i="9" s="1"/>
  <c r="E266" i="9"/>
  <c r="H266" i="9" s="1"/>
  <c r="E290" i="9"/>
  <c r="H290" i="9" s="1"/>
  <c r="E287" i="9"/>
  <c r="H287" i="9" s="1"/>
  <c r="E173" i="9"/>
  <c r="H173" i="9" s="1"/>
  <c r="E152" i="9"/>
  <c r="H152" i="9" s="1"/>
  <c r="E128" i="9"/>
  <c r="H128" i="9" s="1"/>
  <c r="E278" i="9"/>
  <c r="H278" i="9" s="1"/>
  <c r="E284" i="9"/>
  <c r="H284" i="9" s="1"/>
  <c r="E269" i="9"/>
  <c r="H269" i="9" s="1"/>
  <c r="E248" i="9"/>
  <c r="H248" i="9" s="1"/>
  <c r="E233" i="9"/>
  <c r="H233" i="9" s="1"/>
  <c r="E215" i="9"/>
  <c r="H215" i="9" s="1"/>
  <c r="E212" i="9"/>
  <c r="H212" i="9" s="1"/>
  <c r="E164" i="9"/>
  <c r="H164" i="9" s="1"/>
  <c r="E161" i="9"/>
  <c r="H161" i="9" s="1"/>
  <c r="E146" i="9"/>
  <c r="H146" i="9" s="1"/>
  <c r="E143" i="9"/>
  <c r="H143" i="9" s="1"/>
  <c r="E281" i="9"/>
  <c r="H281" i="9" s="1"/>
  <c r="E263" i="9"/>
  <c r="H263" i="9" s="1"/>
  <c r="E260" i="9"/>
  <c r="H260" i="9" s="1"/>
  <c r="E245" i="9"/>
  <c r="H245" i="9" s="1"/>
  <c r="E227" i="9"/>
  <c r="H227" i="9" s="1"/>
  <c r="E209" i="9"/>
  <c r="H209" i="9" s="1"/>
  <c r="E125" i="9"/>
  <c r="H125" i="9" s="1"/>
  <c r="E194" i="9"/>
  <c r="H194" i="9" s="1"/>
  <c r="E191" i="9"/>
  <c r="H191" i="9" s="1"/>
  <c r="E176" i="9"/>
  <c r="H176" i="9" s="1"/>
  <c r="E158" i="9"/>
  <c r="H158" i="9" s="1"/>
  <c r="E155" i="9"/>
  <c r="H155" i="9" s="1"/>
  <c r="E122" i="9"/>
  <c r="H122" i="9" s="1"/>
  <c r="E119" i="9"/>
  <c r="H119" i="9" s="1"/>
  <c r="E116" i="9"/>
  <c r="H116" i="9" s="1"/>
  <c r="E188" i="9"/>
  <c r="H188" i="9" s="1"/>
  <c r="E185" i="9"/>
  <c r="H185" i="9" s="1"/>
  <c r="E170" i="9"/>
  <c r="H170" i="9" s="1"/>
  <c r="E167" i="9"/>
  <c r="H167" i="9" s="1"/>
  <c r="E140" i="9"/>
  <c r="H140" i="9" s="1"/>
  <c r="E197" i="9"/>
  <c r="H197" i="9" s="1"/>
  <c r="E182" i="9"/>
  <c r="H182" i="9" s="1"/>
  <c r="E179" i="9"/>
  <c r="H179" i="9" s="1"/>
  <c r="E149" i="9"/>
  <c r="H149" i="9" s="1"/>
  <c r="E134" i="9"/>
  <c r="H134" i="9" s="1"/>
  <c r="E131" i="9"/>
  <c r="H131" i="9" s="1"/>
  <c r="E273" i="9" l="1"/>
  <c r="H273" i="9" s="1"/>
  <c r="E274" i="9"/>
  <c r="H274" i="9" s="1"/>
  <c r="H275" i="9"/>
  <c r="E277" i="9"/>
  <c r="H277" i="9" s="1"/>
  <c r="E276" i="9"/>
  <c r="H276" i="9" s="1"/>
  <c r="H218" i="9"/>
  <c r="E220" i="9"/>
  <c r="H220" i="9" s="1"/>
  <c r="E219" i="9"/>
  <c r="H219" i="9" s="1"/>
  <c r="K31" i="18"/>
  <c r="N31" i="18" s="1"/>
  <c r="D31" i="20"/>
  <c r="D10" i="20"/>
  <c r="K10" i="18"/>
  <c r="N10" i="18" s="1"/>
  <c r="D18" i="20"/>
  <c r="K18" i="18"/>
  <c r="N18" i="18" s="1"/>
  <c r="K26" i="18"/>
  <c r="N26" i="18" s="1"/>
  <c r="D26" i="20"/>
  <c r="K23" i="18"/>
  <c r="N23" i="18" s="1"/>
  <c r="D23" i="20"/>
  <c r="E294" i="9"/>
  <c r="H294" i="9" s="1"/>
  <c r="E295" i="9"/>
  <c r="H295" i="9" s="1"/>
  <c r="H293" i="9"/>
  <c r="D16" i="20"/>
  <c r="K16" i="18"/>
  <c r="N16" i="18" s="1"/>
  <c r="D15" i="20"/>
  <c r="K15" i="18"/>
  <c r="N15" i="18" s="1"/>
  <c r="D12" i="20"/>
  <c r="K12" i="18"/>
  <c r="N12" i="18" s="1"/>
  <c r="K28" i="18"/>
  <c r="N28" i="18" s="1"/>
  <c r="D28" i="20"/>
  <c r="D7" i="20"/>
  <c r="K7" i="18"/>
  <c r="N7" i="18" s="1"/>
  <c r="M34" i="20"/>
  <c r="H34" i="20"/>
  <c r="D9" i="20"/>
  <c r="K9" i="18"/>
  <c r="N9" i="18" s="1"/>
  <c r="D17" i="20"/>
  <c r="K17" i="18"/>
  <c r="N17" i="18" s="1"/>
  <c r="K25" i="18"/>
  <c r="N25" i="18" s="1"/>
  <c r="D25" i="20"/>
  <c r="H4" i="20"/>
  <c r="M4" i="20"/>
  <c r="K32" i="18"/>
  <c r="N32" i="18" s="1"/>
  <c r="D32" i="20"/>
  <c r="D6" i="20"/>
  <c r="K6" i="18"/>
  <c r="N6" i="18" s="1"/>
  <c r="D14" i="20"/>
  <c r="K14" i="18"/>
  <c r="N14" i="18" s="1"/>
  <c r="D22" i="20"/>
  <c r="K22" i="18"/>
  <c r="N22" i="18" s="1"/>
  <c r="K30" i="18"/>
  <c r="N30" i="18" s="1"/>
  <c r="D30" i="20"/>
  <c r="K27" i="18"/>
  <c r="N27" i="18" s="1"/>
  <c r="D27" i="20"/>
  <c r="M5" i="20"/>
  <c r="H5" i="20"/>
  <c r="D8" i="20"/>
  <c r="K8" i="18"/>
  <c r="N8" i="18" s="1"/>
  <c r="K24" i="18"/>
  <c r="N24" i="18" s="1"/>
  <c r="D24" i="20"/>
  <c r="D11" i="20"/>
  <c r="K11" i="18"/>
  <c r="N11" i="18" s="1"/>
  <c r="E298" i="9"/>
  <c r="H298" i="9" s="1"/>
  <c r="E297" i="9"/>
  <c r="H297" i="9" s="1"/>
  <c r="H296" i="9"/>
  <c r="D20" i="20"/>
  <c r="K20" i="18"/>
  <c r="N20" i="18" s="1"/>
  <c r="M33" i="20"/>
  <c r="H33" i="20"/>
  <c r="D13" i="20"/>
  <c r="K13" i="18"/>
  <c r="N13" i="18" s="1"/>
  <c r="D21" i="20"/>
  <c r="K21" i="18"/>
  <c r="N21" i="18" s="1"/>
  <c r="K29" i="18"/>
  <c r="N29" i="18" s="1"/>
  <c r="D29" i="20"/>
  <c r="D19" i="20"/>
  <c r="K19" i="18"/>
  <c r="N19" i="18" s="1"/>
  <c r="K7" i="10"/>
  <c r="O7" i="10"/>
  <c r="K6" i="10"/>
  <c r="O6" i="10"/>
  <c r="E237" i="9"/>
  <c r="H237" i="9" s="1"/>
  <c r="H236" i="9"/>
  <c r="E258" i="9"/>
  <c r="H258" i="9" s="1"/>
  <c r="H257" i="9"/>
  <c r="E283" i="9"/>
  <c r="H283" i="9" s="1"/>
  <c r="E282" i="9"/>
  <c r="H282" i="9" s="1"/>
  <c r="E288" i="9"/>
  <c r="H288" i="9" s="1"/>
  <c r="E289" i="9"/>
  <c r="H289" i="9" s="1"/>
  <c r="E292" i="9"/>
  <c r="H292" i="9" s="1"/>
  <c r="E291" i="9"/>
  <c r="H291" i="9" s="1"/>
  <c r="E285" i="9"/>
  <c r="H285" i="9" s="1"/>
  <c r="E286" i="9"/>
  <c r="H286" i="9" s="1"/>
  <c r="E279" i="9"/>
  <c r="H279" i="9" s="1"/>
  <c r="E280" i="9"/>
  <c r="H280" i="9" s="1"/>
  <c r="J349" i="10"/>
  <c r="L8" i="10"/>
  <c r="E8" i="10"/>
  <c r="B560" i="10"/>
  <c r="C560" i="10"/>
  <c r="I561" i="10" s="1"/>
  <c r="C357" i="10"/>
  <c r="I358" i="10" s="1"/>
  <c r="B357" i="10"/>
  <c r="E259" i="9"/>
  <c r="H259" i="9" s="1"/>
  <c r="E238" i="9"/>
  <c r="H238" i="9" s="1"/>
  <c r="E135" i="9"/>
  <c r="H135" i="9" s="1"/>
  <c r="E136" i="9"/>
  <c r="H136" i="9" s="1"/>
  <c r="E171" i="9"/>
  <c r="H171" i="9" s="1"/>
  <c r="E172" i="9"/>
  <c r="H172" i="9" s="1"/>
  <c r="E120" i="9"/>
  <c r="H120" i="9" s="1"/>
  <c r="E121" i="9"/>
  <c r="H121" i="9" s="1"/>
  <c r="E126" i="9"/>
  <c r="H126" i="9" s="1"/>
  <c r="E127" i="9"/>
  <c r="H127" i="9" s="1"/>
  <c r="E162" i="9"/>
  <c r="H162" i="9" s="1"/>
  <c r="E163" i="9"/>
  <c r="H163" i="9" s="1"/>
  <c r="E186" i="9"/>
  <c r="H186" i="9" s="1"/>
  <c r="E187" i="9"/>
  <c r="H187" i="9" s="1"/>
  <c r="E193" i="9"/>
  <c r="H193" i="9" s="1"/>
  <c r="E192" i="9"/>
  <c r="H192" i="9" s="1"/>
  <c r="E165" i="9"/>
  <c r="H165" i="9" s="1"/>
  <c r="E166" i="9"/>
  <c r="H166" i="9" s="1"/>
  <c r="E231" i="9"/>
  <c r="H231" i="9" s="1"/>
  <c r="E232" i="9"/>
  <c r="H232" i="9" s="1"/>
  <c r="E181" i="9"/>
  <c r="H181" i="9" s="1"/>
  <c r="E180" i="9"/>
  <c r="H180" i="9" s="1"/>
  <c r="E141" i="9"/>
  <c r="H141" i="9" s="1"/>
  <c r="E142" i="9"/>
  <c r="H142" i="9" s="1"/>
  <c r="E189" i="9"/>
  <c r="H189" i="9" s="1"/>
  <c r="E190" i="9"/>
  <c r="H190" i="9" s="1"/>
  <c r="E156" i="9"/>
  <c r="H156" i="9" s="1"/>
  <c r="E157" i="9"/>
  <c r="H157" i="9" s="1"/>
  <c r="E195" i="9"/>
  <c r="H195" i="9" s="1"/>
  <c r="E196" i="9"/>
  <c r="H196" i="9" s="1"/>
  <c r="E261" i="9"/>
  <c r="H261" i="9" s="1"/>
  <c r="E262" i="9"/>
  <c r="H262" i="9" s="1"/>
  <c r="E144" i="9"/>
  <c r="H144" i="9" s="1"/>
  <c r="E145" i="9"/>
  <c r="H145" i="9" s="1"/>
  <c r="E213" i="9"/>
  <c r="H213" i="9" s="1"/>
  <c r="E214" i="9"/>
  <c r="H214" i="9" s="1"/>
  <c r="E270" i="9"/>
  <c r="H270" i="9" s="1"/>
  <c r="E271" i="9"/>
  <c r="H271" i="9" s="1"/>
  <c r="E129" i="9"/>
  <c r="H129" i="9" s="1"/>
  <c r="E130" i="9"/>
  <c r="H130" i="9" s="1"/>
  <c r="E222" i="9"/>
  <c r="H222" i="9" s="1"/>
  <c r="E223" i="9"/>
  <c r="H223" i="9" s="1"/>
  <c r="E138" i="9"/>
  <c r="H138" i="9" s="1"/>
  <c r="E139" i="9"/>
  <c r="H139" i="9" s="1"/>
  <c r="E253" i="9"/>
  <c r="H253" i="9" s="1"/>
  <c r="E252" i="9"/>
  <c r="H252" i="9" s="1"/>
  <c r="E198" i="9"/>
  <c r="H198" i="9" s="1"/>
  <c r="E199" i="9"/>
  <c r="H199" i="9" s="1"/>
  <c r="E177" i="9"/>
  <c r="H177" i="9" s="1"/>
  <c r="E178" i="9"/>
  <c r="H178" i="9" s="1"/>
  <c r="E229" i="9"/>
  <c r="H229" i="9" s="1"/>
  <c r="E228" i="9"/>
  <c r="H228" i="9" s="1"/>
  <c r="E234" i="9"/>
  <c r="H234" i="9" s="1"/>
  <c r="E235" i="9"/>
  <c r="H235" i="9" s="1"/>
  <c r="E174" i="9"/>
  <c r="H174" i="9" s="1"/>
  <c r="E175" i="9"/>
  <c r="H175" i="9" s="1"/>
  <c r="E243" i="9"/>
  <c r="H243" i="9" s="1"/>
  <c r="E244" i="9"/>
  <c r="H244" i="9" s="1"/>
  <c r="E207" i="9"/>
  <c r="H207" i="9" s="1"/>
  <c r="E208" i="9"/>
  <c r="H208" i="9" s="1"/>
  <c r="E150" i="9"/>
  <c r="H150" i="9" s="1"/>
  <c r="E151" i="9"/>
  <c r="H151" i="9" s="1"/>
  <c r="E123" i="9"/>
  <c r="H123" i="9" s="1"/>
  <c r="E124" i="9"/>
  <c r="H124" i="9" s="1"/>
  <c r="E246" i="9"/>
  <c r="H246" i="9" s="1"/>
  <c r="E247" i="9"/>
  <c r="H247" i="9" s="1"/>
  <c r="E249" i="9"/>
  <c r="H249" i="9" s="1"/>
  <c r="E250" i="9"/>
  <c r="H250" i="9" s="1"/>
  <c r="E201" i="9"/>
  <c r="H201" i="9" s="1"/>
  <c r="E202" i="9"/>
  <c r="H202" i="9" s="1"/>
  <c r="E225" i="9"/>
  <c r="H225" i="9" s="1"/>
  <c r="E226" i="9"/>
  <c r="H226" i="9" s="1"/>
  <c r="E132" i="9"/>
  <c r="H132" i="9" s="1"/>
  <c r="E133" i="9"/>
  <c r="H133" i="9" s="1"/>
  <c r="E183" i="9"/>
  <c r="H183" i="9" s="1"/>
  <c r="E184" i="9"/>
  <c r="H184" i="9" s="1"/>
  <c r="E169" i="9"/>
  <c r="H169" i="9" s="1"/>
  <c r="E168" i="9"/>
  <c r="H168" i="9" s="1"/>
  <c r="E117" i="9"/>
  <c r="H117" i="9" s="1"/>
  <c r="E118" i="9"/>
  <c r="H118" i="9" s="1"/>
  <c r="E159" i="9"/>
  <c r="H159" i="9" s="1"/>
  <c r="E160" i="9"/>
  <c r="H160" i="9" s="1"/>
  <c r="E210" i="9"/>
  <c r="H210" i="9" s="1"/>
  <c r="E211" i="9"/>
  <c r="H211" i="9" s="1"/>
  <c r="E264" i="9"/>
  <c r="H264" i="9" s="1"/>
  <c r="E265" i="9"/>
  <c r="H265" i="9" s="1"/>
  <c r="E147" i="9"/>
  <c r="H147" i="9" s="1"/>
  <c r="E148" i="9"/>
  <c r="H148" i="9" s="1"/>
  <c r="E217" i="9"/>
  <c r="H217" i="9" s="1"/>
  <c r="E216" i="9"/>
  <c r="H216" i="9" s="1"/>
  <c r="E153" i="9"/>
  <c r="H153" i="9" s="1"/>
  <c r="E154" i="9"/>
  <c r="H154" i="9" s="1"/>
  <c r="E267" i="9"/>
  <c r="H267" i="9" s="1"/>
  <c r="E268" i="9"/>
  <c r="H268" i="9" s="1"/>
  <c r="E241" i="9"/>
  <c r="H241" i="9" s="1"/>
  <c r="E240" i="9"/>
  <c r="H240" i="9" s="1"/>
  <c r="E205" i="9"/>
  <c r="H205" i="9" s="1"/>
  <c r="E204" i="9"/>
  <c r="H204" i="9" s="1"/>
  <c r="E256" i="9"/>
  <c r="H256" i="9" s="1"/>
  <c r="E255" i="9"/>
  <c r="H255" i="9" s="1"/>
  <c r="E71" i="9"/>
  <c r="E83" i="9"/>
  <c r="E101" i="9"/>
  <c r="H101" i="9" s="1"/>
  <c r="E98" i="9"/>
  <c r="H98" i="9" s="1"/>
  <c r="E86" i="9"/>
  <c r="H86" i="9" s="1"/>
  <c r="E77" i="9"/>
  <c r="E89" i="9"/>
  <c r="H89" i="9" s="1"/>
  <c r="E104" i="9"/>
  <c r="H104" i="9" s="1"/>
  <c r="E107" i="9"/>
  <c r="H107" i="9" s="1"/>
  <c r="E80" i="9"/>
  <c r="E92" i="9"/>
  <c r="H92" i="9" s="1"/>
  <c r="E95" i="9"/>
  <c r="H95" i="9" s="1"/>
  <c r="E74" i="9"/>
  <c r="E110" i="9"/>
  <c r="H110" i="9" s="1"/>
  <c r="E113" i="9"/>
  <c r="H113" i="9" s="1"/>
  <c r="C11" i="12"/>
  <c r="C12" i="12" s="1"/>
  <c r="A10" i="12"/>
  <c r="B9" i="10"/>
  <c r="I26" i="10"/>
  <c r="C26" i="10" s="1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M29" i="20" l="1"/>
  <c r="H29" i="20"/>
  <c r="R13" i="18"/>
  <c r="R20" i="18"/>
  <c r="R24" i="18"/>
  <c r="R30" i="18"/>
  <c r="M14" i="20"/>
  <c r="H14" i="20"/>
  <c r="R32" i="18"/>
  <c r="R25" i="18"/>
  <c r="M9" i="20"/>
  <c r="H9" i="20"/>
  <c r="M7" i="20"/>
  <c r="H7" i="20"/>
  <c r="M12" i="20"/>
  <c r="H12" i="20"/>
  <c r="M16" i="20"/>
  <c r="H16" i="20"/>
  <c r="M23" i="20"/>
  <c r="H23" i="20"/>
  <c r="R18" i="18"/>
  <c r="M31" i="20"/>
  <c r="H31" i="20"/>
  <c r="R29" i="18"/>
  <c r="M13" i="20"/>
  <c r="H13" i="20"/>
  <c r="M20" i="20"/>
  <c r="H20" i="20"/>
  <c r="R11" i="18"/>
  <c r="R8" i="18"/>
  <c r="M27" i="20"/>
  <c r="H27" i="20"/>
  <c r="R22" i="18"/>
  <c r="R6" i="18"/>
  <c r="R17" i="18"/>
  <c r="M28" i="20"/>
  <c r="H28" i="20"/>
  <c r="R15" i="18"/>
  <c r="R23" i="18"/>
  <c r="M18" i="20"/>
  <c r="H18" i="20"/>
  <c r="R31" i="18"/>
  <c r="R19" i="18"/>
  <c r="R21" i="18"/>
  <c r="M11" i="20"/>
  <c r="H11" i="20"/>
  <c r="M8" i="20"/>
  <c r="H8" i="20"/>
  <c r="R27" i="18"/>
  <c r="M22" i="20"/>
  <c r="H22" i="20"/>
  <c r="M6" i="20"/>
  <c r="H6" i="20"/>
  <c r="M17" i="20"/>
  <c r="H17" i="20"/>
  <c r="R28" i="18"/>
  <c r="M15" i="20"/>
  <c r="H15" i="20"/>
  <c r="M26" i="20"/>
  <c r="H26" i="20"/>
  <c r="R10" i="18"/>
  <c r="M19" i="20"/>
  <c r="H19" i="20"/>
  <c r="M21" i="20"/>
  <c r="H21" i="20"/>
  <c r="M24" i="20"/>
  <c r="H24" i="20"/>
  <c r="M30" i="20"/>
  <c r="H30" i="20"/>
  <c r="R14" i="18"/>
  <c r="M32" i="20"/>
  <c r="H32" i="20"/>
  <c r="M25" i="20"/>
  <c r="H25" i="20"/>
  <c r="R9" i="18"/>
  <c r="R7" i="18"/>
  <c r="R12" i="18"/>
  <c r="R16" i="18"/>
  <c r="R26" i="18"/>
  <c r="M10" i="20"/>
  <c r="H10" i="20"/>
  <c r="K8" i="10"/>
  <c r="O8" i="10"/>
  <c r="E84" i="9"/>
  <c r="H84" i="9" s="1"/>
  <c r="H83" i="9"/>
  <c r="E75" i="9"/>
  <c r="H75" i="9" s="1"/>
  <c r="H74" i="9"/>
  <c r="E79" i="9"/>
  <c r="H79" i="9" s="1"/>
  <c r="H77" i="9"/>
  <c r="E73" i="9"/>
  <c r="H73" i="9" s="1"/>
  <c r="H71" i="9"/>
  <c r="E82" i="9"/>
  <c r="H82" i="9" s="1"/>
  <c r="H80" i="9"/>
  <c r="A11" i="12"/>
  <c r="E9" i="10"/>
  <c r="L9" i="10"/>
  <c r="J350" i="10"/>
  <c r="J351" i="10" s="1"/>
  <c r="B561" i="10"/>
  <c r="C561" i="10"/>
  <c r="I562" i="10" s="1"/>
  <c r="C358" i="10"/>
  <c r="I359" i="10" s="1"/>
  <c r="B358" i="10"/>
  <c r="E78" i="9"/>
  <c r="H78" i="9" s="1"/>
  <c r="E72" i="9"/>
  <c r="H72" i="9" s="1"/>
  <c r="E76" i="9"/>
  <c r="H76" i="9" s="1"/>
  <c r="E88" i="9"/>
  <c r="H88" i="9" s="1"/>
  <c r="E81" i="9"/>
  <c r="H81" i="9" s="1"/>
  <c r="E87" i="9"/>
  <c r="H87" i="9" s="1"/>
  <c r="E85" i="9"/>
  <c r="H85" i="9" s="1"/>
  <c r="E99" i="9"/>
  <c r="H99" i="9" s="1"/>
  <c r="E100" i="9"/>
  <c r="H100" i="9" s="1"/>
  <c r="E111" i="9"/>
  <c r="H111" i="9" s="1"/>
  <c r="E112" i="9"/>
  <c r="H112" i="9" s="1"/>
  <c r="E96" i="9"/>
  <c r="H96" i="9" s="1"/>
  <c r="E97" i="9"/>
  <c r="H97" i="9" s="1"/>
  <c r="E105" i="9"/>
  <c r="H105" i="9" s="1"/>
  <c r="E106" i="9"/>
  <c r="H106" i="9" s="1"/>
  <c r="E108" i="9"/>
  <c r="H108" i="9" s="1"/>
  <c r="E109" i="9"/>
  <c r="H109" i="9" s="1"/>
  <c r="E114" i="9"/>
  <c r="H114" i="9" s="1"/>
  <c r="E115" i="9"/>
  <c r="H115" i="9" s="1"/>
  <c r="E93" i="9"/>
  <c r="H93" i="9" s="1"/>
  <c r="E94" i="9"/>
  <c r="H94" i="9" s="1"/>
  <c r="E90" i="9"/>
  <c r="H90" i="9" s="1"/>
  <c r="E91" i="9"/>
  <c r="H91" i="9" s="1"/>
  <c r="E102" i="9"/>
  <c r="H102" i="9" s="1"/>
  <c r="E103" i="9"/>
  <c r="H103" i="9" s="1"/>
  <c r="C13" i="12"/>
  <c r="C14" i="12" s="1"/>
  <c r="A12" i="12"/>
  <c r="A13" i="12" s="1"/>
  <c r="B10" i="10"/>
  <c r="I27" i="10"/>
  <c r="C27" i="10" s="1"/>
  <c r="H3" i="6"/>
  <c r="H34" i="11" l="1"/>
  <c r="H62" i="11"/>
  <c r="H105" i="11"/>
  <c r="H137" i="11"/>
  <c r="R137" i="11" s="1"/>
  <c r="H160" i="11"/>
  <c r="R160" i="11" s="1"/>
  <c r="H102" i="11"/>
  <c r="H138" i="11"/>
  <c r="R138" i="11" s="1"/>
  <c r="H152" i="11"/>
  <c r="R152" i="11" s="1"/>
  <c r="H74" i="11"/>
  <c r="H165" i="11"/>
  <c r="R165" i="11" s="1"/>
  <c r="H53" i="11"/>
  <c r="H94" i="11"/>
  <c r="H31" i="11"/>
  <c r="H109" i="11"/>
  <c r="H164" i="11"/>
  <c r="R164" i="11" s="1"/>
  <c r="H51" i="11"/>
  <c r="H110" i="11"/>
  <c r="H124" i="11"/>
  <c r="R124" i="11" s="1"/>
  <c r="H88" i="11"/>
  <c r="H58" i="11"/>
  <c r="H81" i="11"/>
  <c r="H136" i="11"/>
  <c r="R136" i="11" s="1"/>
  <c r="H158" i="11"/>
  <c r="R158" i="11" s="1"/>
  <c r="H37" i="11"/>
  <c r="H41" i="11"/>
  <c r="H86" i="11"/>
  <c r="H159" i="11"/>
  <c r="R159" i="11" s="1"/>
  <c r="H144" i="11"/>
  <c r="R144" i="11" s="1"/>
  <c r="H69" i="11"/>
  <c r="H114" i="11"/>
  <c r="R114" i="11" s="1"/>
  <c r="H87" i="11"/>
  <c r="H126" i="11"/>
  <c r="R126" i="11" s="1"/>
  <c r="H79" i="11"/>
  <c r="H93" i="11"/>
  <c r="H103" i="11"/>
  <c r="H32" i="11"/>
  <c r="H115" i="11"/>
  <c r="R115" i="11" s="1"/>
  <c r="H48" i="11"/>
  <c r="H107" i="11"/>
  <c r="H65" i="11"/>
  <c r="H131" i="11"/>
  <c r="R131" i="11" s="1"/>
  <c r="H60" i="11"/>
  <c r="H143" i="11"/>
  <c r="R143" i="11" s="1"/>
  <c r="H76" i="11"/>
  <c r="H96" i="11"/>
  <c r="H154" i="11"/>
  <c r="R154" i="11" s="1"/>
  <c r="H112" i="11"/>
  <c r="H36" i="11"/>
  <c r="H101" i="11"/>
  <c r="H119" i="11"/>
  <c r="R119" i="11" s="1"/>
  <c r="H150" i="11"/>
  <c r="R150" i="11" s="1"/>
  <c r="H95" i="11"/>
  <c r="H72" i="11"/>
  <c r="H43" i="11"/>
  <c r="H140" i="11"/>
  <c r="R140" i="11" s="1"/>
  <c r="H38" i="11"/>
  <c r="H33" i="11"/>
  <c r="H122" i="11"/>
  <c r="R122" i="11" s="1"/>
  <c r="H145" i="11"/>
  <c r="R145" i="11" s="1"/>
  <c r="H100" i="11"/>
  <c r="H50" i="11"/>
  <c r="H89" i="11"/>
  <c r="H153" i="11"/>
  <c r="R153" i="11" s="1"/>
  <c r="H80" i="11"/>
  <c r="H39" i="11"/>
  <c r="H151" i="11"/>
  <c r="R151" i="11" s="1"/>
  <c r="H133" i="11"/>
  <c r="R133" i="11" s="1"/>
  <c r="H46" i="11"/>
  <c r="H117" i="11"/>
  <c r="R117" i="11" s="1"/>
  <c r="H108" i="11"/>
  <c r="H157" i="11"/>
  <c r="R157" i="11" s="1"/>
  <c r="H73" i="11"/>
  <c r="H55" i="11"/>
  <c r="H67" i="11"/>
  <c r="H44" i="11"/>
  <c r="H129" i="11"/>
  <c r="R129" i="11" s="1"/>
  <c r="H125" i="11"/>
  <c r="R125" i="11" s="1"/>
  <c r="H47" i="11"/>
  <c r="H64" i="11"/>
  <c r="H130" i="11"/>
  <c r="R130" i="11" s="1"/>
  <c r="H16" i="11"/>
  <c r="H7" i="11"/>
  <c r="H14" i="11"/>
  <c r="H27" i="11"/>
  <c r="H19" i="11"/>
  <c r="H15" i="11"/>
  <c r="H17" i="11"/>
  <c r="H22" i="11"/>
  <c r="H8" i="11"/>
  <c r="H28" i="11"/>
  <c r="H18" i="11"/>
  <c r="H25" i="11"/>
  <c r="H24" i="11"/>
  <c r="H13" i="11"/>
  <c r="H30" i="11"/>
  <c r="H26" i="11"/>
  <c r="H12" i="11"/>
  <c r="H9" i="11"/>
  <c r="H10" i="11"/>
  <c r="H21" i="11"/>
  <c r="H23" i="11"/>
  <c r="H6" i="11"/>
  <c r="H11" i="11"/>
  <c r="H29" i="11"/>
  <c r="H20" i="11"/>
  <c r="K9" i="10"/>
  <c r="O9" i="10"/>
  <c r="J352" i="10"/>
  <c r="E10" i="10"/>
  <c r="L10" i="10"/>
  <c r="B562" i="10"/>
  <c r="C562" i="10"/>
  <c r="I563" i="10" s="1"/>
  <c r="C359" i="10"/>
  <c r="I360" i="10" s="1"/>
  <c r="B359" i="10"/>
  <c r="C15" i="12"/>
  <c r="C16" i="12" s="1"/>
  <c r="A14" i="12"/>
  <c r="A15" i="12" s="1"/>
  <c r="B11" i="10"/>
  <c r="I28" i="10"/>
  <c r="C28" i="10" s="1"/>
  <c r="N3" i="6"/>
  <c r="E51" i="5"/>
  <c r="E56" i="5"/>
  <c r="E59" i="5"/>
  <c r="E66" i="5"/>
  <c r="E68" i="5"/>
  <c r="E71" i="5"/>
  <c r="E78" i="5"/>
  <c r="E83" i="5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H15" i="2"/>
  <c r="O15" i="2" s="1"/>
  <c r="H16" i="2"/>
  <c r="O16" i="2" s="1"/>
  <c r="H17" i="2"/>
  <c r="O17" i="2" s="1"/>
  <c r="H18" i="2"/>
  <c r="O18" i="2" s="1"/>
  <c r="H19" i="2"/>
  <c r="O19" i="2" s="1"/>
  <c r="H20" i="2"/>
  <c r="O20" i="2" s="1"/>
  <c r="H21" i="2"/>
  <c r="O21" i="2" s="1"/>
  <c r="H22" i="2"/>
  <c r="O22" i="2" s="1"/>
  <c r="H23" i="2"/>
  <c r="O23" i="2" s="1"/>
  <c r="H24" i="2"/>
  <c r="O24" i="2" s="1"/>
  <c r="H25" i="2"/>
  <c r="O25" i="2" s="1"/>
  <c r="H26" i="2"/>
  <c r="O26" i="2" s="1"/>
  <c r="H27" i="2"/>
  <c r="O27" i="2" s="1"/>
  <c r="H28" i="2"/>
  <c r="O28" i="2" s="1"/>
  <c r="H29" i="2"/>
  <c r="O29" i="2" s="1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D17" i="3"/>
  <c r="D18" i="3"/>
  <c r="D19" i="3"/>
  <c r="D20" i="3"/>
  <c r="B47" i="5"/>
  <c r="B48" i="5"/>
  <c r="B49" i="5"/>
  <c r="K49" i="5" s="1"/>
  <c r="E49" i="5"/>
  <c r="B50" i="5"/>
  <c r="B51" i="5"/>
  <c r="B52" i="5"/>
  <c r="K52" i="5" s="1"/>
  <c r="E52" i="5"/>
  <c r="B53" i="5"/>
  <c r="E53" i="5"/>
  <c r="B54" i="5"/>
  <c r="B55" i="5"/>
  <c r="K55" i="5" s="1"/>
  <c r="E55" i="5"/>
  <c r="B56" i="5"/>
  <c r="K56" i="5" s="1"/>
  <c r="B57" i="5"/>
  <c r="E57" i="5"/>
  <c r="B58" i="5"/>
  <c r="K58" i="5" s="1"/>
  <c r="E58" i="5"/>
  <c r="B59" i="5"/>
  <c r="K59" i="5" s="1"/>
  <c r="B60" i="5"/>
  <c r="E60" i="5"/>
  <c r="B61" i="5"/>
  <c r="K61" i="5" s="1"/>
  <c r="E61" i="5"/>
  <c r="B62" i="5"/>
  <c r="E62" i="5"/>
  <c r="B63" i="5"/>
  <c r="E63" i="5"/>
  <c r="B64" i="5"/>
  <c r="K64" i="5" s="1"/>
  <c r="E64" i="5"/>
  <c r="B65" i="5"/>
  <c r="E65" i="5"/>
  <c r="B66" i="5"/>
  <c r="K66" i="5" s="1"/>
  <c r="B67" i="5"/>
  <c r="K67" i="5" s="1"/>
  <c r="E67" i="5"/>
  <c r="B68" i="5"/>
  <c r="B69" i="5"/>
  <c r="B70" i="5"/>
  <c r="K70" i="5" s="1"/>
  <c r="E70" i="5"/>
  <c r="B71" i="5"/>
  <c r="B72" i="5"/>
  <c r="E72" i="5"/>
  <c r="B73" i="5"/>
  <c r="K73" i="5" s="1"/>
  <c r="E73" i="5"/>
  <c r="B74" i="5"/>
  <c r="E74" i="5"/>
  <c r="B75" i="5"/>
  <c r="E75" i="5"/>
  <c r="B76" i="5"/>
  <c r="K76" i="5" s="1"/>
  <c r="E76" i="5"/>
  <c r="B77" i="5"/>
  <c r="E77" i="5"/>
  <c r="B78" i="5"/>
  <c r="B79" i="5"/>
  <c r="K79" i="5" s="1"/>
  <c r="E79" i="5"/>
  <c r="B80" i="5"/>
  <c r="E80" i="5"/>
  <c r="B81" i="5"/>
  <c r="E81" i="5"/>
  <c r="B82" i="5"/>
  <c r="K82" i="5" s="1"/>
  <c r="E82" i="5"/>
  <c r="B83" i="5"/>
  <c r="B84" i="5"/>
  <c r="E84" i="5"/>
  <c r="B85" i="5"/>
  <c r="K85" i="5" s="1"/>
  <c r="E85" i="5"/>
  <c r="B86" i="5"/>
  <c r="E86" i="5"/>
  <c r="B87" i="5"/>
  <c r="E87" i="5"/>
  <c r="B88" i="5"/>
  <c r="K88" i="5" s="1"/>
  <c r="E88" i="5"/>
  <c r="B89" i="5"/>
  <c r="E89" i="5"/>
  <c r="B90" i="5"/>
  <c r="E90" i="5"/>
  <c r="B91" i="5"/>
  <c r="K91" i="5" s="1"/>
  <c r="E91" i="5"/>
  <c r="B92" i="5"/>
  <c r="E92" i="5"/>
  <c r="B93" i="5"/>
  <c r="E93" i="5"/>
  <c r="B94" i="5"/>
  <c r="K94" i="5" s="1"/>
  <c r="E94" i="5"/>
  <c r="B95" i="5"/>
  <c r="E95" i="5"/>
  <c r="B96" i="5"/>
  <c r="E96" i="5"/>
  <c r="B97" i="5"/>
  <c r="K97" i="5" s="1"/>
  <c r="E97" i="5"/>
  <c r="B98" i="5"/>
  <c r="E98" i="5"/>
  <c r="B99" i="5"/>
  <c r="E99" i="5"/>
  <c r="B100" i="5"/>
  <c r="K100" i="5" s="1"/>
  <c r="E100" i="5"/>
  <c r="B101" i="5"/>
  <c r="E101" i="5"/>
  <c r="B102" i="5"/>
  <c r="E102" i="5"/>
  <c r="B103" i="5"/>
  <c r="K103" i="5" s="1"/>
  <c r="E103" i="5"/>
  <c r="B104" i="5"/>
  <c r="E104" i="5"/>
  <c r="B105" i="5"/>
  <c r="E105" i="5"/>
  <c r="B106" i="5"/>
  <c r="K106" i="5" s="1"/>
  <c r="E106" i="5"/>
  <c r="B107" i="5"/>
  <c r="E107" i="5"/>
  <c r="B108" i="5"/>
  <c r="E108" i="5"/>
  <c r="B109" i="5"/>
  <c r="K109" i="5" s="1"/>
  <c r="E109" i="5"/>
  <c r="B110" i="5"/>
  <c r="E110" i="5"/>
  <c r="B111" i="5"/>
  <c r="E111" i="5"/>
  <c r="B112" i="5"/>
  <c r="K112" i="5" s="1"/>
  <c r="E112" i="5"/>
  <c r="B113" i="5"/>
  <c r="E113" i="5"/>
  <c r="B114" i="5"/>
  <c r="E114" i="5"/>
  <c r="B115" i="5"/>
  <c r="K115" i="5" s="1"/>
  <c r="E115" i="5"/>
  <c r="B116" i="5"/>
  <c r="E116" i="5"/>
  <c r="B117" i="5"/>
  <c r="E117" i="5"/>
  <c r="B118" i="5"/>
  <c r="K118" i="5" s="1"/>
  <c r="E118" i="5"/>
  <c r="B119" i="5"/>
  <c r="E119" i="5"/>
  <c r="B120" i="5"/>
  <c r="E120" i="5"/>
  <c r="B121" i="5"/>
  <c r="K121" i="5" s="1"/>
  <c r="E121" i="5"/>
  <c r="B122" i="5"/>
  <c r="E122" i="5"/>
  <c r="B123" i="5"/>
  <c r="E123" i="5"/>
  <c r="B124" i="5"/>
  <c r="K124" i="5" s="1"/>
  <c r="E124" i="5"/>
  <c r="B125" i="5"/>
  <c r="E125" i="5"/>
  <c r="B126" i="5"/>
  <c r="E126" i="5"/>
  <c r="B127" i="5"/>
  <c r="K127" i="5" s="1"/>
  <c r="E127" i="5"/>
  <c r="B128" i="5"/>
  <c r="E128" i="5"/>
  <c r="B129" i="5"/>
  <c r="E129" i="5"/>
  <c r="B130" i="5"/>
  <c r="K130" i="5" s="1"/>
  <c r="E130" i="5"/>
  <c r="B131" i="5"/>
  <c r="E131" i="5"/>
  <c r="B132" i="5"/>
  <c r="E132" i="5"/>
  <c r="B133" i="5"/>
  <c r="K133" i="5" s="1"/>
  <c r="E133" i="5"/>
  <c r="B134" i="5"/>
  <c r="E134" i="5"/>
  <c r="B135" i="5"/>
  <c r="E135" i="5"/>
  <c r="B136" i="5"/>
  <c r="K136" i="5" s="1"/>
  <c r="E136" i="5"/>
  <c r="B137" i="5"/>
  <c r="E137" i="5"/>
  <c r="B138" i="5"/>
  <c r="E138" i="5"/>
  <c r="B139" i="5"/>
  <c r="K139" i="5" s="1"/>
  <c r="E139" i="5"/>
  <c r="B140" i="5"/>
  <c r="E140" i="5"/>
  <c r="B141" i="5"/>
  <c r="E141" i="5"/>
  <c r="B142" i="5"/>
  <c r="K142" i="5" s="1"/>
  <c r="E142" i="5"/>
  <c r="B143" i="5"/>
  <c r="E143" i="5"/>
  <c r="B144" i="5"/>
  <c r="E144" i="5"/>
  <c r="B145" i="5"/>
  <c r="K145" i="5" s="1"/>
  <c r="E145" i="5"/>
  <c r="B146" i="5"/>
  <c r="E146" i="5"/>
  <c r="B147" i="5"/>
  <c r="E147" i="5"/>
  <c r="B148" i="5"/>
  <c r="K148" i="5" s="1"/>
  <c r="E148" i="5"/>
  <c r="B149" i="5"/>
  <c r="E149" i="5"/>
  <c r="B150" i="5"/>
  <c r="E150" i="5"/>
  <c r="B151" i="5"/>
  <c r="K151" i="5" s="1"/>
  <c r="E151" i="5"/>
  <c r="B152" i="5"/>
  <c r="E152" i="5"/>
  <c r="B153" i="5"/>
  <c r="E153" i="5"/>
  <c r="B154" i="5"/>
  <c r="K154" i="5" s="1"/>
  <c r="E154" i="5"/>
  <c r="B155" i="5"/>
  <c r="E155" i="5"/>
  <c r="B156" i="5"/>
  <c r="E156" i="5"/>
  <c r="B157" i="5"/>
  <c r="K157" i="5" s="1"/>
  <c r="E157" i="5"/>
  <c r="B158" i="5"/>
  <c r="E158" i="5"/>
  <c r="B159" i="5"/>
  <c r="E159" i="5"/>
  <c r="B160" i="5"/>
  <c r="K160" i="5" s="1"/>
  <c r="E160" i="5"/>
  <c r="B161" i="5"/>
  <c r="E161" i="5"/>
  <c r="B162" i="5"/>
  <c r="E162" i="5"/>
  <c r="B163" i="5"/>
  <c r="K163" i="5" s="1"/>
  <c r="E163" i="5"/>
  <c r="B164" i="5"/>
  <c r="E164" i="5"/>
  <c r="B165" i="5"/>
  <c r="E165" i="5"/>
  <c r="B166" i="5"/>
  <c r="K166" i="5" s="1"/>
  <c r="E166" i="5"/>
  <c r="B167" i="5"/>
  <c r="E167" i="5"/>
  <c r="B168" i="5"/>
  <c r="E168" i="5"/>
  <c r="B169" i="5"/>
  <c r="K169" i="5" s="1"/>
  <c r="E169" i="5"/>
  <c r="B170" i="5"/>
  <c r="E170" i="5"/>
  <c r="B171" i="5"/>
  <c r="E171" i="5"/>
  <c r="B172" i="5"/>
  <c r="K172" i="5" s="1"/>
  <c r="E172" i="5"/>
  <c r="B173" i="5"/>
  <c r="E173" i="5"/>
  <c r="B174" i="5"/>
  <c r="E174" i="5"/>
  <c r="B175" i="5"/>
  <c r="K175" i="5" s="1"/>
  <c r="E175" i="5"/>
  <c r="B176" i="5"/>
  <c r="E176" i="5"/>
  <c r="B177" i="5"/>
  <c r="E177" i="5"/>
  <c r="B178" i="5"/>
  <c r="K178" i="5" s="1"/>
  <c r="E178" i="5"/>
  <c r="B179" i="5"/>
  <c r="E179" i="5"/>
  <c r="B180" i="5"/>
  <c r="E180" i="5"/>
  <c r="B181" i="5"/>
  <c r="K181" i="5" s="1"/>
  <c r="E181" i="5"/>
  <c r="B182" i="5"/>
  <c r="E182" i="5"/>
  <c r="B183" i="5"/>
  <c r="E183" i="5"/>
  <c r="B184" i="5"/>
  <c r="K184" i="5" s="1"/>
  <c r="E184" i="5"/>
  <c r="B185" i="5"/>
  <c r="E185" i="5"/>
  <c r="B186" i="5"/>
  <c r="E186" i="5"/>
  <c r="B187" i="5"/>
  <c r="K187" i="5" s="1"/>
  <c r="E187" i="5"/>
  <c r="B188" i="5"/>
  <c r="E188" i="5"/>
  <c r="B189" i="5"/>
  <c r="E189" i="5"/>
  <c r="B190" i="5"/>
  <c r="K190" i="5" s="1"/>
  <c r="E190" i="5"/>
  <c r="B191" i="5"/>
  <c r="E191" i="5"/>
  <c r="B192" i="5"/>
  <c r="E192" i="5"/>
  <c r="B193" i="5"/>
  <c r="K193" i="5" s="1"/>
  <c r="E193" i="5"/>
  <c r="B194" i="5"/>
  <c r="E194" i="5"/>
  <c r="B195" i="5"/>
  <c r="E195" i="5"/>
  <c r="B196" i="5"/>
  <c r="K196" i="5" s="1"/>
  <c r="E196" i="5"/>
  <c r="B197" i="5"/>
  <c r="E197" i="5"/>
  <c r="B198" i="5"/>
  <c r="E198" i="5"/>
  <c r="B199" i="5"/>
  <c r="K199" i="5" s="1"/>
  <c r="E199" i="5"/>
  <c r="B200" i="5"/>
  <c r="E200" i="5"/>
  <c r="B201" i="5"/>
  <c r="E201" i="5"/>
  <c r="B202" i="5"/>
  <c r="K202" i="5" s="1"/>
  <c r="E202" i="5"/>
  <c r="B203" i="5"/>
  <c r="E203" i="5"/>
  <c r="B204" i="5"/>
  <c r="E204" i="5"/>
  <c r="B205" i="5"/>
  <c r="K205" i="5" s="1"/>
  <c r="E205" i="5"/>
  <c r="B206" i="5"/>
  <c r="E206" i="5"/>
  <c r="B207" i="5"/>
  <c r="E207" i="5"/>
  <c r="B208" i="5"/>
  <c r="K208" i="5" s="1"/>
  <c r="E208" i="5"/>
  <c r="B209" i="5"/>
  <c r="E209" i="5"/>
  <c r="B210" i="5"/>
  <c r="E210" i="5"/>
  <c r="B211" i="5"/>
  <c r="K211" i="5" s="1"/>
  <c r="E211" i="5"/>
  <c r="B212" i="5"/>
  <c r="E212" i="5"/>
  <c r="B213" i="5"/>
  <c r="E213" i="5"/>
  <c r="B214" i="5"/>
  <c r="K214" i="5" s="1"/>
  <c r="E214" i="5"/>
  <c r="B215" i="5"/>
  <c r="E215" i="5"/>
  <c r="B216" i="5"/>
  <c r="E216" i="5"/>
  <c r="B217" i="5"/>
  <c r="K217" i="5" s="1"/>
  <c r="E217" i="5"/>
  <c r="B218" i="5"/>
  <c r="E218" i="5"/>
  <c r="B219" i="5"/>
  <c r="E219" i="5"/>
  <c r="B220" i="5"/>
  <c r="K220" i="5" s="1"/>
  <c r="E220" i="5"/>
  <c r="B221" i="5"/>
  <c r="E221" i="5"/>
  <c r="B222" i="5"/>
  <c r="E222" i="5"/>
  <c r="B223" i="5"/>
  <c r="K223" i="5" s="1"/>
  <c r="E223" i="5"/>
  <c r="B224" i="5"/>
  <c r="E224" i="5"/>
  <c r="B225" i="5"/>
  <c r="E225" i="5"/>
  <c r="B226" i="5"/>
  <c r="K226" i="5" s="1"/>
  <c r="E226" i="5"/>
  <c r="B227" i="5"/>
  <c r="E227" i="5"/>
  <c r="B228" i="5"/>
  <c r="E228" i="5"/>
  <c r="B229" i="5"/>
  <c r="K229" i="5" s="1"/>
  <c r="E229" i="5"/>
  <c r="B230" i="5"/>
  <c r="E230" i="5"/>
  <c r="B231" i="5"/>
  <c r="E231" i="5"/>
  <c r="B232" i="5"/>
  <c r="K232" i="5" s="1"/>
  <c r="E232" i="5"/>
  <c r="B233" i="5"/>
  <c r="E233" i="5"/>
  <c r="B234" i="5"/>
  <c r="E234" i="5"/>
  <c r="B235" i="5"/>
  <c r="K235" i="5" s="1"/>
  <c r="E235" i="5"/>
  <c r="B236" i="5"/>
  <c r="E236" i="5"/>
  <c r="B237" i="5"/>
  <c r="E237" i="5"/>
  <c r="B238" i="5"/>
  <c r="K238" i="5" s="1"/>
  <c r="E238" i="5"/>
  <c r="B239" i="5"/>
  <c r="E239" i="5"/>
  <c r="B240" i="5"/>
  <c r="E240" i="5"/>
  <c r="B241" i="5"/>
  <c r="K241" i="5" s="1"/>
  <c r="E241" i="5"/>
  <c r="B242" i="5"/>
  <c r="E242" i="5"/>
  <c r="B243" i="5"/>
  <c r="E243" i="5"/>
  <c r="B244" i="5"/>
  <c r="K244" i="5" s="1"/>
  <c r="E244" i="5"/>
  <c r="B245" i="5"/>
  <c r="E245" i="5"/>
  <c r="B246" i="5"/>
  <c r="E246" i="5"/>
  <c r="B247" i="5"/>
  <c r="K247" i="5" s="1"/>
  <c r="E247" i="5"/>
  <c r="B248" i="5"/>
  <c r="E248" i="5"/>
  <c r="B249" i="5"/>
  <c r="E249" i="5"/>
  <c r="B250" i="5"/>
  <c r="K250" i="5" s="1"/>
  <c r="E250" i="5"/>
  <c r="B251" i="5"/>
  <c r="E251" i="5"/>
  <c r="B252" i="5"/>
  <c r="E252" i="5"/>
  <c r="B253" i="5"/>
  <c r="K253" i="5" s="1"/>
  <c r="E253" i="5"/>
  <c r="B254" i="5"/>
  <c r="E254" i="5"/>
  <c r="B255" i="5"/>
  <c r="E255" i="5"/>
  <c r="B256" i="5"/>
  <c r="K256" i="5" s="1"/>
  <c r="E256" i="5"/>
  <c r="B257" i="5"/>
  <c r="E257" i="5"/>
  <c r="B258" i="5"/>
  <c r="E258" i="5"/>
  <c r="B259" i="5"/>
  <c r="K259" i="5" s="1"/>
  <c r="E259" i="5"/>
  <c r="B260" i="5"/>
  <c r="E260" i="5"/>
  <c r="B261" i="5"/>
  <c r="E261" i="5"/>
  <c r="B262" i="5"/>
  <c r="K262" i="5" s="1"/>
  <c r="E262" i="5"/>
  <c r="B263" i="5"/>
  <c r="E263" i="5"/>
  <c r="B264" i="5"/>
  <c r="E264" i="5"/>
  <c r="B265" i="5"/>
  <c r="K265" i="5" s="1"/>
  <c r="E265" i="5"/>
  <c r="B266" i="5"/>
  <c r="E266" i="5"/>
  <c r="B267" i="5"/>
  <c r="E267" i="5"/>
  <c r="B268" i="5"/>
  <c r="K268" i="5" s="1"/>
  <c r="E268" i="5"/>
  <c r="B269" i="5"/>
  <c r="E269" i="5"/>
  <c r="B270" i="5"/>
  <c r="E270" i="5"/>
  <c r="B271" i="5"/>
  <c r="K271" i="5" s="1"/>
  <c r="E271" i="5"/>
  <c r="B272" i="5"/>
  <c r="E272" i="5"/>
  <c r="B273" i="5"/>
  <c r="E273" i="5"/>
  <c r="B274" i="5"/>
  <c r="K274" i="5" s="1"/>
  <c r="E274" i="5"/>
  <c r="B275" i="5"/>
  <c r="E275" i="5"/>
  <c r="B276" i="5"/>
  <c r="E276" i="5"/>
  <c r="B277" i="5"/>
  <c r="K277" i="5" s="1"/>
  <c r="E277" i="5"/>
  <c r="B278" i="5"/>
  <c r="E278" i="5"/>
  <c r="B279" i="5"/>
  <c r="E279" i="5"/>
  <c r="B280" i="5"/>
  <c r="K280" i="5" s="1"/>
  <c r="E280" i="5"/>
  <c r="B281" i="5"/>
  <c r="E281" i="5"/>
  <c r="B282" i="5"/>
  <c r="E282" i="5"/>
  <c r="B283" i="5"/>
  <c r="K283" i="5" s="1"/>
  <c r="E283" i="5"/>
  <c r="B284" i="5"/>
  <c r="E284" i="5"/>
  <c r="B285" i="5"/>
  <c r="E285" i="5"/>
  <c r="B286" i="5"/>
  <c r="K286" i="5" s="1"/>
  <c r="E286" i="5"/>
  <c r="B287" i="5"/>
  <c r="E287" i="5"/>
  <c r="B288" i="5"/>
  <c r="E288" i="5"/>
  <c r="B289" i="5"/>
  <c r="K289" i="5" s="1"/>
  <c r="E289" i="5"/>
  <c r="B290" i="5"/>
  <c r="E290" i="5"/>
  <c r="B291" i="5"/>
  <c r="E291" i="5"/>
  <c r="B292" i="5"/>
  <c r="K292" i="5" s="1"/>
  <c r="E292" i="5"/>
  <c r="B293" i="5"/>
  <c r="E293" i="5"/>
  <c r="B294" i="5"/>
  <c r="E294" i="5"/>
  <c r="B295" i="5"/>
  <c r="K295" i="5" s="1"/>
  <c r="E295" i="5"/>
  <c r="B296" i="5"/>
  <c r="E296" i="5"/>
  <c r="B297" i="5"/>
  <c r="E297" i="5"/>
  <c r="B298" i="5"/>
  <c r="K298" i="5" s="1"/>
  <c r="E298" i="5"/>
  <c r="B299" i="5"/>
  <c r="E299" i="5"/>
  <c r="B300" i="5"/>
  <c r="E300" i="5"/>
  <c r="B301" i="5"/>
  <c r="K301" i="5" s="1"/>
  <c r="E301" i="5"/>
  <c r="B302" i="5"/>
  <c r="E302" i="5"/>
  <c r="B303" i="5"/>
  <c r="E303" i="5"/>
  <c r="B304" i="5"/>
  <c r="K304" i="5" s="1"/>
  <c r="E304" i="5"/>
  <c r="B305" i="5"/>
  <c r="E305" i="5"/>
  <c r="B306" i="5"/>
  <c r="E306" i="5"/>
  <c r="B307" i="5"/>
  <c r="K307" i="5" s="1"/>
  <c r="E307" i="5"/>
  <c r="B308" i="5"/>
  <c r="E308" i="5"/>
  <c r="B309" i="5"/>
  <c r="E309" i="5"/>
  <c r="B310" i="5"/>
  <c r="K310" i="5" s="1"/>
  <c r="E310" i="5"/>
  <c r="B311" i="5"/>
  <c r="E311" i="5"/>
  <c r="B312" i="5"/>
  <c r="E312" i="5"/>
  <c r="B313" i="5"/>
  <c r="K313" i="5" s="1"/>
  <c r="E313" i="5"/>
  <c r="B314" i="5"/>
  <c r="E314" i="5"/>
  <c r="B315" i="5"/>
  <c r="E315" i="5"/>
  <c r="B316" i="5"/>
  <c r="K316" i="5" s="1"/>
  <c r="E316" i="5"/>
  <c r="B317" i="5"/>
  <c r="E317" i="5"/>
  <c r="B318" i="5"/>
  <c r="E318" i="5"/>
  <c r="B319" i="5"/>
  <c r="K319" i="5" s="1"/>
  <c r="E319" i="5"/>
  <c r="B320" i="5"/>
  <c r="E320" i="5"/>
  <c r="B321" i="5"/>
  <c r="E321" i="5"/>
  <c r="B322" i="5"/>
  <c r="K322" i="5" s="1"/>
  <c r="E322" i="5"/>
  <c r="B323" i="5"/>
  <c r="E323" i="5"/>
  <c r="B324" i="5"/>
  <c r="E324" i="5"/>
  <c r="B325" i="5"/>
  <c r="K325" i="5" s="1"/>
  <c r="E325" i="5"/>
  <c r="B326" i="5"/>
  <c r="E326" i="5"/>
  <c r="B327" i="5"/>
  <c r="E327" i="5"/>
  <c r="B328" i="5"/>
  <c r="K328" i="5" s="1"/>
  <c r="E328" i="5"/>
  <c r="B329" i="5"/>
  <c r="E329" i="5"/>
  <c r="B330" i="5"/>
  <c r="E330" i="5"/>
  <c r="B331" i="5"/>
  <c r="K331" i="5" s="1"/>
  <c r="E331" i="5"/>
  <c r="B332" i="5"/>
  <c r="E332" i="5"/>
  <c r="B333" i="5"/>
  <c r="E333" i="5"/>
  <c r="B334" i="5"/>
  <c r="K334" i="5" s="1"/>
  <c r="E334" i="5"/>
  <c r="B335" i="5"/>
  <c r="E335" i="5"/>
  <c r="B336" i="5"/>
  <c r="E336" i="5"/>
  <c r="B337" i="5"/>
  <c r="K337" i="5" s="1"/>
  <c r="E337" i="5"/>
  <c r="B338" i="5"/>
  <c r="E338" i="5"/>
  <c r="B339" i="5"/>
  <c r="E339" i="5"/>
  <c r="B340" i="5"/>
  <c r="K340" i="5" s="1"/>
  <c r="E340" i="5"/>
  <c r="B341" i="5"/>
  <c r="E341" i="5"/>
  <c r="B342" i="5"/>
  <c r="E342" i="5"/>
  <c r="B343" i="5"/>
  <c r="K343" i="5" s="1"/>
  <c r="E343" i="5"/>
  <c r="B344" i="5"/>
  <c r="E344" i="5"/>
  <c r="E31" i="5"/>
  <c r="E34" i="5"/>
  <c r="E37" i="5"/>
  <c r="E40" i="5"/>
  <c r="E43" i="5"/>
  <c r="E46" i="5"/>
  <c r="B44" i="5"/>
  <c r="B45" i="5"/>
  <c r="B46" i="5"/>
  <c r="K46" i="5" s="1"/>
  <c r="B35" i="5"/>
  <c r="B36" i="5"/>
  <c r="B37" i="5"/>
  <c r="K37" i="5" s="1"/>
  <c r="B38" i="5"/>
  <c r="B39" i="5"/>
  <c r="B40" i="5"/>
  <c r="K40" i="5" s="1"/>
  <c r="B41" i="5"/>
  <c r="B42" i="5"/>
  <c r="B43" i="5"/>
  <c r="K43" i="5" s="1"/>
  <c r="E10" i="5"/>
  <c r="E13" i="5"/>
  <c r="E16" i="5"/>
  <c r="E19" i="5"/>
  <c r="E22" i="5"/>
  <c r="E25" i="5"/>
  <c r="E28" i="5"/>
  <c r="E7" i="5"/>
  <c r="E4" i="5"/>
  <c r="B2" i="5"/>
  <c r="B9" i="5"/>
  <c r="B10" i="5"/>
  <c r="K10" i="5" s="1"/>
  <c r="B11" i="5"/>
  <c r="B12" i="5"/>
  <c r="B13" i="5"/>
  <c r="K13" i="5" s="1"/>
  <c r="B14" i="5"/>
  <c r="B15" i="5"/>
  <c r="B16" i="5"/>
  <c r="K16" i="5" s="1"/>
  <c r="B17" i="5"/>
  <c r="B18" i="5"/>
  <c r="B19" i="5"/>
  <c r="K19" i="5" s="1"/>
  <c r="B20" i="5"/>
  <c r="B21" i="5"/>
  <c r="B22" i="5"/>
  <c r="K22" i="5" s="1"/>
  <c r="B23" i="5"/>
  <c r="B24" i="5"/>
  <c r="B25" i="5"/>
  <c r="K25" i="5" s="1"/>
  <c r="B26" i="5"/>
  <c r="B27" i="5"/>
  <c r="B28" i="5"/>
  <c r="K28" i="5" s="1"/>
  <c r="B29" i="5"/>
  <c r="B30" i="5"/>
  <c r="B31" i="5"/>
  <c r="K31" i="5" s="1"/>
  <c r="B32" i="5"/>
  <c r="B33" i="5"/>
  <c r="B34" i="5"/>
  <c r="K34" i="5" s="1"/>
  <c r="B5" i="5"/>
  <c r="B6" i="5"/>
  <c r="B7" i="5"/>
  <c r="K7" i="5" s="1"/>
  <c r="B8" i="5"/>
  <c r="F6" i="5"/>
  <c r="F7" i="5"/>
  <c r="F9" i="5"/>
  <c r="F10" i="5"/>
  <c r="F12" i="5"/>
  <c r="F13" i="5"/>
  <c r="F15" i="5"/>
  <c r="F16" i="5"/>
  <c r="F18" i="5"/>
  <c r="F19" i="5"/>
  <c r="F21" i="5"/>
  <c r="F22" i="5"/>
  <c r="F24" i="5"/>
  <c r="F25" i="5"/>
  <c r="F27" i="5"/>
  <c r="F28" i="5"/>
  <c r="F30" i="5"/>
  <c r="F31" i="5"/>
  <c r="F33" i="5"/>
  <c r="F34" i="5"/>
  <c r="F36" i="5"/>
  <c r="F37" i="5"/>
  <c r="F39" i="5"/>
  <c r="F40" i="5"/>
  <c r="F42" i="5"/>
  <c r="F43" i="5"/>
  <c r="F45" i="5"/>
  <c r="F46" i="5"/>
  <c r="F48" i="5"/>
  <c r="F49" i="5"/>
  <c r="F51" i="5"/>
  <c r="F52" i="5"/>
  <c r="F54" i="5"/>
  <c r="F55" i="5"/>
  <c r="F57" i="5"/>
  <c r="F58" i="5"/>
  <c r="F60" i="5"/>
  <c r="F61" i="5"/>
  <c r="F63" i="5"/>
  <c r="F64" i="5"/>
  <c r="F66" i="5"/>
  <c r="F67" i="5"/>
  <c r="F69" i="5"/>
  <c r="F70" i="5"/>
  <c r="F72" i="5"/>
  <c r="F73" i="5"/>
  <c r="F75" i="5"/>
  <c r="F76" i="5"/>
  <c r="F78" i="5"/>
  <c r="F79" i="5"/>
  <c r="F81" i="5"/>
  <c r="F82" i="5"/>
  <c r="F84" i="5"/>
  <c r="F85" i="5"/>
  <c r="F87" i="5"/>
  <c r="F88" i="5"/>
  <c r="F90" i="5"/>
  <c r="F91" i="5"/>
  <c r="F93" i="5"/>
  <c r="F94" i="5"/>
  <c r="F96" i="5"/>
  <c r="F97" i="5"/>
  <c r="F99" i="5"/>
  <c r="F100" i="5"/>
  <c r="F102" i="5"/>
  <c r="F103" i="5"/>
  <c r="F105" i="5"/>
  <c r="F106" i="5"/>
  <c r="F108" i="5"/>
  <c r="F109" i="5"/>
  <c r="F111" i="5"/>
  <c r="F112" i="5"/>
  <c r="F114" i="5"/>
  <c r="F115" i="5"/>
  <c r="F117" i="5"/>
  <c r="F118" i="5"/>
  <c r="F120" i="5"/>
  <c r="F121" i="5"/>
  <c r="F123" i="5"/>
  <c r="F124" i="5"/>
  <c r="F126" i="5"/>
  <c r="F127" i="5"/>
  <c r="F129" i="5"/>
  <c r="F130" i="5"/>
  <c r="F132" i="5"/>
  <c r="F133" i="5"/>
  <c r="F135" i="5"/>
  <c r="F136" i="5"/>
  <c r="F138" i="5"/>
  <c r="F139" i="5"/>
  <c r="F141" i="5"/>
  <c r="F142" i="5"/>
  <c r="F144" i="5"/>
  <c r="F145" i="5"/>
  <c r="F147" i="5"/>
  <c r="F148" i="5"/>
  <c r="F150" i="5"/>
  <c r="F151" i="5"/>
  <c r="F153" i="5"/>
  <c r="F154" i="5"/>
  <c r="F156" i="5"/>
  <c r="F157" i="5"/>
  <c r="F159" i="5"/>
  <c r="F160" i="5"/>
  <c r="F162" i="5"/>
  <c r="F163" i="5"/>
  <c r="F165" i="5"/>
  <c r="F166" i="5"/>
  <c r="F168" i="5"/>
  <c r="F169" i="5"/>
  <c r="F171" i="5"/>
  <c r="F172" i="5"/>
  <c r="F174" i="5"/>
  <c r="F175" i="5"/>
  <c r="F177" i="5"/>
  <c r="F178" i="5"/>
  <c r="F180" i="5"/>
  <c r="F181" i="5"/>
  <c r="F183" i="5"/>
  <c r="F184" i="5"/>
  <c r="F186" i="5"/>
  <c r="F187" i="5"/>
  <c r="F189" i="5"/>
  <c r="F190" i="5"/>
  <c r="F192" i="5"/>
  <c r="F193" i="5"/>
  <c r="F195" i="5"/>
  <c r="F196" i="5"/>
  <c r="F198" i="5"/>
  <c r="F199" i="5"/>
  <c r="F201" i="5"/>
  <c r="F202" i="5"/>
  <c r="F204" i="5"/>
  <c r="F205" i="5"/>
  <c r="F207" i="5"/>
  <c r="F208" i="5"/>
  <c r="F210" i="5"/>
  <c r="F211" i="5"/>
  <c r="F213" i="5"/>
  <c r="F214" i="5"/>
  <c r="F216" i="5"/>
  <c r="F217" i="5"/>
  <c r="F219" i="5"/>
  <c r="F220" i="5"/>
  <c r="F222" i="5"/>
  <c r="F223" i="5"/>
  <c r="F225" i="5"/>
  <c r="F226" i="5"/>
  <c r="F228" i="5"/>
  <c r="F229" i="5"/>
  <c r="F231" i="5"/>
  <c r="F232" i="5"/>
  <c r="F234" i="5"/>
  <c r="F235" i="5"/>
  <c r="F237" i="5"/>
  <c r="F238" i="5"/>
  <c r="F240" i="5"/>
  <c r="F241" i="5"/>
  <c r="F243" i="5"/>
  <c r="F244" i="5"/>
  <c r="F246" i="5"/>
  <c r="F247" i="5"/>
  <c r="F249" i="5"/>
  <c r="F250" i="5"/>
  <c r="F252" i="5"/>
  <c r="F253" i="5"/>
  <c r="F255" i="5"/>
  <c r="F256" i="5"/>
  <c r="F258" i="5"/>
  <c r="F259" i="5"/>
  <c r="F261" i="5"/>
  <c r="F262" i="5"/>
  <c r="F264" i="5"/>
  <c r="F265" i="5"/>
  <c r="F267" i="5"/>
  <c r="F268" i="5"/>
  <c r="F270" i="5"/>
  <c r="F271" i="5"/>
  <c r="F273" i="5"/>
  <c r="F274" i="5"/>
  <c r="F276" i="5"/>
  <c r="F277" i="5"/>
  <c r="F279" i="5"/>
  <c r="F280" i="5"/>
  <c r="F282" i="5"/>
  <c r="F283" i="5"/>
  <c r="F285" i="5"/>
  <c r="F286" i="5"/>
  <c r="F288" i="5"/>
  <c r="F289" i="5"/>
  <c r="F291" i="5"/>
  <c r="F292" i="5"/>
  <c r="F294" i="5"/>
  <c r="F295" i="5"/>
  <c r="F297" i="5"/>
  <c r="F298" i="5"/>
  <c r="F300" i="5"/>
  <c r="F301" i="5"/>
  <c r="F303" i="5"/>
  <c r="F304" i="5"/>
  <c r="F306" i="5"/>
  <c r="F307" i="5"/>
  <c r="F309" i="5"/>
  <c r="F310" i="5"/>
  <c r="F312" i="5"/>
  <c r="F313" i="5"/>
  <c r="F315" i="5"/>
  <c r="F316" i="5"/>
  <c r="F318" i="5"/>
  <c r="F319" i="5"/>
  <c r="F321" i="5"/>
  <c r="F322" i="5"/>
  <c r="F324" i="5"/>
  <c r="F325" i="5"/>
  <c r="F327" i="5"/>
  <c r="F328" i="5"/>
  <c r="F330" i="5"/>
  <c r="F331" i="5"/>
  <c r="F333" i="5"/>
  <c r="F334" i="5"/>
  <c r="F336" i="5"/>
  <c r="F337" i="5"/>
  <c r="F339" i="5"/>
  <c r="F340" i="5"/>
  <c r="F342" i="5"/>
  <c r="F343" i="5"/>
  <c r="F4" i="5"/>
  <c r="B4" i="5" s="1"/>
  <c r="F3" i="5"/>
  <c r="B3" i="5" s="1"/>
  <c r="K29" i="4"/>
  <c r="E29" i="4" s="1"/>
  <c r="O2" i="2"/>
  <c r="H3" i="2"/>
  <c r="O3" i="2" s="1"/>
  <c r="H4" i="2"/>
  <c r="O4" i="2" s="1"/>
  <c r="H5" i="2"/>
  <c r="O5" i="2" s="1"/>
  <c r="H6" i="2"/>
  <c r="O6" i="2" s="1"/>
  <c r="H7" i="2"/>
  <c r="O7" i="2" s="1"/>
  <c r="O8" i="2"/>
  <c r="O9" i="2"/>
  <c r="O10" i="2"/>
  <c r="O11" i="2"/>
  <c r="H12" i="2"/>
  <c r="O12" i="2" s="1"/>
  <c r="H13" i="2"/>
  <c r="O13" i="2" s="1"/>
  <c r="H14" i="2"/>
  <c r="O14" i="2" s="1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2" i="4"/>
  <c r="F49" i="4" l="1"/>
  <c r="O49" i="4" s="1"/>
  <c r="F41" i="4"/>
  <c r="O41" i="4" s="1"/>
  <c r="F37" i="4"/>
  <c r="O37" i="4" s="1"/>
  <c r="K326" i="5"/>
  <c r="K320" i="5"/>
  <c r="K312" i="5"/>
  <c r="K306" i="5"/>
  <c r="K300" i="5"/>
  <c r="K296" i="5"/>
  <c r="K288" i="5"/>
  <c r="K270" i="5"/>
  <c r="K264" i="5"/>
  <c r="K258" i="5"/>
  <c r="K252" i="5"/>
  <c r="K246" i="5"/>
  <c r="K240" i="5"/>
  <c r="K228" i="5"/>
  <c r="K222" i="5"/>
  <c r="K218" i="5"/>
  <c r="K216" i="5"/>
  <c r="K212" i="5"/>
  <c r="K206" i="5"/>
  <c r="K204" i="5"/>
  <c r="K200" i="5"/>
  <c r="K198" i="5"/>
  <c r="K194" i="5"/>
  <c r="K188" i="5"/>
  <c r="K186" i="5"/>
  <c r="K182" i="5"/>
  <c r="K174" i="5"/>
  <c r="K170" i="5"/>
  <c r="K162" i="5"/>
  <c r="K158" i="5"/>
  <c r="K152" i="5"/>
  <c r="K132" i="5"/>
  <c r="F57" i="4"/>
  <c r="O57" i="4" s="1"/>
  <c r="F45" i="4"/>
  <c r="O45" i="4" s="1"/>
  <c r="F33" i="4"/>
  <c r="O33" i="4" s="1"/>
  <c r="K342" i="5"/>
  <c r="K336" i="5"/>
  <c r="K330" i="5"/>
  <c r="K314" i="5"/>
  <c r="K308" i="5"/>
  <c r="K302" i="5"/>
  <c r="K294" i="5"/>
  <c r="K278" i="5"/>
  <c r="K272" i="5"/>
  <c r="K266" i="5"/>
  <c r="K260" i="5"/>
  <c r="K254" i="5"/>
  <c r="K248" i="5"/>
  <c r="K242" i="5"/>
  <c r="K236" i="5"/>
  <c r="K230" i="5"/>
  <c r="F58" i="4"/>
  <c r="O58" i="4" s="1"/>
  <c r="F54" i="4"/>
  <c r="O54" i="4" s="1"/>
  <c r="F50" i="4"/>
  <c r="O50" i="4" s="1"/>
  <c r="F46" i="4"/>
  <c r="O46" i="4" s="1"/>
  <c r="F42" i="4"/>
  <c r="O42" i="4" s="1"/>
  <c r="F38" i="4"/>
  <c r="O38" i="4" s="1"/>
  <c r="F34" i="4"/>
  <c r="O34" i="4" s="1"/>
  <c r="F30" i="4"/>
  <c r="O30" i="4" s="1"/>
  <c r="K78" i="5"/>
  <c r="F53" i="4"/>
  <c r="O53" i="4" s="1"/>
  <c r="K338" i="5"/>
  <c r="K332" i="5"/>
  <c r="K324" i="5"/>
  <c r="K318" i="5"/>
  <c r="K290" i="5"/>
  <c r="K284" i="5"/>
  <c r="K282" i="5"/>
  <c r="K276" i="5"/>
  <c r="K234" i="5"/>
  <c r="K224" i="5"/>
  <c r="K210" i="5"/>
  <c r="K192" i="5"/>
  <c r="K180" i="5"/>
  <c r="K176" i="5"/>
  <c r="K168" i="5"/>
  <c r="K164" i="5"/>
  <c r="K156" i="5"/>
  <c r="K150" i="5"/>
  <c r="K146" i="5"/>
  <c r="K144" i="5"/>
  <c r="K140" i="5"/>
  <c r="K138" i="5"/>
  <c r="K134" i="5"/>
  <c r="K128" i="5"/>
  <c r="K126" i="5"/>
  <c r="K122" i="5"/>
  <c r="K120" i="5"/>
  <c r="K116" i="5"/>
  <c r="K114" i="5"/>
  <c r="K110" i="5"/>
  <c r="K108" i="5"/>
  <c r="K104" i="5"/>
  <c r="K102" i="5"/>
  <c r="K98" i="5"/>
  <c r="K83" i="5"/>
  <c r="K341" i="5"/>
  <c r="K335" i="5"/>
  <c r="K333" i="5"/>
  <c r="K329" i="5"/>
  <c r="K327" i="5"/>
  <c r="K323" i="5"/>
  <c r="K321" i="5"/>
  <c r="K317" i="5"/>
  <c r="K315" i="5"/>
  <c r="K311" i="5"/>
  <c r="K309" i="5"/>
  <c r="K305" i="5"/>
  <c r="K299" i="5"/>
  <c r="K297" i="5"/>
  <c r="K293" i="5"/>
  <c r="K287" i="5"/>
  <c r="K275" i="5"/>
  <c r="K273" i="5"/>
  <c r="K269" i="5"/>
  <c r="K267" i="5"/>
  <c r="K263" i="5"/>
  <c r="K261" i="5"/>
  <c r="K257" i="5"/>
  <c r="K255" i="5"/>
  <c r="K251" i="5"/>
  <c r="K245" i="5"/>
  <c r="K237" i="5"/>
  <c r="K231" i="5"/>
  <c r="K225" i="5"/>
  <c r="K221" i="5"/>
  <c r="K219" i="5"/>
  <c r="K215" i="5"/>
  <c r="K213" i="5"/>
  <c r="K209" i="5"/>
  <c r="K207" i="5"/>
  <c r="K203" i="5"/>
  <c r="K201" i="5"/>
  <c r="K197" i="5"/>
  <c r="K195" i="5"/>
  <c r="K191" i="5"/>
  <c r="K189" i="5"/>
  <c r="K185" i="5"/>
  <c r="K183" i="5"/>
  <c r="K179" i="5"/>
  <c r="K177" i="5"/>
  <c r="K173" i="5"/>
  <c r="K171" i="5"/>
  <c r="K167" i="5"/>
  <c r="K165" i="5"/>
  <c r="K161" i="5"/>
  <c r="K159" i="5"/>
  <c r="K155" i="5"/>
  <c r="K153" i="5"/>
  <c r="K149" i="5"/>
  <c r="K147" i="5"/>
  <c r="K143" i="5"/>
  <c r="K141" i="5"/>
  <c r="K137" i="5"/>
  <c r="K135" i="5"/>
  <c r="K131" i="5"/>
  <c r="K129" i="5"/>
  <c r="K125" i="5"/>
  <c r="K123" i="5"/>
  <c r="K119" i="5"/>
  <c r="K117" i="5"/>
  <c r="K113" i="5"/>
  <c r="K111" i="5"/>
  <c r="K107" i="5"/>
  <c r="K105" i="5"/>
  <c r="K101" i="5"/>
  <c r="K99" i="5"/>
  <c r="K95" i="5"/>
  <c r="K93" i="5"/>
  <c r="K89" i="5"/>
  <c r="K87" i="5"/>
  <c r="K74" i="5"/>
  <c r="K72" i="5"/>
  <c r="K62" i="5"/>
  <c r="K60" i="5"/>
  <c r="K339" i="5"/>
  <c r="K303" i="5"/>
  <c r="K291" i="5"/>
  <c r="K285" i="5"/>
  <c r="K281" i="5"/>
  <c r="K279" i="5"/>
  <c r="K249" i="5"/>
  <c r="K243" i="5"/>
  <c r="K239" i="5"/>
  <c r="K233" i="5"/>
  <c r="K227" i="5"/>
  <c r="K68" i="5"/>
  <c r="K96" i="5"/>
  <c r="K92" i="5"/>
  <c r="K90" i="5"/>
  <c r="K86" i="5"/>
  <c r="K77" i="5"/>
  <c r="K51" i="5"/>
  <c r="K10" i="10"/>
  <c r="O10" i="10"/>
  <c r="K84" i="5"/>
  <c r="K75" i="5"/>
  <c r="K65" i="5"/>
  <c r="K63" i="5"/>
  <c r="K57" i="5"/>
  <c r="K71" i="5"/>
  <c r="K81" i="5"/>
  <c r="K53" i="5"/>
  <c r="K80" i="5"/>
  <c r="E11" i="10"/>
  <c r="L11" i="10"/>
  <c r="J353" i="10"/>
  <c r="K344" i="5"/>
  <c r="H341" i="5"/>
  <c r="H333" i="5"/>
  <c r="H329" i="5"/>
  <c r="H321" i="5"/>
  <c r="H297" i="5"/>
  <c r="H293" i="5"/>
  <c r="H289" i="5"/>
  <c r="H281" i="5"/>
  <c r="H277" i="5"/>
  <c r="H273" i="5"/>
  <c r="H269" i="5"/>
  <c r="H265" i="5"/>
  <c r="H261" i="5"/>
  <c r="H257" i="5"/>
  <c r="H249" i="5"/>
  <c r="H245" i="5"/>
  <c r="H237" i="5"/>
  <c r="H233" i="5"/>
  <c r="H225" i="5"/>
  <c r="H221" i="5"/>
  <c r="H217" i="5"/>
  <c r="H213" i="5"/>
  <c r="H209" i="5"/>
  <c r="H205" i="5"/>
  <c r="H201" i="5"/>
  <c r="H197" i="5"/>
  <c r="H193" i="5"/>
  <c r="H189" i="5"/>
  <c r="H185" i="5"/>
  <c r="H181" i="5"/>
  <c r="H177" i="5"/>
  <c r="H173" i="5"/>
  <c r="H169" i="5"/>
  <c r="H165" i="5"/>
  <c r="H161" i="5"/>
  <c r="H157" i="5"/>
  <c r="H149" i="5"/>
  <c r="H145" i="5"/>
  <c r="H141" i="5"/>
  <c r="H137" i="5"/>
  <c r="H133" i="5"/>
  <c r="H129" i="5"/>
  <c r="H125" i="5"/>
  <c r="H121" i="5"/>
  <c r="H117" i="5"/>
  <c r="H113" i="5"/>
  <c r="H105" i="5"/>
  <c r="H101" i="5"/>
  <c r="H93" i="5"/>
  <c r="H81" i="5"/>
  <c r="H69" i="5"/>
  <c r="H64" i="5"/>
  <c r="H342" i="5"/>
  <c r="H338" i="5"/>
  <c r="H334" i="5"/>
  <c r="H326" i="5"/>
  <c r="H322" i="5"/>
  <c r="H318" i="5"/>
  <c r="H314" i="5"/>
  <c r="H310" i="5"/>
  <c r="H302" i="5"/>
  <c r="H298" i="5"/>
  <c r="H290" i="5"/>
  <c r="H286" i="5"/>
  <c r="H278" i="5"/>
  <c r="H274" i="5"/>
  <c r="H266" i="5"/>
  <c r="H262" i="5"/>
  <c r="H254" i="5"/>
  <c r="H250" i="5"/>
  <c r="H242" i="5"/>
  <c r="H238" i="5"/>
  <c r="H230" i="5"/>
  <c r="H138" i="5"/>
  <c r="H130" i="5"/>
  <c r="H126" i="5"/>
  <c r="H118" i="5"/>
  <c r="H114" i="5"/>
  <c r="H106" i="5"/>
  <c r="H102" i="5"/>
  <c r="H94" i="5"/>
  <c r="H90" i="5"/>
  <c r="H75" i="5"/>
  <c r="H65" i="5"/>
  <c r="H61" i="5"/>
  <c r="H59" i="5"/>
  <c r="H57" i="5"/>
  <c r="H55" i="5"/>
  <c r="H52" i="5"/>
  <c r="H337" i="5"/>
  <c r="H325" i="5"/>
  <c r="H317" i="5"/>
  <c r="H313" i="5"/>
  <c r="H309" i="5"/>
  <c r="H305" i="5"/>
  <c r="H301" i="5"/>
  <c r="H285" i="5"/>
  <c r="H253" i="5"/>
  <c r="H241" i="5"/>
  <c r="H229" i="5"/>
  <c r="H153" i="5"/>
  <c r="H109" i="5"/>
  <c r="H97" i="5"/>
  <c r="H89" i="5"/>
  <c r="H85" i="5"/>
  <c r="H83" i="5"/>
  <c r="H78" i="5"/>
  <c r="H74" i="5"/>
  <c r="H71" i="5"/>
  <c r="H67" i="5"/>
  <c r="H330" i="5"/>
  <c r="H306" i="5"/>
  <c r="H294" i="5"/>
  <c r="H282" i="5"/>
  <c r="H270" i="5"/>
  <c r="H258" i="5"/>
  <c r="H246" i="5"/>
  <c r="H234" i="5"/>
  <c r="H226" i="5"/>
  <c r="H343" i="5"/>
  <c r="H339" i="5"/>
  <c r="H335" i="5"/>
  <c r="H331" i="5"/>
  <c r="H327" i="5"/>
  <c r="H323" i="5"/>
  <c r="H319" i="5"/>
  <c r="H315" i="5"/>
  <c r="H311" i="5"/>
  <c r="H307" i="5"/>
  <c r="H303" i="5"/>
  <c r="H299" i="5"/>
  <c r="H295" i="5"/>
  <c r="H291" i="5"/>
  <c r="H287" i="5"/>
  <c r="H283" i="5"/>
  <c r="H279" i="5"/>
  <c r="H275" i="5"/>
  <c r="H271" i="5"/>
  <c r="H267" i="5"/>
  <c r="H263" i="5"/>
  <c r="H259" i="5"/>
  <c r="H255" i="5"/>
  <c r="H251" i="5"/>
  <c r="H247" i="5"/>
  <c r="H243" i="5"/>
  <c r="H239" i="5"/>
  <c r="H235" i="5"/>
  <c r="H231" i="5"/>
  <c r="H227" i="5"/>
  <c r="H223" i="5"/>
  <c r="H135" i="5"/>
  <c r="H127" i="5"/>
  <c r="H123" i="5"/>
  <c r="H115" i="5"/>
  <c r="H111" i="5"/>
  <c r="H107" i="5"/>
  <c r="H103" i="5"/>
  <c r="H99" i="5"/>
  <c r="H95" i="5"/>
  <c r="H91" i="5"/>
  <c r="H87" i="5"/>
  <c r="H84" i="5"/>
  <c r="H82" i="5"/>
  <c r="H79" i="5"/>
  <c r="H76" i="5"/>
  <c r="H72" i="5"/>
  <c r="H70" i="5"/>
  <c r="H68" i="5"/>
  <c r="H66" i="5"/>
  <c r="H62" i="5"/>
  <c r="H53" i="5"/>
  <c r="H340" i="5"/>
  <c r="H336" i="5"/>
  <c r="H332" i="5"/>
  <c r="H328" i="5"/>
  <c r="H324" i="5"/>
  <c r="H320" i="5"/>
  <c r="H316" i="5"/>
  <c r="H312" i="5"/>
  <c r="H308" i="5"/>
  <c r="H304" i="5"/>
  <c r="H300" i="5"/>
  <c r="H296" i="5"/>
  <c r="H292" i="5"/>
  <c r="H288" i="5"/>
  <c r="H284" i="5"/>
  <c r="H280" i="5"/>
  <c r="H276" i="5"/>
  <c r="H272" i="5"/>
  <c r="H268" i="5"/>
  <c r="H264" i="5"/>
  <c r="H260" i="5"/>
  <c r="H256" i="5"/>
  <c r="H252" i="5"/>
  <c r="H248" i="5"/>
  <c r="H244" i="5"/>
  <c r="H240" i="5"/>
  <c r="H236" i="5"/>
  <c r="H232" i="5"/>
  <c r="H228" i="5"/>
  <c r="H224" i="5"/>
  <c r="H220" i="5"/>
  <c r="H216" i="5"/>
  <c r="H212" i="5"/>
  <c r="H208" i="5"/>
  <c r="H204" i="5"/>
  <c r="H200" i="5"/>
  <c r="H196" i="5"/>
  <c r="H192" i="5"/>
  <c r="H188" i="5"/>
  <c r="H184" i="5"/>
  <c r="H180" i="5"/>
  <c r="H176" i="5"/>
  <c r="H172" i="5"/>
  <c r="H168" i="5"/>
  <c r="H164" i="5"/>
  <c r="H160" i="5"/>
  <c r="H156" i="5"/>
  <c r="H152" i="5"/>
  <c r="H148" i="5"/>
  <c r="H144" i="5"/>
  <c r="H140" i="5"/>
  <c r="H136" i="5"/>
  <c r="H132" i="5"/>
  <c r="H128" i="5"/>
  <c r="H124" i="5"/>
  <c r="H120" i="5"/>
  <c r="H116" i="5"/>
  <c r="H112" i="5"/>
  <c r="H108" i="5"/>
  <c r="H104" i="5"/>
  <c r="H100" i="5"/>
  <c r="H96" i="5"/>
  <c r="H92" i="5"/>
  <c r="H88" i="5"/>
  <c r="H80" i="5"/>
  <c r="H77" i="5"/>
  <c r="H73" i="5"/>
  <c r="H63" i="5"/>
  <c r="H60" i="5"/>
  <c r="H58" i="5"/>
  <c r="H56" i="5"/>
  <c r="H54" i="5"/>
  <c r="B563" i="10"/>
  <c r="C563" i="10"/>
  <c r="I564" i="10" s="1"/>
  <c r="C360" i="10"/>
  <c r="I361" i="10" s="1"/>
  <c r="B360" i="10"/>
  <c r="F56" i="4"/>
  <c r="O56" i="4" s="1"/>
  <c r="F52" i="4"/>
  <c r="O52" i="4" s="1"/>
  <c r="F48" i="4"/>
  <c r="O48" i="4" s="1"/>
  <c r="F44" i="4"/>
  <c r="O44" i="4" s="1"/>
  <c r="F40" i="4"/>
  <c r="O40" i="4" s="1"/>
  <c r="F36" i="4"/>
  <c r="O36" i="4" s="1"/>
  <c r="F32" i="4"/>
  <c r="O32" i="4" s="1"/>
  <c r="F55" i="4"/>
  <c r="O55" i="4" s="1"/>
  <c r="F51" i="4"/>
  <c r="O51" i="4" s="1"/>
  <c r="F47" i="4"/>
  <c r="O47" i="4" s="1"/>
  <c r="F43" i="4"/>
  <c r="O43" i="4" s="1"/>
  <c r="F39" i="4"/>
  <c r="O39" i="4" s="1"/>
  <c r="F35" i="4"/>
  <c r="O35" i="4" s="1"/>
  <c r="F31" i="4"/>
  <c r="O31" i="4" s="1"/>
  <c r="F29" i="4"/>
  <c r="O29" i="4" s="1"/>
  <c r="C17" i="12"/>
  <c r="C18" i="12" s="1"/>
  <c r="A16" i="12"/>
  <c r="B12" i="10"/>
  <c r="I29" i="10"/>
  <c r="C29" i="10" s="1"/>
  <c r="H48" i="5"/>
  <c r="H45" i="5"/>
  <c r="H50" i="5"/>
  <c r="H44" i="5"/>
  <c r="H47" i="5"/>
  <c r="H51" i="5"/>
  <c r="H49" i="5"/>
  <c r="H8" i="5"/>
  <c r="H31" i="5"/>
  <c r="H23" i="5"/>
  <c r="H19" i="5"/>
  <c r="H11" i="5"/>
  <c r="H38" i="5"/>
  <c r="H4" i="5"/>
  <c r="H7" i="5"/>
  <c r="H34" i="5"/>
  <c r="H30" i="5"/>
  <c r="H26" i="5"/>
  <c r="H22" i="5"/>
  <c r="H18" i="5"/>
  <c r="H14" i="5"/>
  <c r="H10" i="5"/>
  <c r="H41" i="5"/>
  <c r="H37" i="5"/>
  <c r="H3" i="5"/>
  <c r="H27" i="5"/>
  <c r="H15" i="5"/>
  <c r="H42" i="5"/>
  <c r="H6" i="5"/>
  <c r="H29" i="5"/>
  <c r="H21" i="5"/>
  <c r="H17" i="5"/>
  <c r="H13" i="5"/>
  <c r="H9" i="5"/>
  <c r="H40" i="5"/>
  <c r="H36" i="5"/>
  <c r="H33" i="5"/>
  <c r="H25" i="5"/>
  <c r="H5" i="5"/>
  <c r="H32" i="5"/>
  <c r="H28" i="5"/>
  <c r="H24" i="5"/>
  <c r="H20" i="5"/>
  <c r="H16" i="5"/>
  <c r="H12" i="5"/>
  <c r="H43" i="5"/>
  <c r="H39" i="5"/>
  <c r="H35" i="5"/>
  <c r="H2" i="5"/>
  <c r="E54" i="5"/>
  <c r="K54" i="5" s="1"/>
  <c r="E50" i="5"/>
  <c r="K50" i="5" s="1"/>
  <c r="E69" i="5"/>
  <c r="K69" i="5" s="1"/>
  <c r="K24" i="4"/>
  <c r="E24" i="4" s="1"/>
  <c r="K20" i="4"/>
  <c r="E20" i="4" s="1"/>
  <c r="K28" i="4"/>
  <c r="E28" i="4" s="1"/>
  <c r="K27" i="4"/>
  <c r="E27" i="4" s="1"/>
  <c r="K23" i="4"/>
  <c r="E23" i="4" s="1"/>
  <c r="K19" i="4"/>
  <c r="E19" i="4" s="1"/>
  <c r="H222" i="5"/>
  <c r="H214" i="5"/>
  <c r="H206" i="5"/>
  <c r="H170" i="5"/>
  <c r="H166" i="5"/>
  <c r="H162" i="5"/>
  <c r="H142" i="5"/>
  <c r="H122" i="5"/>
  <c r="H215" i="5"/>
  <c r="H199" i="5"/>
  <c r="H183" i="5"/>
  <c r="H167" i="5"/>
  <c r="H151" i="5"/>
  <c r="H119" i="5"/>
  <c r="H211" i="5"/>
  <c r="H195" i="5"/>
  <c r="H179" i="5"/>
  <c r="H163" i="5"/>
  <c r="H147" i="5"/>
  <c r="H131" i="5"/>
  <c r="H218" i="5"/>
  <c r="H210" i="5"/>
  <c r="H202" i="5"/>
  <c r="H198" i="5"/>
  <c r="H194" i="5"/>
  <c r="H190" i="5"/>
  <c r="H186" i="5"/>
  <c r="H182" i="5"/>
  <c r="H178" i="5"/>
  <c r="H154" i="5"/>
  <c r="H150" i="5"/>
  <c r="H146" i="5"/>
  <c r="H134" i="5"/>
  <c r="H110" i="5"/>
  <c r="H98" i="5"/>
  <c r="H207" i="5"/>
  <c r="H191" i="5"/>
  <c r="H175" i="5"/>
  <c r="H159" i="5"/>
  <c r="H143" i="5"/>
  <c r="H174" i="5"/>
  <c r="H158" i="5"/>
  <c r="H86" i="5"/>
  <c r="H219" i="5"/>
  <c r="H203" i="5"/>
  <c r="H187" i="5"/>
  <c r="H171" i="5"/>
  <c r="H155" i="5"/>
  <c r="H139" i="5"/>
  <c r="H46" i="5"/>
  <c r="K16" i="4"/>
  <c r="E16" i="4" s="1"/>
  <c r="K15" i="4"/>
  <c r="E15" i="4" s="1"/>
  <c r="K2" i="4"/>
  <c r="E2" i="4" s="1"/>
  <c r="K12" i="4"/>
  <c r="E12" i="4" s="1"/>
  <c r="K8" i="4"/>
  <c r="E8" i="4" s="1"/>
  <c r="K4" i="4"/>
  <c r="E4" i="4" s="1"/>
  <c r="K11" i="4"/>
  <c r="E11" i="4" s="1"/>
  <c r="K7" i="4"/>
  <c r="E7" i="4" s="1"/>
  <c r="K3" i="4"/>
  <c r="E3" i="4" s="1"/>
  <c r="F2" i="3"/>
  <c r="N2" i="3" s="1"/>
  <c r="F3" i="3"/>
  <c r="N3" i="3" s="1"/>
  <c r="F4" i="3"/>
  <c r="F5" i="3"/>
  <c r="F6" i="3"/>
  <c r="F13" i="3"/>
  <c r="N13" i="3" s="1"/>
  <c r="AA14" i="2"/>
  <c r="P14" i="2"/>
  <c r="F3" i="4" l="1"/>
  <c r="O3" i="4" s="1"/>
  <c r="F23" i="4"/>
  <c r="O23" i="4" s="1"/>
  <c r="F11" i="4"/>
  <c r="O11" i="4" s="1"/>
  <c r="F7" i="4"/>
  <c r="O7" i="4" s="1"/>
  <c r="F27" i="4"/>
  <c r="O27" i="4" s="1"/>
  <c r="F19" i="4"/>
  <c r="O19" i="4" s="1"/>
  <c r="F20" i="4"/>
  <c r="O20" i="4" s="1"/>
  <c r="K11" i="10"/>
  <c r="O11" i="10"/>
  <c r="A17" i="12"/>
  <c r="J354" i="10"/>
  <c r="E12" i="10"/>
  <c r="L12" i="10"/>
  <c r="B564" i="10"/>
  <c r="C564" i="10"/>
  <c r="I565" i="10" s="1"/>
  <c r="C361" i="10"/>
  <c r="I362" i="10" s="1"/>
  <c r="B361" i="10"/>
  <c r="F16" i="4"/>
  <c r="O16" i="4" s="1"/>
  <c r="F24" i="4"/>
  <c r="O24" i="4" s="1"/>
  <c r="F12" i="4"/>
  <c r="O12" i="4" s="1"/>
  <c r="F28" i="4"/>
  <c r="O28" i="4" s="1"/>
  <c r="F15" i="4"/>
  <c r="O15" i="4" s="1"/>
  <c r="F8" i="4"/>
  <c r="O8" i="4" s="1"/>
  <c r="F2" i="4"/>
  <c r="O2" i="4" s="1"/>
  <c r="F4" i="4"/>
  <c r="O4" i="4" s="1"/>
  <c r="C19" i="12"/>
  <c r="C20" i="12" s="1"/>
  <c r="A20" i="12" s="1"/>
  <c r="A18" i="12"/>
  <c r="A19" i="12" s="1"/>
  <c r="B13" i="10"/>
  <c r="I30" i="10"/>
  <c r="C30" i="10" s="1"/>
  <c r="K26" i="4"/>
  <c r="E26" i="4" s="1"/>
  <c r="K25" i="4"/>
  <c r="E25" i="4" s="1"/>
  <c r="K17" i="4"/>
  <c r="E17" i="4" s="1"/>
  <c r="K22" i="4"/>
  <c r="E22" i="4" s="1"/>
  <c r="K21" i="4"/>
  <c r="E21" i="4" s="1"/>
  <c r="K18" i="4"/>
  <c r="E18" i="4" s="1"/>
  <c r="K9" i="4"/>
  <c r="E9" i="4" s="1"/>
  <c r="K6" i="4"/>
  <c r="E6" i="4" s="1"/>
  <c r="K14" i="4"/>
  <c r="E14" i="4" s="1"/>
  <c r="K5" i="4"/>
  <c r="E5" i="4" s="1"/>
  <c r="K13" i="4"/>
  <c r="E13" i="4" s="1"/>
  <c r="K10" i="4"/>
  <c r="E10" i="4" s="1"/>
  <c r="AA3" i="2"/>
  <c r="AA4" i="2"/>
  <c r="AA5" i="2"/>
  <c r="AA6" i="2"/>
  <c r="AA7" i="2"/>
  <c r="AA8" i="2"/>
  <c r="AA9" i="2"/>
  <c r="AA10" i="2"/>
  <c r="AA11" i="2"/>
  <c r="AA12" i="2"/>
  <c r="AA13" i="2"/>
  <c r="AA2" i="2"/>
  <c r="P4" i="2"/>
  <c r="P5" i="2"/>
  <c r="P6" i="2"/>
  <c r="P7" i="2"/>
  <c r="P8" i="2"/>
  <c r="P9" i="2"/>
  <c r="P10" i="2"/>
  <c r="P11" i="2"/>
  <c r="P12" i="2"/>
  <c r="P13" i="2"/>
  <c r="P3" i="2"/>
  <c r="P2" i="2"/>
  <c r="C10" i="2"/>
  <c r="D6" i="3" s="1"/>
  <c r="N6" i="3" s="1"/>
  <c r="C7" i="2"/>
  <c r="C8" i="2"/>
  <c r="D4" i="3" s="1"/>
  <c r="N4" i="3" s="1"/>
  <c r="C9" i="2"/>
  <c r="D5" i="3" s="1"/>
  <c r="N5" i="3" s="1"/>
  <c r="C11" i="2"/>
  <c r="D7" i="3" s="1"/>
  <c r="C12" i="2"/>
  <c r="C13" i="2"/>
  <c r="C14" i="2"/>
  <c r="T253" i="2"/>
  <c r="T254" i="2"/>
  <c r="T255" i="2"/>
  <c r="T256" i="2"/>
  <c r="T257" i="2"/>
  <c r="T258" i="2"/>
  <c r="T259" i="2"/>
  <c r="T260" i="2"/>
  <c r="T261" i="2"/>
  <c r="T262" i="2"/>
  <c r="T263" i="2"/>
  <c r="D3" i="20"/>
  <c r="F15" i="3"/>
  <c r="N15" i="3" s="1"/>
  <c r="F16" i="3"/>
  <c r="N16" i="3" s="1"/>
  <c r="F17" i="3"/>
  <c r="N17" i="3" s="1"/>
  <c r="F18" i="3"/>
  <c r="N18" i="3" s="1"/>
  <c r="F19" i="3"/>
  <c r="N19" i="3" s="1"/>
  <c r="F20" i="3"/>
  <c r="N20" i="3" s="1"/>
  <c r="F21" i="3"/>
  <c r="N21" i="3" s="1"/>
  <c r="F22" i="3"/>
  <c r="N22" i="3" s="1"/>
  <c r="F23" i="3"/>
  <c r="N23" i="3" s="1"/>
  <c r="F24" i="3"/>
  <c r="N24" i="3" s="1"/>
  <c r="F25" i="3"/>
  <c r="N25" i="3" s="1"/>
  <c r="F26" i="3"/>
  <c r="N26" i="3" s="1"/>
  <c r="F27" i="3"/>
  <c r="N27" i="3" s="1"/>
  <c r="F28" i="3"/>
  <c r="N28" i="3" s="1"/>
  <c r="F29" i="3"/>
  <c r="N29" i="3" s="1"/>
  <c r="F30" i="3"/>
  <c r="N30" i="3" s="1"/>
  <c r="F31" i="3"/>
  <c r="N31" i="3" s="1"/>
  <c r="F32" i="3"/>
  <c r="N32" i="3" s="1"/>
  <c r="F33" i="3"/>
  <c r="N33" i="3" s="1"/>
  <c r="F34" i="3"/>
  <c r="N34" i="3" s="1"/>
  <c r="F35" i="3"/>
  <c r="N35" i="3" s="1"/>
  <c r="F36" i="3"/>
  <c r="N36" i="3" s="1"/>
  <c r="F37" i="3"/>
  <c r="N37" i="3" s="1"/>
  <c r="F38" i="3"/>
  <c r="N38" i="3" s="1"/>
  <c r="F39" i="3"/>
  <c r="N39" i="3" s="1"/>
  <c r="F40" i="3"/>
  <c r="N40" i="3" s="1"/>
  <c r="F41" i="3"/>
  <c r="N41" i="3" s="1"/>
  <c r="F42" i="3"/>
  <c r="N42" i="3" s="1"/>
  <c r="F43" i="3"/>
  <c r="N43" i="3" s="1"/>
  <c r="F44" i="3"/>
  <c r="N44" i="3" s="1"/>
  <c r="F45" i="3"/>
  <c r="N45" i="3" s="1"/>
  <c r="F46" i="3"/>
  <c r="N46" i="3" s="1"/>
  <c r="F47" i="3"/>
  <c r="N47" i="3" s="1"/>
  <c r="F48" i="3"/>
  <c r="N48" i="3" s="1"/>
  <c r="F49" i="3"/>
  <c r="N49" i="3" s="1"/>
  <c r="F50" i="3"/>
  <c r="N50" i="3" s="1"/>
  <c r="F51" i="3"/>
  <c r="N51" i="3" s="1"/>
  <c r="F52" i="3"/>
  <c r="N52" i="3" s="1"/>
  <c r="F53" i="3"/>
  <c r="N53" i="3" s="1"/>
  <c r="F54" i="3"/>
  <c r="N54" i="3" s="1"/>
  <c r="F55" i="3"/>
  <c r="N55" i="3" s="1"/>
  <c r="F56" i="3"/>
  <c r="N56" i="3" s="1"/>
  <c r="F57" i="3"/>
  <c r="N57" i="3" s="1"/>
  <c r="F58" i="3"/>
  <c r="N58" i="3" s="1"/>
  <c r="F59" i="3"/>
  <c r="N59" i="3" s="1"/>
  <c r="F60" i="3"/>
  <c r="N60" i="3" s="1"/>
  <c r="F61" i="3"/>
  <c r="N61" i="3" s="1"/>
  <c r="F62" i="3"/>
  <c r="N62" i="3" s="1"/>
  <c r="F63" i="3"/>
  <c r="N63" i="3" s="1"/>
  <c r="F64" i="3"/>
  <c r="N64" i="3" s="1"/>
  <c r="F65" i="3"/>
  <c r="N65" i="3" s="1"/>
  <c r="F66" i="3"/>
  <c r="N66" i="3" s="1"/>
  <c r="F67" i="3"/>
  <c r="N67" i="3" s="1"/>
  <c r="F68" i="3"/>
  <c r="N68" i="3" s="1"/>
  <c r="F69" i="3"/>
  <c r="N69" i="3" s="1"/>
  <c r="F70" i="3"/>
  <c r="N70" i="3" s="1"/>
  <c r="F71" i="3"/>
  <c r="N71" i="3" s="1"/>
  <c r="F72" i="3"/>
  <c r="N72" i="3" s="1"/>
  <c r="F73" i="3"/>
  <c r="N73" i="3" s="1"/>
  <c r="F74" i="3"/>
  <c r="N74" i="3" s="1"/>
  <c r="F75" i="3"/>
  <c r="N75" i="3" s="1"/>
  <c r="F76" i="3"/>
  <c r="N76" i="3" s="1"/>
  <c r="F77" i="3"/>
  <c r="N77" i="3" s="1"/>
  <c r="F78" i="3"/>
  <c r="N78" i="3" s="1"/>
  <c r="F79" i="3"/>
  <c r="N79" i="3" s="1"/>
  <c r="F80" i="3"/>
  <c r="N80" i="3" s="1"/>
  <c r="F81" i="3"/>
  <c r="N81" i="3" s="1"/>
  <c r="F82" i="3"/>
  <c r="N82" i="3" s="1"/>
  <c r="F83" i="3"/>
  <c r="N83" i="3" s="1"/>
  <c r="F84" i="3"/>
  <c r="N84" i="3" s="1"/>
  <c r="F85" i="3"/>
  <c r="N85" i="3" s="1"/>
  <c r="F86" i="3"/>
  <c r="N86" i="3" s="1"/>
  <c r="F87" i="3"/>
  <c r="N87" i="3" s="1"/>
  <c r="F88" i="3"/>
  <c r="N88" i="3" s="1"/>
  <c r="F89" i="3"/>
  <c r="N89" i="3" s="1"/>
  <c r="C3" i="2"/>
  <c r="C4" i="2"/>
  <c r="C5" i="2"/>
  <c r="C2" i="2"/>
  <c r="B2" i="3"/>
  <c r="F7" i="3"/>
  <c r="F8" i="3"/>
  <c r="N8" i="3" s="1"/>
  <c r="F9" i="3"/>
  <c r="N9" i="3" s="1"/>
  <c r="F10" i="3"/>
  <c r="N10" i="3" s="1"/>
  <c r="F11" i="3"/>
  <c r="N11" i="3" s="1"/>
  <c r="F12" i="3"/>
  <c r="N12" i="3" s="1"/>
  <c r="F14" i="3"/>
  <c r="N14" i="3" s="1"/>
  <c r="AO2" i="2" l="1"/>
  <c r="H3" i="20"/>
  <c r="M3" i="20"/>
  <c r="N7" i="3"/>
  <c r="K12" i="10"/>
  <c r="O12" i="10"/>
  <c r="K2" i="18"/>
  <c r="N2" i="18" s="1"/>
  <c r="D2" i="20"/>
  <c r="M2" i="20" s="1"/>
  <c r="E11" i="9"/>
  <c r="K5" i="18"/>
  <c r="N5" i="18" s="1"/>
  <c r="E2" i="9"/>
  <c r="E8" i="9"/>
  <c r="K4" i="18"/>
  <c r="N4" i="18" s="1"/>
  <c r="E5" i="9"/>
  <c r="K3" i="18"/>
  <c r="N3" i="18" s="1"/>
  <c r="E13" i="10"/>
  <c r="O13" i="10" s="1"/>
  <c r="L13" i="10"/>
  <c r="J355" i="10"/>
  <c r="B565" i="10"/>
  <c r="C565" i="10"/>
  <c r="I566" i="10" s="1"/>
  <c r="C362" i="10"/>
  <c r="I363" i="10" s="1"/>
  <c r="B362" i="10"/>
  <c r="F13" i="4"/>
  <c r="O13" i="4" s="1"/>
  <c r="F14" i="4"/>
  <c r="O14" i="4" s="1"/>
  <c r="F21" i="4"/>
  <c r="O21" i="4" s="1"/>
  <c r="F17" i="4"/>
  <c r="O17" i="4" s="1"/>
  <c r="F26" i="4"/>
  <c r="O26" i="4" s="1"/>
  <c r="F18" i="4"/>
  <c r="O18" i="4" s="1"/>
  <c r="F22" i="4"/>
  <c r="O22" i="4" s="1"/>
  <c r="F25" i="4"/>
  <c r="O25" i="4" s="1"/>
  <c r="E35" i="9"/>
  <c r="H35" i="9" s="1"/>
  <c r="E32" i="9"/>
  <c r="F10" i="4"/>
  <c r="O10" i="4" s="1"/>
  <c r="F5" i="4"/>
  <c r="O5" i="4" s="1"/>
  <c r="F6" i="4"/>
  <c r="O6" i="4" s="1"/>
  <c r="F9" i="4"/>
  <c r="O9" i="4" s="1"/>
  <c r="E23" i="9"/>
  <c r="E20" i="9"/>
  <c r="C21" i="12"/>
  <c r="A21" i="12" s="1"/>
  <c r="B14" i="10"/>
  <c r="I31" i="10"/>
  <c r="C31" i="10" s="1"/>
  <c r="E68" i="9"/>
  <c r="H68" i="9" s="1"/>
  <c r="E65" i="9"/>
  <c r="H65" i="9" s="1"/>
  <c r="E53" i="9"/>
  <c r="H53" i="9" s="1"/>
  <c r="E62" i="9"/>
  <c r="H62" i="9" s="1"/>
  <c r="E50" i="9"/>
  <c r="H50" i="9" s="1"/>
  <c r="E56" i="9"/>
  <c r="H56" i="9" s="1"/>
  <c r="E59" i="9"/>
  <c r="H59" i="9" s="1"/>
  <c r="E44" i="9"/>
  <c r="H44" i="9" s="1"/>
  <c r="E41" i="9"/>
  <c r="H41" i="9" s="1"/>
  <c r="E29" i="9"/>
  <c r="H29" i="9" s="1"/>
  <c r="E17" i="9"/>
  <c r="H17" i="9" s="1"/>
  <c r="E38" i="9"/>
  <c r="H38" i="9" s="1"/>
  <c r="E26" i="9"/>
  <c r="H26" i="9" s="1"/>
  <c r="E14" i="9"/>
  <c r="H14" i="9" s="1"/>
  <c r="E38" i="5"/>
  <c r="K38" i="5" s="1"/>
  <c r="E23" i="5"/>
  <c r="K23" i="5" s="1"/>
  <c r="D4" i="5"/>
  <c r="K4" i="5" s="1"/>
  <c r="E3" i="5"/>
  <c r="E41" i="5"/>
  <c r="K41" i="5" s="1"/>
  <c r="E26" i="5"/>
  <c r="K26" i="5" s="1"/>
  <c r="E11" i="5"/>
  <c r="K11" i="5" s="1"/>
  <c r="E5" i="5"/>
  <c r="K5" i="5" s="1"/>
  <c r="E2" i="5"/>
  <c r="K2" i="5" s="1"/>
  <c r="D3" i="5"/>
  <c r="E42" i="5"/>
  <c r="K42" i="5" s="1"/>
  <c r="E27" i="5"/>
  <c r="K27" i="5" s="1"/>
  <c r="E20" i="5"/>
  <c r="K20" i="5" s="1"/>
  <c r="E12" i="5"/>
  <c r="K12" i="5" s="1"/>
  <c r="E6" i="5"/>
  <c r="K6" i="5" s="1"/>
  <c r="E30" i="5"/>
  <c r="K30" i="5" s="1"/>
  <c r="E15" i="5"/>
  <c r="K15" i="5" s="1"/>
  <c r="E9" i="5"/>
  <c r="K9" i="5" s="1"/>
  <c r="E36" i="5"/>
  <c r="K36" i="5" s="1"/>
  <c r="E33" i="5"/>
  <c r="K33" i="5" s="1"/>
  <c r="E29" i="5"/>
  <c r="K29" i="5" s="1"/>
  <c r="E18" i="5"/>
  <c r="K18" i="5" s="1"/>
  <c r="E14" i="5"/>
  <c r="K14" i="5" s="1"/>
  <c r="E8" i="5"/>
  <c r="K8" i="5" s="1"/>
  <c r="E39" i="5"/>
  <c r="K39" i="5" s="1"/>
  <c r="E35" i="5"/>
  <c r="K35" i="5" s="1"/>
  <c r="E32" i="5"/>
  <c r="K32" i="5" s="1"/>
  <c r="E24" i="5"/>
  <c r="K24" i="5" s="1"/>
  <c r="E21" i="5"/>
  <c r="K21" i="5" s="1"/>
  <c r="E17" i="5"/>
  <c r="K17" i="5" s="1"/>
  <c r="E48" i="5"/>
  <c r="K48" i="5" s="1"/>
  <c r="E47" i="5"/>
  <c r="K47" i="5" s="1"/>
  <c r="E45" i="5"/>
  <c r="K45" i="5" s="1"/>
  <c r="E44" i="5"/>
  <c r="K44" i="5" s="1"/>
  <c r="H4" i="11" l="1"/>
  <c r="H5" i="11"/>
  <c r="H3" i="11"/>
  <c r="H2" i="11"/>
  <c r="E7" i="9"/>
  <c r="H7" i="9" s="1"/>
  <c r="H5" i="9"/>
  <c r="K3" i="5"/>
  <c r="E10" i="9"/>
  <c r="H10" i="9" s="1"/>
  <c r="H8" i="9"/>
  <c r="E24" i="9"/>
  <c r="H24" i="9" s="1"/>
  <c r="H23" i="9"/>
  <c r="E13" i="9"/>
  <c r="H13" i="9" s="1"/>
  <c r="H11" i="9"/>
  <c r="E22" i="9"/>
  <c r="H22" i="9" s="1"/>
  <c r="H20" i="9"/>
  <c r="E34" i="9"/>
  <c r="H34" i="9" s="1"/>
  <c r="H32" i="9"/>
  <c r="E3" i="9"/>
  <c r="H3" i="9" s="1"/>
  <c r="H2" i="9"/>
  <c r="H2" i="20"/>
  <c r="R3" i="18"/>
  <c r="R2" i="18"/>
  <c r="R4" i="18"/>
  <c r="R5" i="18"/>
  <c r="E12" i="9"/>
  <c r="H12" i="9" s="1"/>
  <c r="E9" i="9"/>
  <c r="H9" i="9" s="1"/>
  <c r="E6" i="9"/>
  <c r="H6" i="9" s="1"/>
  <c r="E4" i="9"/>
  <c r="H4" i="9" s="1"/>
  <c r="K13" i="10"/>
  <c r="L14" i="10"/>
  <c r="E14" i="10"/>
  <c r="J356" i="10"/>
  <c r="B566" i="10"/>
  <c r="C566" i="10"/>
  <c r="I567" i="10" s="1"/>
  <c r="C363" i="10"/>
  <c r="I364" i="10" s="1"/>
  <c r="B363" i="10"/>
  <c r="E33" i="9"/>
  <c r="H33" i="9" s="1"/>
  <c r="E36" i="9"/>
  <c r="H36" i="9" s="1"/>
  <c r="E37" i="9"/>
  <c r="H37" i="9" s="1"/>
  <c r="E25" i="9"/>
  <c r="H25" i="9" s="1"/>
  <c r="E21" i="9"/>
  <c r="H21" i="9" s="1"/>
  <c r="C22" i="12"/>
  <c r="A22" i="12" s="1"/>
  <c r="B15" i="10"/>
  <c r="I32" i="10"/>
  <c r="C32" i="10" s="1"/>
  <c r="E67" i="9"/>
  <c r="H67" i="9" s="1"/>
  <c r="E66" i="9"/>
  <c r="H66" i="9" s="1"/>
  <c r="E57" i="9"/>
  <c r="H57" i="9" s="1"/>
  <c r="E58" i="9"/>
  <c r="H58" i="9" s="1"/>
  <c r="E63" i="9"/>
  <c r="H63" i="9" s="1"/>
  <c r="E64" i="9"/>
  <c r="H64" i="9" s="1"/>
  <c r="E60" i="9"/>
  <c r="H60" i="9" s="1"/>
  <c r="E61" i="9"/>
  <c r="H61" i="9" s="1"/>
  <c r="E51" i="9"/>
  <c r="H51" i="9" s="1"/>
  <c r="E52" i="9"/>
  <c r="H52" i="9" s="1"/>
  <c r="E54" i="9"/>
  <c r="H54" i="9" s="1"/>
  <c r="E55" i="9"/>
  <c r="H55" i="9" s="1"/>
  <c r="E70" i="9"/>
  <c r="H70" i="9" s="1"/>
  <c r="E69" i="9"/>
  <c r="H69" i="9" s="1"/>
  <c r="E45" i="9"/>
  <c r="H45" i="9" s="1"/>
  <c r="E46" i="9"/>
  <c r="H46" i="9" s="1"/>
  <c r="E47" i="9"/>
  <c r="H47" i="9" s="1"/>
  <c r="E18" i="9"/>
  <c r="H18" i="9" s="1"/>
  <c r="E19" i="9"/>
  <c r="H19" i="9" s="1"/>
  <c r="E42" i="9"/>
  <c r="H42" i="9" s="1"/>
  <c r="E43" i="9"/>
  <c r="H43" i="9" s="1"/>
  <c r="E15" i="9"/>
  <c r="H15" i="9" s="1"/>
  <c r="E16" i="9"/>
  <c r="H16" i="9" s="1"/>
  <c r="E39" i="9"/>
  <c r="H39" i="9" s="1"/>
  <c r="E40" i="9"/>
  <c r="H40" i="9" s="1"/>
  <c r="E27" i="9"/>
  <c r="H27" i="9" s="1"/>
  <c r="E28" i="9"/>
  <c r="H28" i="9" s="1"/>
  <c r="E30" i="9"/>
  <c r="H30" i="9" s="1"/>
  <c r="E31" i="9"/>
  <c r="H31" i="9" s="1"/>
  <c r="K14" i="10" l="1"/>
  <c r="O14" i="10"/>
  <c r="J357" i="10"/>
  <c r="L15" i="10"/>
  <c r="E15" i="10"/>
  <c r="B567" i="10"/>
  <c r="C567" i="10"/>
  <c r="I568" i="10" s="1"/>
  <c r="C364" i="10"/>
  <c r="I365" i="10" s="1"/>
  <c r="B364" i="10"/>
  <c r="C23" i="12"/>
  <c r="A23" i="12" s="1"/>
  <c r="B16" i="10"/>
  <c r="I33" i="10"/>
  <c r="C33" i="10" s="1"/>
  <c r="E49" i="9"/>
  <c r="H49" i="9" s="1"/>
  <c r="E48" i="9"/>
  <c r="H48" i="9" s="1"/>
  <c r="K15" i="10" l="1"/>
  <c r="O15" i="10"/>
  <c r="E16" i="10"/>
  <c r="O16" i="10" s="1"/>
  <c r="L16" i="10"/>
  <c r="J358" i="10"/>
  <c r="B568" i="10"/>
  <c r="C568" i="10"/>
  <c r="I569" i="10" s="1"/>
  <c r="C365" i="10"/>
  <c r="I366" i="10" s="1"/>
  <c r="B365" i="10"/>
  <c r="C24" i="12"/>
  <c r="A24" i="12" s="1"/>
  <c r="B17" i="10"/>
  <c r="I34" i="10"/>
  <c r="C34" i="10" s="1"/>
  <c r="K16" i="10" l="1"/>
  <c r="E17" i="10"/>
  <c r="L17" i="10"/>
  <c r="J359" i="10"/>
  <c r="B569" i="10"/>
  <c r="C569" i="10"/>
  <c r="I570" i="10" s="1"/>
  <c r="C366" i="10"/>
  <c r="I367" i="10" s="1"/>
  <c r="B366" i="10"/>
  <c r="C25" i="12"/>
  <c r="A25" i="12" s="1"/>
  <c r="B18" i="10"/>
  <c r="I35" i="10"/>
  <c r="C35" i="10" s="1"/>
  <c r="K17" i="10" l="1"/>
  <c r="O17" i="10"/>
  <c r="J360" i="10"/>
  <c r="E18" i="10"/>
  <c r="L18" i="10"/>
  <c r="B570" i="10"/>
  <c r="C570" i="10"/>
  <c r="I571" i="10" s="1"/>
  <c r="C367" i="10"/>
  <c r="I368" i="10" s="1"/>
  <c r="B367" i="10"/>
  <c r="C26" i="12"/>
  <c r="A26" i="12" s="1"/>
  <c r="B19" i="10"/>
  <c r="I36" i="10"/>
  <c r="C36" i="10" s="1"/>
  <c r="K18" i="10" l="1"/>
  <c r="O18" i="10"/>
  <c r="E19" i="10"/>
  <c r="L19" i="10"/>
  <c r="J361" i="10"/>
  <c r="B571" i="10"/>
  <c r="C571" i="10"/>
  <c r="I572" i="10" s="1"/>
  <c r="C368" i="10"/>
  <c r="I369" i="10" s="1"/>
  <c r="B368" i="10"/>
  <c r="C27" i="12"/>
  <c r="A27" i="12" s="1"/>
  <c r="B20" i="10"/>
  <c r="I37" i="10"/>
  <c r="C37" i="10" s="1"/>
  <c r="K19" i="10" l="1"/>
  <c r="O19" i="10"/>
  <c r="E20" i="10"/>
  <c r="L20" i="10"/>
  <c r="J362" i="10"/>
  <c r="B572" i="10"/>
  <c r="C572" i="10"/>
  <c r="I573" i="10" s="1"/>
  <c r="C369" i="10"/>
  <c r="I370" i="10" s="1"/>
  <c r="B369" i="10"/>
  <c r="C28" i="12"/>
  <c r="A28" i="12" s="1"/>
  <c r="B21" i="10"/>
  <c r="I38" i="10"/>
  <c r="C38" i="10" s="1"/>
  <c r="K20" i="10" l="1"/>
  <c r="O20" i="10"/>
  <c r="L21" i="10"/>
  <c r="E21" i="10"/>
  <c r="J363" i="10"/>
  <c r="B573" i="10"/>
  <c r="C573" i="10"/>
  <c r="I574" i="10" s="1"/>
  <c r="C370" i="10"/>
  <c r="I371" i="10" s="1"/>
  <c r="B370" i="10"/>
  <c r="C29" i="12"/>
  <c r="A29" i="12" s="1"/>
  <c r="B22" i="10"/>
  <c r="I39" i="10"/>
  <c r="C39" i="10" s="1"/>
  <c r="K21" i="10" l="1"/>
  <c r="O21" i="10"/>
  <c r="J364" i="10"/>
  <c r="L22" i="10"/>
  <c r="E22" i="10"/>
  <c r="B574" i="10"/>
  <c r="C574" i="10"/>
  <c r="I575" i="10" s="1"/>
  <c r="C371" i="10"/>
  <c r="I372" i="10" s="1"/>
  <c r="B371" i="10"/>
  <c r="C30" i="12"/>
  <c r="A30" i="12" s="1"/>
  <c r="B23" i="10"/>
  <c r="I40" i="10"/>
  <c r="C40" i="10" s="1"/>
  <c r="K22" i="10" l="1"/>
  <c r="O22" i="10"/>
  <c r="J365" i="10"/>
  <c r="E23" i="10"/>
  <c r="L23" i="10"/>
  <c r="B575" i="10"/>
  <c r="C575" i="10"/>
  <c r="I576" i="10" s="1"/>
  <c r="C372" i="10"/>
  <c r="I373" i="10" s="1"/>
  <c r="B372" i="10"/>
  <c r="C31" i="12"/>
  <c r="A31" i="12" s="1"/>
  <c r="B24" i="10"/>
  <c r="I41" i="10"/>
  <c r="C41" i="10" s="1"/>
  <c r="K23" i="10" l="1"/>
  <c r="O23" i="10"/>
  <c r="E24" i="10"/>
  <c r="L24" i="10"/>
  <c r="J366" i="10"/>
  <c r="B576" i="10"/>
  <c r="C576" i="10"/>
  <c r="I577" i="10" s="1"/>
  <c r="C373" i="10"/>
  <c r="I374" i="10" s="1"/>
  <c r="B373" i="10"/>
  <c r="C32" i="12"/>
  <c r="A32" i="12" s="1"/>
  <c r="B25" i="10"/>
  <c r="I42" i="10"/>
  <c r="C42" i="10" s="1"/>
  <c r="K24" i="10" l="1"/>
  <c r="O24" i="10"/>
  <c r="E25" i="10"/>
  <c r="L25" i="10"/>
  <c r="J367" i="10"/>
  <c r="B577" i="10"/>
  <c r="C577" i="10"/>
  <c r="I578" i="10" s="1"/>
  <c r="B374" i="10"/>
  <c r="C374" i="10"/>
  <c r="I375" i="10" s="1"/>
  <c r="C33" i="12"/>
  <c r="A33" i="12" s="1"/>
  <c r="B26" i="10"/>
  <c r="I43" i="10"/>
  <c r="C43" i="10" s="1"/>
  <c r="K25" i="10" l="1"/>
  <c r="O25" i="10"/>
  <c r="E26" i="10"/>
  <c r="L26" i="10"/>
  <c r="J368" i="10"/>
  <c r="B578" i="10"/>
  <c r="C578" i="10"/>
  <c r="I579" i="10" s="1"/>
  <c r="C375" i="10"/>
  <c r="I376" i="10" s="1"/>
  <c r="B375" i="10"/>
  <c r="C34" i="12"/>
  <c r="A34" i="12" s="1"/>
  <c r="B27" i="10"/>
  <c r="I44" i="10"/>
  <c r="C44" i="10" s="1"/>
  <c r="K26" i="10" l="1"/>
  <c r="O26" i="10"/>
  <c r="E27" i="10"/>
  <c r="L27" i="10"/>
  <c r="J369" i="10"/>
  <c r="B579" i="10"/>
  <c r="C579" i="10"/>
  <c r="I580" i="10" s="1"/>
  <c r="B376" i="10"/>
  <c r="C376" i="10"/>
  <c r="I377" i="10" s="1"/>
  <c r="C35" i="12"/>
  <c r="A35" i="12" s="1"/>
  <c r="B28" i="10"/>
  <c r="I45" i="10"/>
  <c r="C45" i="10" s="1"/>
  <c r="K27" i="10" l="1"/>
  <c r="O27" i="10"/>
  <c r="L28" i="10"/>
  <c r="E28" i="10"/>
  <c r="J370" i="10"/>
  <c r="B580" i="10"/>
  <c r="C580" i="10"/>
  <c r="I581" i="10" s="1"/>
  <c r="C377" i="10"/>
  <c r="I378" i="10" s="1"/>
  <c r="B377" i="10"/>
  <c r="C36" i="12"/>
  <c r="A36" i="12" s="1"/>
  <c r="B29" i="10"/>
  <c r="I46" i="10"/>
  <c r="C46" i="10" s="1"/>
  <c r="K28" i="10" l="1"/>
  <c r="O28" i="10"/>
  <c r="L29" i="10"/>
  <c r="E29" i="10"/>
  <c r="J371" i="10"/>
  <c r="B581" i="10"/>
  <c r="C581" i="10"/>
  <c r="I582" i="10" s="1"/>
  <c r="B378" i="10"/>
  <c r="C378" i="10"/>
  <c r="I379" i="10" s="1"/>
  <c r="C37" i="12"/>
  <c r="A37" i="12" s="1"/>
  <c r="B30" i="10"/>
  <c r="I47" i="10"/>
  <c r="C47" i="10" s="1"/>
  <c r="K29" i="10" l="1"/>
  <c r="O29" i="10"/>
  <c r="J372" i="10"/>
  <c r="E30" i="10"/>
  <c r="L30" i="10"/>
  <c r="B582" i="10"/>
  <c r="C582" i="10"/>
  <c r="I583" i="10" s="1"/>
  <c r="C379" i="10"/>
  <c r="I380" i="10" s="1"/>
  <c r="B379" i="10"/>
  <c r="C38" i="12"/>
  <c r="A38" i="12" s="1"/>
  <c r="B31" i="10"/>
  <c r="I48" i="10"/>
  <c r="C48" i="10" s="1"/>
  <c r="K30" i="10" l="1"/>
  <c r="O30" i="10"/>
  <c r="J373" i="10"/>
  <c r="L31" i="10"/>
  <c r="E31" i="10"/>
  <c r="B583" i="10"/>
  <c r="C583" i="10"/>
  <c r="I584" i="10" s="1"/>
  <c r="B380" i="10"/>
  <c r="C380" i="10"/>
  <c r="I381" i="10" s="1"/>
  <c r="C39" i="12"/>
  <c r="A39" i="12" s="1"/>
  <c r="B32" i="10"/>
  <c r="I49" i="10"/>
  <c r="C49" i="10" s="1"/>
  <c r="K31" i="10" l="1"/>
  <c r="O31" i="10"/>
  <c r="E32" i="10"/>
  <c r="L32" i="10"/>
  <c r="J374" i="10"/>
  <c r="B584" i="10"/>
  <c r="C584" i="10"/>
  <c r="I585" i="10" s="1"/>
  <c r="C381" i="10"/>
  <c r="I382" i="10" s="1"/>
  <c r="B381" i="10"/>
  <c r="C40" i="12"/>
  <c r="A40" i="12" s="1"/>
  <c r="B33" i="10"/>
  <c r="I50" i="10"/>
  <c r="C50" i="10" s="1"/>
  <c r="K32" i="10" l="1"/>
  <c r="O32" i="10"/>
  <c r="E33" i="10"/>
  <c r="L33" i="10"/>
  <c r="J375" i="10"/>
  <c r="B585" i="10"/>
  <c r="C585" i="10"/>
  <c r="I586" i="10" s="1"/>
  <c r="B382" i="10"/>
  <c r="C382" i="10"/>
  <c r="I383" i="10" s="1"/>
  <c r="C41" i="12"/>
  <c r="A41" i="12" s="1"/>
  <c r="B34" i="10"/>
  <c r="I51" i="10"/>
  <c r="C51" i="10" s="1"/>
  <c r="K33" i="10" l="1"/>
  <c r="O33" i="10"/>
  <c r="E34" i="10"/>
  <c r="L34" i="10"/>
  <c r="J376" i="10"/>
  <c r="B586" i="10"/>
  <c r="C586" i="10"/>
  <c r="I587" i="10" s="1"/>
  <c r="C383" i="10"/>
  <c r="I384" i="10" s="1"/>
  <c r="B383" i="10"/>
  <c r="C42" i="12"/>
  <c r="A42" i="12" s="1"/>
  <c r="B35" i="10"/>
  <c r="I52" i="10"/>
  <c r="C52" i="10" s="1"/>
  <c r="K34" i="10" l="1"/>
  <c r="O34" i="10"/>
  <c r="E35" i="10"/>
  <c r="L35" i="10"/>
  <c r="J377" i="10"/>
  <c r="B587" i="10"/>
  <c r="C587" i="10"/>
  <c r="I588" i="10" s="1"/>
  <c r="B384" i="10"/>
  <c r="C384" i="10"/>
  <c r="I385" i="10" s="1"/>
  <c r="C43" i="12"/>
  <c r="A43" i="12" s="1"/>
  <c r="B36" i="10"/>
  <c r="I53" i="10"/>
  <c r="C53" i="10" s="1"/>
  <c r="K35" i="10" l="1"/>
  <c r="O35" i="10"/>
  <c r="L36" i="10"/>
  <c r="E36" i="10"/>
  <c r="J378" i="10"/>
  <c r="B588" i="10"/>
  <c r="C588" i="10"/>
  <c r="I589" i="10" s="1"/>
  <c r="C385" i="10"/>
  <c r="I386" i="10" s="1"/>
  <c r="B385" i="10"/>
  <c r="C44" i="12"/>
  <c r="A44" i="12" s="1"/>
  <c r="B37" i="10"/>
  <c r="I54" i="10"/>
  <c r="C54" i="10" s="1"/>
  <c r="K36" i="10" l="1"/>
  <c r="O36" i="10"/>
  <c r="J379" i="10"/>
  <c r="L37" i="10"/>
  <c r="E37" i="10"/>
  <c r="B589" i="10"/>
  <c r="C589" i="10"/>
  <c r="I590" i="10" s="1"/>
  <c r="B386" i="10"/>
  <c r="C386" i="10"/>
  <c r="I387" i="10" s="1"/>
  <c r="C45" i="12"/>
  <c r="A45" i="12" s="1"/>
  <c r="B38" i="10"/>
  <c r="I55" i="10"/>
  <c r="C55" i="10" s="1"/>
  <c r="K37" i="10" l="1"/>
  <c r="O37" i="10"/>
  <c r="J380" i="10"/>
  <c r="E38" i="10"/>
  <c r="L38" i="10"/>
  <c r="B590" i="10"/>
  <c r="C590" i="10"/>
  <c r="I591" i="10" s="1"/>
  <c r="C387" i="10"/>
  <c r="I388" i="10" s="1"/>
  <c r="B387" i="10"/>
  <c r="C46" i="12"/>
  <c r="A46" i="12" s="1"/>
  <c r="B39" i="10"/>
  <c r="I56" i="10"/>
  <c r="C56" i="10" s="1"/>
  <c r="K38" i="10" l="1"/>
  <c r="O38" i="10"/>
  <c r="E39" i="10"/>
  <c r="L39" i="10"/>
  <c r="J381" i="10"/>
  <c r="B591" i="10"/>
  <c r="C591" i="10"/>
  <c r="I592" i="10" s="1"/>
  <c r="B388" i="10"/>
  <c r="C388" i="10"/>
  <c r="I389" i="10" s="1"/>
  <c r="C47" i="12"/>
  <c r="A47" i="12" s="1"/>
  <c r="B40" i="10"/>
  <c r="I57" i="10"/>
  <c r="C57" i="10" s="1"/>
  <c r="K39" i="10" l="1"/>
  <c r="O39" i="10"/>
  <c r="J382" i="10"/>
  <c r="E40" i="10"/>
  <c r="L40" i="10"/>
  <c r="B592" i="10"/>
  <c r="C592" i="10"/>
  <c r="I593" i="10" s="1"/>
  <c r="C389" i="10"/>
  <c r="I390" i="10" s="1"/>
  <c r="B389" i="10"/>
  <c r="C48" i="12"/>
  <c r="B41" i="10"/>
  <c r="I58" i="10"/>
  <c r="C58" i="10" s="1"/>
  <c r="K40" i="10" l="1"/>
  <c r="O40" i="10"/>
  <c r="A48" i="12"/>
  <c r="C49" i="12"/>
  <c r="C50" i="12" s="1"/>
  <c r="A50" i="12" s="1"/>
  <c r="J383" i="10"/>
  <c r="E41" i="10"/>
  <c r="L41" i="10"/>
  <c r="B593" i="10"/>
  <c r="C593" i="10"/>
  <c r="I594" i="10" s="1"/>
  <c r="B390" i="10"/>
  <c r="C390" i="10"/>
  <c r="I391" i="10" s="1"/>
  <c r="B42" i="10"/>
  <c r="I59" i="10"/>
  <c r="C59" i="10" s="1"/>
  <c r="A49" i="12" l="1"/>
  <c r="C51" i="12"/>
  <c r="A51" i="12" s="1"/>
  <c r="K41" i="10"/>
  <c r="O41" i="10"/>
  <c r="J384" i="10"/>
  <c r="E42" i="10"/>
  <c r="L42" i="10"/>
  <c r="C52" i="12"/>
  <c r="A52" i="12" s="1"/>
  <c r="B594" i="10"/>
  <c r="C594" i="10"/>
  <c r="I595" i="10" s="1"/>
  <c r="B391" i="10"/>
  <c r="C391" i="10"/>
  <c r="I392" i="10" s="1"/>
  <c r="B43" i="10"/>
  <c r="I60" i="10"/>
  <c r="C60" i="10" s="1"/>
  <c r="K42" i="10" l="1"/>
  <c r="O42" i="10"/>
  <c r="C53" i="12"/>
  <c r="A53" i="12" s="1"/>
  <c r="L43" i="10"/>
  <c r="E43" i="10"/>
  <c r="J385" i="10"/>
  <c r="B595" i="10"/>
  <c r="C595" i="10"/>
  <c r="I596" i="10" s="1"/>
  <c r="B392" i="10"/>
  <c r="C392" i="10"/>
  <c r="I393" i="10" s="1"/>
  <c r="B44" i="10"/>
  <c r="I61" i="10"/>
  <c r="C61" i="10" s="1"/>
  <c r="K43" i="10" l="1"/>
  <c r="O43" i="10"/>
  <c r="L44" i="10"/>
  <c r="E44" i="10"/>
  <c r="C54" i="12"/>
  <c r="A54" i="12" s="1"/>
  <c r="J386" i="10"/>
  <c r="B596" i="10"/>
  <c r="C596" i="10"/>
  <c r="I597" i="10" s="1"/>
  <c r="B393" i="10"/>
  <c r="C393" i="10"/>
  <c r="I394" i="10" s="1"/>
  <c r="B45" i="10"/>
  <c r="I62" i="10"/>
  <c r="C62" i="10" s="1"/>
  <c r="K44" i="10" l="1"/>
  <c r="O44" i="10"/>
  <c r="J387" i="10"/>
  <c r="C55" i="12"/>
  <c r="A55" i="12" s="1"/>
  <c r="E45" i="10"/>
  <c r="L45" i="10"/>
  <c r="B597" i="10"/>
  <c r="C597" i="10"/>
  <c r="I598" i="10" s="1"/>
  <c r="B394" i="10"/>
  <c r="C394" i="10"/>
  <c r="I395" i="10" s="1"/>
  <c r="B46" i="10"/>
  <c r="I63" i="10"/>
  <c r="C63" i="10" s="1"/>
  <c r="K45" i="10" l="1"/>
  <c r="O45" i="10"/>
  <c r="E46" i="10"/>
  <c r="L46" i="10"/>
  <c r="C56" i="12"/>
  <c r="A56" i="12"/>
  <c r="J388" i="10"/>
  <c r="B598" i="10"/>
  <c r="C598" i="10"/>
  <c r="I599" i="10" s="1"/>
  <c r="B395" i="10"/>
  <c r="C395" i="10"/>
  <c r="I396" i="10" s="1"/>
  <c r="B47" i="10"/>
  <c r="I64" i="10"/>
  <c r="C64" i="10" s="1"/>
  <c r="K46" i="10" l="1"/>
  <c r="O46" i="10"/>
  <c r="C57" i="12"/>
  <c r="A57" i="12" s="1"/>
  <c r="D57" i="12" s="1"/>
  <c r="B57" i="11" s="1"/>
  <c r="R57" i="11" s="1"/>
  <c r="J389" i="10"/>
  <c r="E47" i="10"/>
  <c r="L47" i="10"/>
  <c r="B599" i="10"/>
  <c r="C599" i="10"/>
  <c r="I600" i="10" s="1"/>
  <c r="B396" i="10"/>
  <c r="C396" i="10"/>
  <c r="I397" i="10" s="1"/>
  <c r="B48" i="10"/>
  <c r="I65" i="10"/>
  <c r="C65" i="10" s="1"/>
  <c r="K47" i="10" l="1"/>
  <c r="O47" i="10"/>
  <c r="J390" i="10"/>
  <c r="E48" i="10"/>
  <c r="L48" i="10"/>
  <c r="C58" i="12"/>
  <c r="A58" i="12" s="1"/>
  <c r="D58" i="12" s="1"/>
  <c r="B58" i="11" s="1"/>
  <c r="R58" i="11" s="1"/>
  <c r="B600" i="10"/>
  <c r="C600" i="10"/>
  <c r="I601" i="10" s="1"/>
  <c r="B397" i="10"/>
  <c r="C397" i="10"/>
  <c r="I398" i="10" s="1"/>
  <c r="B49" i="10"/>
  <c r="I66" i="10"/>
  <c r="C66" i="10" s="1"/>
  <c r="K48" i="10" l="1"/>
  <c r="O48" i="10"/>
  <c r="E49" i="10"/>
  <c r="L49" i="10"/>
  <c r="C59" i="12"/>
  <c r="A59" i="12"/>
  <c r="D59" i="12" s="1"/>
  <c r="B59" i="11" s="1"/>
  <c r="R59" i="11" s="1"/>
  <c r="J391" i="10"/>
  <c r="B601" i="10"/>
  <c r="C601" i="10"/>
  <c r="I602" i="10" s="1"/>
  <c r="B398" i="10"/>
  <c r="C398" i="10"/>
  <c r="I399" i="10" s="1"/>
  <c r="B50" i="10"/>
  <c r="I67" i="10"/>
  <c r="C67" i="10" s="1"/>
  <c r="K49" i="10" l="1"/>
  <c r="O49" i="10"/>
  <c r="C60" i="12"/>
  <c r="A60" i="12"/>
  <c r="D60" i="12" s="1"/>
  <c r="B60" i="11" s="1"/>
  <c r="R60" i="11" s="1"/>
  <c r="J392" i="10"/>
  <c r="L50" i="10"/>
  <c r="E50" i="10"/>
  <c r="B602" i="10"/>
  <c r="C602" i="10"/>
  <c r="I603" i="10" s="1"/>
  <c r="B399" i="10"/>
  <c r="C399" i="10"/>
  <c r="I400" i="10" s="1"/>
  <c r="B51" i="10"/>
  <c r="I68" i="10"/>
  <c r="C68" i="10" s="1"/>
  <c r="K50" i="10" l="1"/>
  <c r="O50" i="10"/>
  <c r="J393" i="10"/>
  <c r="L51" i="10"/>
  <c r="E51" i="10"/>
  <c r="C61" i="12"/>
  <c r="A61" i="12"/>
  <c r="D61" i="12" s="1"/>
  <c r="B61" i="11" s="1"/>
  <c r="R61" i="11" s="1"/>
  <c r="B603" i="10"/>
  <c r="C603" i="10"/>
  <c r="I604" i="10" s="1"/>
  <c r="B400" i="10"/>
  <c r="C400" i="10"/>
  <c r="I401" i="10" s="1"/>
  <c r="M399" i="10"/>
  <c r="B52" i="10"/>
  <c r="I69" i="10"/>
  <c r="C69" i="10" s="1"/>
  <c r="K51" i="10" l="1"/>
  <c r="O51" i="10"/>
  <c r="E52" i="10"/>
  <c r="L52" i="10"/>
  <c r="C62" i="12"/>
  <c r="A62" i="12" s="1"/>
  <c r="D62" i="12" s="1"/>
  <c r="B62" i="11" s="1"/>
  <c r="R62" i="11" s="1"/>
  <c r="J394" i="10"/>
  <c r="B604" i="10"/>
  <c r="C604" i="10"/>
  <c r="I605" i="10" s="1"/>
  <c r="B401" i="10"/>
  <c r="C401" i="10"/>
  <c r="I402" i="10" s="1"/>
  <c r="M400" i="10"/>
  <c r="B53" i="10"/>
  <c r="I70" i="10"/>
  <c r="C70" i="10" s="1"/>
  <c r="K52" i="10" l="1"/>
  <c r="O52" i="10"/>
  <c r="C63" i="12"/>
  <c r="A63" i="12"/>
  <c r="D63" i="12" s="1"/>
  <c r="B63" i="11" s="1"/>
  <c r="R63" i="11" s="1"/>
  <c r="J395" i="10"/>
  <c r="E53" i="10"/>
  <c r="L53" i="10"/>
  <c r="B605" i="10"/>
  <c r="C605" i="10"/>
  <c r="I606" i="10" s="1"/>
  <c r="B402" i="10"/>
  <c r="C402" i="10"/>
  <c r="I403" i="10" s="1"/>
  <c r="M401" i="10"/>
  <c r="B54" i="10"/>
  <c r="I71" i="10"/>
  <c r="C71" i="10" s="1"/>
  <c r="K53" i="10" l="1"/>
  <c r="O53" i="10"/>
  <c r="J396" i="10"/>
  <c r="E54" i="10"/>
  <c r="L54" i="10"/>
  <c r="C64" i="12"/>
  <c r="A64" i="12" s="1"/>
  <c r="D64" i="12" s="1"/>
  <c r="B64" i="11" s="1"/>
  <c r="R64" i="11" s="1"/>
  <c r="B606" i="10"/>
  <c r="C606" i="10"/>
  <c r="I607" i="10" s="1"/>
  <c r="B403" i="10"/>
  <c r="C403" i="10"/>
  <c r="I404" i="10" s="1"/>
  <c r="M402" i="10"/>
  <c r="B55" i="10"/>
  <c r="I72" i="10"/>
  <c r="C72" i="10" s="1"/>
  <c r="K54" i="10" l="1"/>
  <c r="O54" i="10"/>
  <c r="E55" i="10"/>
  <c r="L55" i="10"/>
  <c r="C65" i="12"/>
  <c r="A65" i="12" s="1"/>
  <c r="D65" i="12" s="1"/>
  <c r="B65" i="11" s="1"/>
  <c r="R65" i="11" s="1"/>
  <c r="J397" i="10"/>
  <c r="B607" i="10"/>
  <c r="C607" i="10"/>
  <c r="I608" i="10" s="1"/>
  <c r="B404" i="10"/>
  <c r="C404" i="10"/>
  <c r="I405" i="10" s="1"/>
  <c r="M403" i="10"/>
  <c r="B56" i="10"/>
  <c r="I73" i="10"/>
  <c r="C73" i="10" s="1"/>
  <c r="K55" i="10" l="1"/>
  <c r="O55" i="10"/>
  <c r="C66" i="12"/>
  <c r="A66" i="12"/>
  <c r="D66" i="12" s="1"/>
  <c r="B66" i="11" s="1"/>
  <c r="R66" i="11" s="1"/>
  <c r="J398" i="10"/>
  <c r="E56" i="10"/>
  <c r="L56" i="10"/>
  <c r="B608" i="10"/>
  <c r="C608" i="10"/>
  <c r="I609" i="10" s="1"/>
  <c r="M404" i="10"/>
  <c r="B405" i="10"/>
  <c r="C405" i="10"/>
  <c r="I406" i="10" s="1"/>
  <c r="B57" i="10"/>
  <c r="I74" i="10"/>
  <c r="C74" i="10" s="1"/>
  <c r="K56" i="10" l="1"/>
  <c r="O56" i="10"/>
  <c r="J399" i="10"/>
  <c r="L57" i="10"/>
  <c r="E57" i="10"/>
  <c r="C67" i="12"/>
  <c r="A67" i="12" s="1"/>
  <c r="D67" i="12" s="1"/>
  <c r="B67" i="11" s="1"/>
  <c r="R67" i="11" s="1"/>
  <c r="B609" i="10"/>
  <c r="C609" i="10"/>
  <c r="I610" i="10" s="1"/>
  <c r="B406" i="10"/>
  <c r="C406" i="10"/>
  <c r="I407" i="10" s="1"/>
  <c r="M405" i="10"/>
  <c r="B58" i="10"/>
  <c r="I75" i="10"/>
  <c r="C75" i="10" s="1"/>
  <c r="K57" i="10" l="1"/>
  <c r="O57" i="10"/>
  <c r="L58" i="10"/>
  <c r="E58" i="10"/>
  <c r="C68" i="12"/>
  <c r="A68" i="12"/>
  <c r="D68" i="12" s="1"/>
  <c r="B68" i="11" s="1"/>
  <c r="R68" i="11" s="1"/>
  <c r="J400" i="10"/>
  <c r="B610" i="10"/>
  <c r="C610" i="10"/>
  <c r="I611" i="10" s="1"/>
  <c r="B407" i="10"/>
  <c r="C407" i="10"/>
  <c r="I408" i="10" s="1"/>
  <c r="M406" i="10"/>
  <c r="B59" i="10"/>
  <c r="I76" i="10"/>
  <c r="C76" i="10" s="1"/>
  <c r="K58" i="10" l="1"/>
  <c r="O58" i="10"/>
  <c r="J401" i="10"/>
  <c r="C69" i="12"/>
  <c r="A69" i="12" s="1"/>
  <c r="D69" i="12" s="1"/>
  <c r="B69" i="11" s="1"/>
  <c r="R69" i="11" s="1"/>
  <c r="E59" i="10"/>
  <c r="L59" i="10"/>
  <c r="B611" i="10"/>
  <c r="C611" i="10"/>
  <c r="I612" i="10" s="1"/>
  <c r="B408" i="10"/>
  <c r="C408" i="10"/>
  <c r="I409" i="10" s="1"/>
  <c r="M407" i="10"/>
  <c r="B60" i="10"/>
  <c r="I77" i="10"/>
  <c r="C77" i="10" s="1"/>
  <c r="K59" i="10" l="1"/>
  <c r="O59" i="10"/>
  <c r="E60" i="10"/>
  <c r="L60" i="10"/>
  <c r="C70" i="12"/>
  <c r="A70" i="12" s="1"/>
  <c r="D70" i="12" s="1"/>
  <c r="B70" i="11" s="1"/>
  <c r="R70" i="11" s="1"/>
  <c r="J402" i="10"/>
  <c r="C612" i="10"/>
  <c r="I613" i="10" s="1"/>
  <c r="B612" i="10"/>
  <c r="B409" i="10"/>
  <c r="C409" i="10"/>
  <c r="I410" i="10" s="1"/>
  <c r="M408" i="10"/>
  <c r="B61" i="10"/>
  <c r="I78" i="10"/>
  <c r="C78" i="10" s="1"/>
  <c r="K60" i="10" l="1"/>
  <c r="O60" i="10"/>
  <c r="J403" i="10"/>
  <c r="E61" i="10"/>
  <c r="L61" i="10"/>
  <c r="C71" i="12"/>
  <c r="A71" i="12"/>
  <c r="D71" i="12" s="1"/>
  <c r="B71" i="11" s="1"/>
  <c r="R71" i="11" s="1"/>
  <c r="C613" i="10"/>
  <c r="I614" i="10" s="1"/>
  <c r="B613" i="10"/>
  <c r="B410" i="10"/>
  <c r="C410" i="10"/>
  <c r="I411" i="10" s="1"/>
  <c r="M409" i="10"/>
  <c r="B62" i="10"/>
  <c r="I79" i="10"/>
  <c r="C79" i="10" s="1"/>
  <c r="K61" i="10" l="1"/>
  <c r="O61" i="10"/>
  <c r="E62" i="10"/>
  <c r="L62" i="10"/>
  <c r="C72" i="12"/>
  <c r="A72" i="12" s="1"/>
  <c r="D72" i="12" s="1"/>
  <c r="B72" i="11" s="1"/>
  <c r="R72" i="11" s="1"/>
  <c r="J404" i="10"/>
  <c r="C614" i="10"/>
  <c r="I615" i="10" s="1"/>
  <c r="B614" i="10"/>
  <c r="B411" i="10"/>
  <c r="C411" i="10"/>
  <c r="I412" i="10" s="1"/>
  <c r="M410" i="10"/>
  <c r="B63" i="10"/>
  <c r="I80" i="10"/>
  <c r="C80" i="10" s="1"/>
  <c r="K62" i="10" l="1"/>
  <c r="O62" i="10"/>
  <c r="E63" i="10"/>
  <c r="L63" i="10"/>
  <c r="C73" i="12"/>
  <c r="A73" i="12" s="1"/>
  <c r="D73" i="12" s="1"/>
  <c r="B73" i="11" s="1"/>
  <c r="R73" i="11" s="1"/>
  <c r="J405" i="10"/>
  <c r="C615" i="10"/>
  <c r="I616" i="10" s="1"/>
  <c r="B615" i="10"/>
  <c r="B412" i="10"/>
  <c r="C412" i="10"/>
  <c r="I413" i="10" s="1"/>
  <c r="M411" i="10"/>
  <c r="B64" i="10"/>
  <c r="I81" i="10"/>
  <c r="C81" i="10" s="1"/>
  <c r="K63" i="10" l="1"/>
  <c r="O63" i="10"/>
  <c r="C74" i="12"/>
  <c r="A74" i="12"/>
  <c r="D74" i="12" s="1"/>
  <c r="B74" i="11" s="1"/>
  <c r="J406" i="10"/>
  <c r="E64" i="10"/>
  <c r="L64" i="10"/>
  <c r="C616" i="10"/>
  <c r="I617" i="10" s="1"/>
  <c r="B616" i="10"/>
  <c r="B413" i="10"/>
  <c r="C413" i="10"/>
  <c r="I414" i="10" s="1"/>
  <c r="M412" i="10"/>
  <c r="B65" i="10"/>
  <c r="I82" i="10"/>
  <c r="C82" i="10" s="1"/>
  <c r="K64" i="10" l="1"/>
  <c r="O64" i="10"/>
  <c r="C75" i="12"/>
  <c r="A75" i="12"/>
  <c r="D75" i="12" s="1"/>
  <c r="B75" i="11" s="1"/>
  <c r="J407" i="10"/>
  <c r="L65" i="10"/>
  <c r="E65" i="10"/>
  <c r="M553" i="10"/>
  <c r="M557" i="10"/>
  <c r="M554" i="10"/>
  <c r="M558" i="10"/>
  <c r="R74" i="11"/>
  <c r="M556" i="10"/>
  <c r="M555" i="10"/>
  <c r="M559" i="10"/>
  <c r="C617" i="10"/>
  <c r="I618" i="10" s="1"/>
  <c r="B617" i="10"/>
  <c r="B414" i="10"/>
  <c r="C414" i="10"/>
  <c r="I415" i="10" s="1"/>
  <c r="M413" i="10"/>
  <c r="B66" i="10"/>
  <c r="I83" i="10"/>
  <c r="C83" i="10" s="1"/>
  <c r="K65" i="10" l="1"/>
  <c r="O65" i="10"/>
  <c r="J408" i="10"/>
  <c r="M560" i="10"/>
  <c r="M564" i="10"/>
  <c r="M568" i="10"/>
  <c r="M561" i="10"/>
  <c r="M565" i="10"/>
  <c r="M567" i="10"/>
  <c r="M562" i="10"/>
  <c r="M566" i="10"/>
  <c r="R75" i="11"/>
  <c r="M563" i="10"/>
  <c r="E66" i="10"/>
  <c r="L66" i="10"/>
  <c r="C76" i="12"/>
  <c r="A76" i="12" s="1"/>
  <c r="D76" i="12" s="1"/>
  <c r="B76" i="11" s="1"/>
  <c r="B618" i="10"/>
  <c r="C618" i="10"/>
  <c r="I619" i="10" s="1"/>
  <c r="B415" i="10"/>
  <c r="C415" i="10"/>
  <c r="I416" i="10" s="1"/>
  <c r="M414" i="10"/>
  <c r="B67" i="10"/>
  <c r="I84" i="10"/>
  <c r="C84" i="10" s="1"/>
  <c r="K66" i="10" l="1"/>
  <c r="O66" i="10"/>
  <c r="M571" i="10"/>
  <c r="M570" i="10"/>
  <c r="M572" i="10"/>
  <c r="R76" i="11"/>
  <c r="M569" i="10"/>
  <c r="M573" i="10"/>
  <c r="M574" i="10"/>
  <c r="M575" i="10"/>
  <c r="M576" i="10"/>
  <c r="M577" i="10"/>
  <c r="C77" i="12"/>
  <c r="A77" i="12" s="1"/>
  <c r="D77" i="12" s="1"/>
  <c r="B77" i="11" s="1"/>
  <c r="E67" i="10"/>
  <c r="L67" i="10"/>
  <c r="J409" i="10"/>
  <c r="B619" i="10"/>
  <c r="C619" i="10"/>
  <c r="I620" i="10" s="1"/>
  <c r="B416" i="10"/>
  <c r="C416" i="10"/>
  <c r="I417" i="10" s="1"/>
  <c r="M415" i="10"/>
  <c r="B68" i="10"/>
  <c r="I85" i="10"/>
  <c r="C85" i="10" s="1"/>
  <c r="K67" i="10" l="1"/>
  <c r="O67" i="10"/>
  <c r="E68" i="10"/>
  <c r="L68" i="10"/>
  <c r="C78" i="12"/>
  <c r="A78" i="12"/>
  <c r="D78" i="12" s="1"/>
  <c r="B78" i="11" s="1"/>
  <c r="J410" i="10"/>
  <c r="R77" i="11"/>
  <c r="M578" i="10"/>
  <c r="M579" i="10"/>
  <c r="M580" i="10"/>
  <c r="M581" i="10"/>
  <c r="M582" i="10"/>
  <c r="M583" i="10"/>
  <c r="M584" i="10"/>
  <c r="M585" i="10"/>
  <c r="M586" i="10"/>
  <c r="C620" i="10"/>
  <c r="I621" i="10" s="1"/>
  <c r="B620" i="10"/>
  <c r="B417" i="10"/>
  <c r="C417" i="10"/>
  <c r="I418" i="10" s="1"/>
  <c r="M416" i="10"/>
  <c r="B69" i="10"/>
  <c r="I86" i="10"/>
  <c r="C86" i="10" s="1"/>
  <c r="K68" i="10" l="1"/>
  <c r="O68" i="10"/>
  <c r="C79" i="12"/>
  <c r="A79" i="12"/>
  <c r="D79" i="12" s="1"/>
  <c r="B79" i="11" s="1"/>
  <c r="J411" i="10"/>
  <c r="E69" i="10"/>
  <c r="L69" i="10"/>
  <c r="R78" i="11"/>
  <c r="M587" i="10"/>
  <c r="M588" i="10"/>
  <c r="M589" i="10"/>
  <c r="M590" i="10"/>
  <c r="M591" i="10"/>
  <c r="M592" i="10"/>
  <c r="M593" i="10"/>
  <c r="M594" i="10"/>
  <c r="M595" i="10"/>
  <c r="B621" i="10"/>
  <c r="C621" i="10"/>
  <c r="I622" i="10" s="1"/>
  <c r="M417" i="10"/>
  <c r="B418" i="10"/>
  <c r="C418" i="10"/>
  <c r="I419" i="10" s="1"/>
  <c r="B70" i="10"/>
  <c r="I87" i="10"/>
  <c r="C87" i="10" s="1"/>
  <c r="K69" i="10" l="1"/>
  <c r="O69" i="10"/>
  <c r="J412" i="10"/>
  <c r="E70" i="10"/>
  <c r="L70" i="10"/>
  <c r="R79" i="11"/>
  <c r="M596" i="10"/>
  <c r="M597" i="10"/>
  <c r="M598" i="10"/>
  <c r="M599" i="10"/>
  <c r="M600" i="10"/>
  <c r="M601" i="10"/>
  <c r="M602" i="10"/>
  <c r="M603" i="10"/>
  <c r="M604" i="10"/>
  <c r="C80" i="12"/>
  <c r="A80" i="12" s="1"/>
  <c r="D80" i="12" s="1"/>
  <c r="B80" i="11" s="1"/>
  <c r="B622" i="10"/>
  <c r="C622" i="10"/>
  <c r="I623" i="10" s="1"/>
  <c r="B419" i="10"/>
  <c r="C419" i="10"/>
  <c r="I420" i="10" s="1"/>
  <c r="M418" i="10"/>
  <c r="B71" i="10"/>
  <c r="I88" i="10"/>
  <c r="C88" i="10" s="1"/>
  <c r="K70" i="10" l="1"/>
  <c r="O70" i="10"/>
  <c r="R80" i="11"/>
  <c r="M605" i="10"/>
  <c r="M606" i="10"/>
  <c r="M607" i="10"/>
  <c r="M608" i="10"/>
  <c r="M609" i="10"/>
  <c r="M610" i="10"/>
  <c r="M611" i="10"/>
  <c r="M612" i="10"/>
  <c r="M613" i="10"/>
  <c r="C81" i="12"/>
  <c r="A81" i="12" s="1"/>
  <c r="D81" i="12" s="1"/>
  <c r="B81" i="11" s="1"/>
  <c r="M622" i="10" s="1"/>
  <c r="L71" i="10"/>
  <c r="E71" i="10"/>
  <c r="J413" i="10"/>
  <c r="B623" i="10"/>
  <c r="C623" i="10"/>
  <c r="I624" i="10" s="1"/>
  <c r="B420" i="10"/>
  <c r="C420" i="10"/>
  <c r="I421" i="10" s="1"/>
  <c r="M419" i="10"/>
  <c r="B72" i="10"/>
  <c r="I89" i="10"/>
  <c r="C89" i="10" s="1"/>
  <c r="K71" i="10" l="1"/>
  <c r="O71" i="10"/>
  <c r="J414" i="10"/>
  <c r="C82" i="12"/>
  <c r="A82" i="12" s="1"/>
  <c r="D82" i="12" s="1"/>
  <c r="B82" i="11" s="1"/>
  <c r="L72" i="10"/>
  <c r="E72" i="10"/>
  <c r="R81" i="11"/>
  <c r="M614" i="10"/>
  <c r="M615" i="10"/>
  <c r="M616" i="10"/>
  <c r="M617" i="10"/>
  <c r="M618" i="10"/>
  <c r="M619" i="10"/>
  <c r="M620" i="10"/>
  <c r="M621" i="10"/>
  <c r="C624" i="10"/>
  <c r="I625" i="10" s="1"/>
  <c r="B624" i="10"/>
  <c r="B421" i="10"/>
  <c r="C421" i="10"/>
  <c r="I422" i="10" s="1"/>
  <c r="M420" i="10"/>
  <c r="B73" i="10"/>
  <c r="I90" i="10"/>
  <c r="C90" i="10" s="1"/>
  <c r="K72" i="10" l="1"/>
  <c r="O72" i="10"/>
  <c r="R82" i="11"/>
  <c r="M623" i="10"/>
  <c r="C83" i="12"/>
  <c r="A83" i="12"/>
  <c r="D83" i="12" s="1"/>
  <c r="B83" i="11" s="1"/>
  <c r="R83" i="11" s="1"/>
  <c r="E73" i="10"/>
  <c r="L73" i="10"/>
  <c r="J415" i="10"/>
  <c r="M624" i="10"/>
  <c r="B625" i="10"/>
  <c r="C625" i="10"/>
  <c r="I626" i="10" s="1"/>
  <c r="B422" i="10"/>
  <c r="C422" i="10"/>
  <c r="I423" i="10" s="1"/>
  <c r="M421" i="10"/>
  <c r="B74" i="10"/>
  <c r="I91" i="10"/>
  <c r="C91" i="10" s="1"/>
  <c r="K73" i="10" l="1"/>
  <c r="O73" i="10"/>
  <c r="J416" i="10"/>
  <c r="E74" i="10"/>
  <c r="L74" i="10"/>
  <c r="C84" i="12"/>
  <c r="A84" i="12"/>
  <c r="D84" i="12" s="1"/>
  <c r="B84" i="11" s="1"/>
  <c r="R84" i="11" s="1"/>
  <c r="B626" i="10"/>
  <c r="C626" i="10"/>
  <c r="I627" i="10" s="1"/>
  <c r="M625" i="10"/>
  <c r="B423" i="10"/>
  <c r="C423" i="10"/>
  <c r="I424" i="10" s="1"/>
  <c r="M422" i="10"/>
  <c r="B75" i="10"/>
  <c r="I92" i="10"/>
  <c r="C92" i="10" s="1"/>
  <c r="K74" i="10" l="1"/>
  <c r="O74" i="10"/>
  <c r="C85" i="12"/>
  <c r="A85" i="12" s="1"/>
  <c r="D85" i="12" s="1"/>
  <c r="B85" i="11" s="1"/>
  <c r="R85" i="11" s="1"/>
  <c r="E75" i="10"/>
  <c r="L75" i="10"/>
  <c r="J417" i="10"/>
  <c r="B627" i="10"/>
  <c r="C627" i="10"/>
  <c r="I628" i="10" s="1"/>
  <c r="M626" i="10"/>
  <c r="B424" i="10"/>
  <c r="C424" i="10"/>
  <c r="I425" i="10" s="1"/>
  <c r="M423" i="10"/>
  <c r="B76" i="10"/>
  <c r="I93" i="10"/>
  <c r="C93" i="10" s="1"/>
  <c r="K75" i="10" l="1"/>
  <c r="O75" i="10"/>
  <c r="J418" i="10"/>
  <c r="E76" i="10"/>
  <c r="L76" i="10"/>
  <c r="B87" i="12"/>
  <c r="C86" i="12"/>
  <c r="A86" i="12" s="1"/>
  <c r="D86" i="12" s="1"/>
  <c r="B86" i="11" s="1"/>
  <c r="R86" i="11" s="1"/>
  <c r="C628" i="10"/>
  <c r="I629" i="10" s="1"/>
  <c r="B628" i="10"/>
  <c r="M627" i="10"/>
  <c r="B425" i="10"/>
  <c r="C425" i="10"/>
  <c r="I426" i="10" s="1"/>
  <c r="M424" i="10"/>
  <c r="B77" i="10"/>
  <c r="I94" i="10"/>
  <c r="C94" i="10" s="1"/>
  <c r="K76" i="10" l="1"/>
  <c r="O76" i="10"/>
  <c r="B88" i="12"/>
  <c r="C87" i="12"/>
  <c r="A87" i="12"/>
  <c r="D87" i="12" s="1"/>
  <c r="B87" i="11" s="1"/>
  <c r="R87" i="11" s="1"/>
  <c r="J419" i="10"/>
  <c r="E77" i="10"/>
  <c r="L77" i="10"/>
  <c r="M628" i="10"/>
  <c r="B629" i="10"/>
  <c r="C629" i="10"/>
  <c r="I630" i="10" s="1"/>
  <c r="B426" i="10"/>
  <c r="C426" i="10"/>
  <c r="I427" i="10" s="1"/>
  <c r="M425" i="10"/>
  <c r="B78" i="10"/>
  <c r="I95" i="10"/>
  <c r="C95" i="10" s="1"/>
  <c r="K77" i="10" l="1"/>
  <c r="O77" i="10"/>
  <c r="L78" i="10"/>
  <c r="E78" i="10"/>
  <c r="B89" i="12"/>
  <c r="C88" i="12"/>
  <c r="A88" i="12" s="1"/>
  <c r="D88" i="12" s="1"/>
  <c r="B88" i="11" s="1"/>
  <c r="R88" i="11" s="1"/>
  <c r="J420" i="10"/>
  <c r="B630" i="10"/>
  <c r="C630" i="10"/>
  <c r="I631" i="10" s="1"/>
  <c r="M629" i="10"/>
  <c r="B427" i="10"/>
  <c r="C427" i="10"/>
  <c r="I428" i="10" s="1"/>
  <c r="M426" i="10"/>
  <c r="B79" i="10"/>
  <c r="I96" i="10"/>
  <c r="C96" i="10" s="1"/>
  <c r="K78" i="10" l="1"/>
  <c r="O78" i="10"/>
  <c r="B90" i="12"/>
  <c r="C89" i="12"/>
  <c r="A89" i="12" s="1"/>
  <c r="D89" i="12" s="1"/>
  <c r="B89" i="11" s="1"/>
  <c r="R89" i="11" s="1"/>
  <c r="J421" i="10"/>
  <c r="L79" i="10"/>
  <c r="E79" i="10"/>
  <c r="B631" i="10"/>
  <c r="C631" i="10"/>
  <c r="I632" i="10" s="1"/>
  <c r="M630" i="10"/>
  <c r="B428" i="10"/>
  <c r="C428" i="10"/>
  <c r="I429" i="10" s="1"/>
  <c r="M427" i="10"/>
  <c r="B80" i="10"/>
  <c r="I97" i="10"/>
  <c r="C97" i="10" s="1"/>
  <c r="K79" i="10" l="1"/>
  <c r="O79" i="10"/>
  <c r="E80" i="10"/>
  <c r="L80" i="10"/>
  <c r="J422" i="10"/>
  <c r="B91" i="12"/>
  <c r="C90" i="12"/>
  <c r="A90" i="12"/>
  <c r="D90" i="12" s="1"/>
  <c r="B90" i="11" s="1"/>
  <c r="R90" i="11" s="1"/>
  <c r="C632" i="10"/>
  <c r="I633" i="10" s="1"/>
  <c r="B632" i="10"/>
  <c r="M631" i="10"/>
  <c r="B429" i="10"/>
  <c r="C429" i="10"/>
  <c r="I430" i="10" s="1"/>
  <c r="M428" i="10"/>
  <c r="B81" i="10"/>
  <c r="I98" i="10"/>
  <c r="C98" i="10" s="1"/>
  <c r="K80" i="10" l="1"/>
  <c r="O80" i="10"/>
  <c r="J423" i="10"/>
  <c r="B92" i="12"/>
  <c r="C91" i="12"/>
  <c r="A91" i="12"/>
  <c r="D91" i="12" s="1"/>
  <c r="B91" i="11" s="1"/>
  <c r="R91" i="11" s="1"/>
  <c r="E81" i="10"/>
  <c r="L81" i="10"/>
  <c r="M632" i="10"/>
  <c r="B633" i="10"/>
  <c r="C633" i="10"/>
  <c r="I634" i="10" s="1"/>
  <c r="B430" i="10"/>
  <c r="C430" i="10"/>
  <c r="I431" i="10" s="1"/>
  <c r="M429" i="10"/>
  <c r="B82" i="10"/>
  <c r="I99" i="10"/>
  <c r="C99" i="10" s="1"/>
  <c r="I100" i="10" s="1"/>
  <c r="K81" i="10" l="1"/>
  <c r="O81" i="10"/>
  <c r="E82" i="10"/>
  <c r="L82" i="10"/>
  <c r="B93" i="12"/>
  <c r="C92" i="12"/>
  <c r="A92" i="12" s="1"/>
  <c r="D92" i="12" s="1"/>
  <c r="B92" i="11" s="1"/>
  <c r="M712" i="10"/>
  <c r="J424" i="10"/>
  <c r="B634" i="10"/>
  <c r="C634" i="10"/>
  <c r="I635" i="10" s="1"/>
  <c r="M633" i="10"/>
  <c r="B431" i="10"/>
  <c r="C431" i="10"/>
  <c r="I432" i="10" s="1"/>
  <c r="M430" i="10"/>
  <c r="B83" i="10"/>
  <c r="C100" i="10"/>
  <c r="K82" i="10" l="1"/>
  <c r="O82" i="10"/>
  <c r="J425" i="10"/>
  <c r="E83" i="10"/>
  <c r="L83" i="10"/>
  <c r="B94" i="12"/>
  <c r="C93" i="12"/>
  <c r="A93" i="12"/>
  <c r="D93" i="12" s="1"/>
  <c r="B93" i="11" s="1"/>
  <c r="M721" i="10"/>
  <c r="M718" i="10"/>
  <c r="M719" i="10"/>
  <c r="M715" i="10"/>
  <c r="M714" i="10"/>
  <c r="M713" i="10"/>
  <c r="M720" i="10"/>
  <c r="M716" i="10"/>
  <c r="M717" i="10"/>
  <c r="R92" i="11"/>
  <c r="B635" i="10"/>
  <c r="C635" i="10"/>
  <c r="I636" i="10" s="1"/>
  <c r="M634" i="10"/>
  <c r="B432" i="10"/>
  <c r="C432" i="10"/>
  <c r="I433" i="10" s="1"/>
  <c r="M431" i="10"/>
  <c r="B84" i="10"/>
  <c r="I101" i="10"/>
  <c r="C101" i="10" s="1"/>
  <c r="K83" i="10" l="1"/>
  <c r="O83" i="10"/>
  <c r="M729" i="10"/>
  <c r="M723" i="10"/>
  <c r="M722" i="10"/>
  <c r="M727" i="10"/>
  <c r="M725" i="10"/>
  <c r="M728" i="10"/>
  <c r="R93" i="11"/>
  <c r="M726" i="10"/>
  <c r="M724" i="10"/>
  <c r="M730" i="10"/>
  <c r="E84" i="10"/>
  <c r="L84" i="10"/>
  <c r="B95" i="12"/>
  <c r="C94" i="12"/>
  <c r="A94" i="12" s="1"/>
  <c r="D94" i="12" s="1"/>
  <c r="B94" i="11" s="1"/>
  <c r="J426" i="10"/>
  <c r="C636" i="10"/>
  <c r="I637" i="10" s="1"/>
  <c r="B636" i="10"/>
  <c r="M635" i="10"/>
  <c r="B433" i="10"/>
  <c r="C433" i="10"/>
  <c r="I434" i="10" s="1"/>
  <c r="M432" i="10"/>
  <c r="B85" i="10"/>
  <c r="I102" i="10"/>
  <c r="C102" i="10" s="1"/>
  <c r="K84" i="10" l="1"/>
  <c r="O84" i="10"/>
  <c r="M733" i="10"/>
  <c r="M734" i="10"/>
  <c r="M736" i="10"/>
  <c r="M737" i="10"/>
  <c r="M738" i="10"/>
  <c r="M731" i="10"/>
  <c r="M735" i="10"/>
  <c r="R94" i="11"/>
  <c r="M739" i="10"/>
  <c r="M732" i="10"/>
  <c r="J427" i="10"/>
  <c r="L85" i="10"/>
  <c r="E85" i="10"/>
  <c r="B96" i="12"/>
  <c r="C95" i="12"/>
  <c r="A95" i="12"/>
  <c r="D95" i="12" s="1"/>
  <c r="B95" i="11" s="1"/>
  <c r="M636" i="10"/>
  <c r="B637" i="10"/>
  <c r="C637" i="10"/>
  <c r="I638" i="10" s="1"/>
  <c r="B434" i="10"/>
  <c r="C434" i="10"/>
  <c r="I435" i="10" s="1"/>
  <c r="M433" i="10"/>
  <c r="B86" i="10"/>
  <c r="I103" i="10"/>
  <c r="C103" i="10" s="1"/>
  <c r="K85" i="10" l="1"/>
  <c r="O85" i="10"/>
  <c r="B97" i="12"/>
  <c r="C96" i="12"/>
  <c r="A96" i="12" s="1"/>
  <c r="D96" i="12" s="1"/>
  <c r="B96" i="11" s="1"/>
  <c r="J428" i="10"/>
  <c r="R95" i="11"/>
  <c r="M742" i="10"/>
  <c r="M744" i="10"/>
  <c r="M741" i="10"/>
  <c r="M746" i="10"/>
  <c r="M748" i="10"/>
  <c r="M747" i="10"/>
  <c r="M745" i="10"/>
  <c r="M743" i="10"/>
  <c r="M740" i="10"/>
  <c r="L86" i="10"/>
  <c r="E86" i="10"/>
  <c r="B638" i="10"/>
  <c r="C638" i="10"/>
  <c r="I639" i="10" s="1"/>
  <c r="M637" i="10"/>
  <c r="M434" i="10"/>
  <c r="B435" i="10"/>
  <c r="C435" i="10"/>
  <c r="I436" i="10" s="1"/>
  <c r="B87" i="10"/>
  <c r="I104" i="10"/>
  <c r="C104" i="10" s="1"/>
  <c r="K86" i="10" l="1"/>
  <c r="O86" i="10"/>
  <c r="B98" i="12"/>
  <c r="C97" i="12"/>
  <c r="A97" i="12" s="1"/>
  <c r="D97" i="12" s="1"/>
  <c r="B97" i="11" s="1"/>
  <c r="M753" i="10"/>
  <c r="M754" i="10"/>
  <c r="M757" i="10"/>
  <c r="M751" i="10"/>
  <c r="M750" i="10"/>
  <c r="R96" i="11"/>
  <c r="M755" i="10"/>
  <c r="M752" i="10"/>
  <c r="M749" i="10"/>
  <c r="M756" i="10"/>
  <c r="E87" i="10"/>
  <c r="L87" i="10"/>
  <c r="J429" i="10"/>
  <c r="B639" i="10"/>
  <c r="C639" i="10"/>
  <c r="I640" i="10" s="1"/>
  <c r="M638" i="10"/>
  <c r="M435" i="10"/>
  <c r="B436" i="10"/>
  <c r="C436" i="10"/>
  <c r="I437" i="10" s="1"/>
  <c r="B88" i="10"/>
  <c r="I105" i="10"/>
  <c r="C105" i="10" s="1"/>
  <c r="K87" i="10" l="1"/>
  <c r="O87" i="10"/>
  <c r="E88" i="10"/>
  <c r="L88" i="10"/>
  <c r="M761" i="10"/>
  <c r="M762" i="10"/>
  <c r="M764" i="10"/>
  <c r="M758" i="10"/>
  <c r="M765" i="10"/>
  <c r="M766" i="10"/>
  <c r="R97" i="11"/>
  <c r="M760" i="10"/>
  <c r="M763" i="10"/>
  <c r="M759" i="10"/>
  <c r="J430" i="10"/>
  <c r="B99" i="12"/>
  <c r="C98" i="12"/>
  <c r="A98" i="12" s="1"/>
  <c r="D98" i="12" s="1"/>
  <c r="B98" i="11" s="1"/>
  <c r="C640" i="10"/>
  <c r="I641" i="10" s="1"/>
  <c r="B640" i="10"/>
  <c r="M639" i="10"/>
  <c r="B437" i="10"/>
  <c r="C437" i="10"/>
  <c r="I438" i="10" s="1"/>
  <c r="M436" i="10"/>
  <c r="B89" i="10"/>
  <c r="I106" i="10"/>
  <c r="C106" i="10" s="1"/>
  <c r="K88" i="10" l="1"/>
  <c r="O88" i="10"/>
  <c r="M769" i="10"/>
  <c r="M774" i="10"/>
  <c r="M767" i="10"/>
  <c r="M773" i="10"/>
  <c r="M771" i="10"/>
  <c r="M768" i="10"/>
  <c r="R98" i="11"/>
  <c r="M770" i="10"/>
  <c r="M772" i="10"/>
  <c r="B100" i="12"/>
  <c r="C99" i="12"/>
  <c r="A99" i="12" s="1"/>
  <c r="D99" i="12" s="1"/>
  <c r="B99" i="11" s="1"/>
  <c r="E89" i="10"/>
  <c r="L89" i="10"/>
  <c r="J431" i="10"/>
  <c r="M640" i="10"/>
  <c r="B641" i="10"/>
  <c r="C641" i="10"/>
  <c r="I642" i="10" s="1"/>
  <c r="B438" i="10"/>
  <c r="C438" i="10"/>
  <c r="I439" i="10" s="1"/>
  <c r="M437" i="10"/>
  <c r="B90" i="10"/>
  <c r="I107" i="10"/>
  <c r="C107" i="10" s="1"/>
  <c r="K89" i="10" l="1"/>
  <c r="O89" i="10"/>
  <c r="M777" i="10"/>
  <c r="M778" i="10"/>
  <c r="M780" i="10"/>
  <c r="M781" i="10"/>
  <c r="M782" i="10"/>
  <c r="M783" i="10"/>
  <c r="M779" i="10"/>
  <c r="M775" i="10"/>
  <c r="R99" i="11"/>
  <c r="M776" i="10"/>
  <c r="J432" i="10"/>
  <c r="E90" i="10"/>
  <c r="L90" i="10"/>
  <c r="B101" i="12"/>
  <c r="C100" i="12"/>
  <c r="A100" i="12" s="1"/>
  <c r="D100" i="12" s="1"/>
  <c r="B642" i="10"/>
  <c r="C642" i="10"/>
  <c r="I643" i="10" s="1"/>
  <c r="M641" i="10"/>
  <c r="B439" i="10"/>
  <c r="C439" i="10"/>
  <c r="I440" i="10" s="1"/>
  <c r="M438" i="10"/>
  <c r="B91" i="10"/>
  <c r="I108" i="10"/>
  <c r="C108" i="10" s="1"/>
  <c r="K90" i="10" l="1"/>
  <c r="O90" i="10"/>
  <c r="B100" i="11"/>
  <c r="M790" i="10" s="1"/>
  <c r="B102" i="12"/>
  <c r="C101" i="12"/>
  <c r="A101" i="12" s="1"/>
  <c r="D101" i="12" s="1"/>
  <c r="B101" i="11" s="1"/>
  <c r="J433" i="10"/>
  <c r="E91" i="10"/>
  <c r="L91" i="10"/>
  <c r="B643" i="10"/>
  <c r="C643" i="10"/>
  <c r="I644" i="10" s="1"/>
  <c r="M642" i="10"/>
  <c r="B440" i="10"/>
  <c r="C440" i="10"/>
  <c r="I441" i="10" s="1"/>
  <c r="M439" i="10"/>
  <c r="B92" i="10"/>
  <c r="I109" i="10"/>
  <c r="C109" i="10" s="1"/>
  <c r="K91" i="10" l="1"/>
  <c r="O91" i="10"/>
  <c r="M785" i="10"/>
  <c r="M791" i="10"/>
  <c r="M784" i="10"/>
  <c r="M787" i="10"/>
  <c r="M789" i="10"/>
  <c r="M788" i="10"/>
  <c r="M792" i="10"/>
  <c r="M786" i="10"/>
  <c r="R100" i="11"/>
  <c r="M793" i="10"/>
  <c r="M794" i="10"/>
  <c r="M800" i="10"/>
  <c r="M797" i="10"/>
  <c r="M798" i="10"/>
  <c r="M799" i="10"/>
  <c r="M801" i="10"/>
  <c r="M795" i="10"/>
  <c r="R101" i="11"/>
  <c r="M796" i="10"/>
  <c r="B103" i="12"/>
  <c r="C102" i="12"/>
  <c r="A102" i="12" s="1"/>
  <c r="D102" i="12" s="1"/>
  <c r="B102" i="11" s="1"/>
  <c r="J434" i="10"/>
  <c r="L92" i="10"/>
  <c r="E92" i="10"/>
  <c r="C644" i="10"/>
  <c r="I645" i="10" s="1"/>
  <c r="B644" i="10"/>
  <c r="M643" i="10"/>
  <c r="B441" i="10"/>
  <c r="C441" i="10"/>
  <c r="I442" i="10" s="1"/>
  <c r="M440" i="10"/>
  <c r="B93" i="10"/>
  <c r="I110" i="10"/>
  <c r="C110" i="10" s="1"/>
  <c r="K92" i="10" l="1"/>
  <c r="O92" i="10"/>
  <c r="M809" i="10"/>
  <c r="M810" i="10"/>
  <c r="M807" i="10"/>
  <c r="M803" i="10"/>
  <c r="R102" i="11"/>
  <c r="M802" i="10"/>
  <c r="M804" i="10"/>
  <c r="M805" i="10"/>
  <c r="M806" i="10"/>
  <c r="M808" i="10"/>
  <c r="B104" i="12"/>
  <c r="C103" i="12"/>
  <c r="A103" i="12" s="1"/>
  <c r="D103" i="12" s="1"/>
  <c r="B103" i="11" s="1"/>
  <c r="J435" i="10"/>
  <c r="L93" i="10"/>
  <c r="E93" i="10"/>
  <c r="M644" i="10"/>
  <c r="B645" i="10"/>
  <c r="C645" i="10"/>
  <c r="I646" i="10" s="1"/>
  <c r="B442" i="10"/>
  <c r="C442" i="10"/>
  <c r="I443" i="10" s="1"/>
  <c r="M441" i="10"/>
  <c r="B94" i="10"/>
  <c r="I111" i="10"/>
  <c r="C111" i="10" s="1"/>
  <c r="K93" i="10" l="1"/>
  <c r="O93" i="10"/>
  <c r="E94" i="10"/>
  <c r="L94" i="10"/>
  <c r="B105" i="12"/>
  <c r="C104" i="12"/>
  <c r="A104" i="12" s="1"/>
  <c r="D104" i="12" s="1"/>
  <c r="B104" i="11" s="1"/>
  <c r="J436" i="10"/>
  <c r="M813" i="10"/>
  <c r="M818" i="10"/>
  <c r="M816" i="10"/>
  <c r="M817" i="10"/>
  <c r="M811" i="10"/>
  <c r="M815" i="10"/>
  <c r="M819" i="10"/>
  <c r="M814" i="10"/>
  <c r="R103" i="11"/>
  <c r="M812" i="10"/>
  <c r="M645" i="10"/>
  <c r="B646" i="10"/>
  <c r="C646" i="10"/>
  <c r="I647" i="10" s="1"/>
  <c r="B443" i="10"/>
  <c r="C443" i="10"/>
  <c r="I444" i="10" s="1"/>
  <c r="M442" i="10"/>
  <c r="B95" i="10"/>
  <c r="I112" i="10"/>
  <c r="C112" i="10" s="1"/>
  <c r="K94" i="10" l="1"/>
  <c r="O94" i="10"/>
  <c r="M820" i="10"/>
  <c r="R104" i="11"/>
  <c r="M821" i="10"/>
  <c r="B106" i="12"/>
  <c r="C105" i="12"/>
  <c r="A105" i="12" s="1"/>
  <c r="D105" i="12" s="1"/>
  <c r="B105" i="11" s="1"/>
  <c r="R105" i="11" s="1"/>
  <c r="E95" i="10"/>
  <c r="L95" i="10"/>
  <c r="J437" i="10"/>
  <c r="B647" i="10"/>
  <c r="C647" i="10"/>
  <c r="I648" i="10" s="1"/>
  <c r="M646" i="10"/>
  <c r="B444" i="10"/>
  <c r="C444" i="10"/>
  <c r="I445" i="10" s="1"/>
  <c r="M443" i="10"/>
  <c r="B96" i="10"/>
  <c r="I113" i="10"/>
  <c r="C113" i="10" s="1"/>
  <c r="K95" i="10" l="1"/>
  <c r="O95" i="10"/>
  <c r="E96" i="10"/>
  <c r="L96" i="10"/>
  <c r="B107" i="12"/>
  <c r="C106" i="12"/>
  <c r="A106" i="12" s="1"/>
  <c r="D106" i="12" s="1"/>
  <c r="B106" i="11" s="1"/>
  <c r="R106" i="11" s="1"/>
  <c r="J438" i="10"/>
  <c r="C648" i="10"/>
  <c r="I649" i="10" s="1"/>
  <c r="B648" i="10"/>
  <c r="M647" i="10"/>
  <c r="B445" i="10"/>
  <c r="C445" i="10"/>
  <c r="I446" i="10" s="1"/>
  <c r="M444" i="10"/>
  <c r="B97" i="10"/>
  <c r="I114" i="10"/>
  <c r="C114" i="10" s="1"/>
  <c r="K96" i="10" l="1"/>
  <c r="O96" i="10"/>
  <c r="B108" i="12"/>
  <c r="C107" i="12"/>
  <c r="A107" i="12" s="1"/>
  <c r="D107" i="12" s="1"/>
  <c r="B107" i="11" s="1"/>
  <c r="R107" i="11" s="1"/>
  <c r="J439" i="10"/>
  <c r="E97" i="10"/>
  <c r="L97" i="10"/>
  <c r="M648" i="10"/>
  <c r="B649" i="10"/>
  <c r="C649" i="10"/>
  <c r="I650" i="10" s="1"/>
  <c r="B446" i="10"/>
  <c r="C446" i="10"/>
  <c r="I447" i="10" s="1"/>
  <c r="M445" i="10"/>
  <c r="B98" i="10"/>
  <c r="I115" i="10"/>
  <c r="C115" i="10" s="1"/>
  <c r="K97" i="10" l="1"/>
  <c r="O97" i="10"/>
  <c r="J440" i="10"/>
  <c r="E98" i="10"/>
  <c r="L98" i="10"/>
  <c r="B109" i="12"/>
  <c r="C108" i="12"/>
  <c r="A108" i="12"/>
  <c r="D108" i="12" s="1"/>
  <c r="B108" i="11" s="1"/>
  <c r="R108" i="11" s="1"/>
  <c r="B650" i="10"/>
  <c r="C650" i="10"/>
  <c r="I651" i="10" s="1"/>
  <c r="M649" i="10"/>
  <c r="B447" i="10"/>
  <c r="C447" i="10"/>
  <c r="I448" i="10" s="1"/>
  <c r="M446" i="10"/>
  <c r="B99" i="10"/>
  <c r="I116" i="10"/>
  <c r="C116" i="10" s="1"/>
  <c r="K98" i="10" l="1"/>
  <c r="O98" i="10"/>
  <c r="L99" i="10"/>
  <c r="E99" i="10"/>
  <c r="B110" i="12"/>
  <c r="C109" i="12"/>
  <c r="A109" i="12" s="1"/>
  <c r="D109" i="12" s="1"/>
  <c r="B109" i="11" s="1"/>
  <c r="R109" i="11" s="1"/>
  <c r="J441" i="10"/>
  <c r="B651" i="10"/>
  <c r="C651" i="10"/>
  <c r="I652" i="10" s="1"/>
  <c r="M650" i="10"/>
  <c r="B448" i="10"/>
  <c r="C448" i="10"/>
  <c r="I449" i="10" s="1"/>
  <c r="M447" i="10"/>
  <c r="B100" i="10"/>
  <c r="I117" i="10"/>
  <c r="C117" i="10" s="1"/>
  <c r="K99" i="10" l="1"/>
  <c r="O99" i="10"/>
  <c r="B111" i="12"/>
  <c r="C110" i="12"/>
  <c r="A110" i="12" s="1"/>
  <c r="D110" i="12" s="1"/>
  <c r="B110" i="11" s="1"/>
  <c r="R110" i="11" s="1"/>
  <c r="J442" i="10"/>
  <c r="L100" i="10"/>
  <c r="E100" i="10"/>
  <c r="C652" i="10"/>
  <c r="I653" i="10" s="1"/>
  <c r="B652" i="10"/>
  <c r="M651" i="10"/>
  <c r="B449" i="10"/>
  <c r="C449" i="10"/>
  <c r="I450" i="10" s="1"/>
  <c r="M448" i="10"/>
  <c r="B101" i="10"/>
  <c r="I118" i="10"/>
  <c r="C118" i="10" s="1"/>
  <c r="K100" i="10" l="1"/>
  <c r="O100" i="10"/>
  <c r="J443" i="10"/>
  <c r="E101" i="10"/>
  <c r="L101" i="10"/>
  <c r="B112" i="12"/>
  <c r="C111" i="12"/>
  <c r="A111" i="12" s="1"/>
  <c r="D111" i="12" s="1"/>
  <c r="B111" i="11" s="1"/>
  <c r="R111" i="11" s="1"/>
  <c r="M652" i="10"/>
  <c r="B653" i="10"/>
  <c r="C653" i="10"/>
  <c r="I654" i="10" s="1"/>
  <c r="B450" i="10"/>
  <c r="C450" i="10"/>
  <c r="I451" i="10" s="1"/>
  <c r="M449" i="10"/>
  <c r="B102" i="10"/>
  <c r="I119" i="10"/>
  <c r="C119" i="10" s="1"/>
  <c r="K101" i="10" l="1"/>
  <c r="O101" i="10"/>
  <c r="B113" i="12"/>
  <c r="C112" i="12"/>
  <c r="A112" i="12" s="1"/>
  <c r="D112" i="12" s="1"/>
  <c r="B112" i="11" s="1"/>
  <c r="R112" i="11" s="1"/>
  <c r="E102" i="10"/>
  <c r="L102" i="10"/>
  <c r="J444" i="10"/>
  <c r="B654" i="10"/>
  <c r="C654" i="10"/>
  <c r="I655" i="10" s="1"/>
  <c r="M653" i="10"/>
  <c r="B451" i="10"/>
  <c r="C451" i="10"/>
  <c r="I452" i="10" s="1"/>
  <c r="M450" i="10"/>
  <c r="B103" i="10"/>
  <c r="I120" i="10"/>
  <c r="C120" i="10" s="1"/>
  <c r="C113" i="12" l="1"/>
  <c r="A113" i="12" s="1"/>
  <c r="D113" i="12" s="1"/>
  <c r="K102" i="10"/>
  <c r="O102" i="10"/>
  <c r="H127" i="16"/>
  <c r="AA127" i="16" s="1"/>
  <c r="H204" i="16"/>
  <c r="AA204" i="16" s="1"/>
  <c r="H225" i="16"/>
  <c r="AA225" i="16" s="1"/>
  <c r="H155" i="16"/>
  <c r="AA155" i="16" s="1"/>
  <c r="H230" i="16"/>
  <c r="AA230" i="16" s="1"/>
  <c r="H145" i="16"/>
  <c r="AA145" i="16" s="1"/>
  <c r="H162" i="16"/>
  <c r="AA162" i="16" s="1"/>
  <c r="H169" i="16"/>
  <c r="AA169" i="16" s="1"/>
  <c r="H139" i="16"/>
  <c r="AA139" i="16" s="1"/>
  <c r="H229" i="16"/>
  <c r="AA229" i="16" s="1"/>
  <c r="H166" i="16"/>
  <c r="AA166" i="16" s="1"/>
  <c r="H220" i="16"/>
  <c r="AA220" i="16" s="1"/>
  <c r="H177" i="16"/>
  <c r="AA177" i="16" s="1"/>
  <c r="H116" i="16"/>
  <c r="AA116" i="16" s="1"/>
  <c r="H181" i="16"/>
  <c r="AA181" i="16" s="1"/>
  <c r="H113" i="16"/>
  <c r="AA113" i="16" s="1"/>
  <c r="H197" i="16"/>
  <c r="AA197" i="16" s="1"/>
  <c r="H165" i="16"/>
  <c r="AA165" i="16" s="1"/>
  <c r="H172" i="16"/>
  <c r="AA172" i="16" s="1"/>
  <c r="H131" i="16"/>
  <c r="AA131" i="16" s="1"/>
  <c r="H124" i="16"/>
  <c r="AA124" i="16" s="1"/>
  <c r="H118" i="16"/>
  <c r="AA118" i="16" s="1"/>
  <c r="H194" i="16"/>
  <c r="AA194" i="16" s="1"/>
  <c r="H208" i="16"/>
  <c r="AA208" i="16" s="1"/>
  <c r="H2" i="16"/>
  <c r="AA2" i="16" s="1"/>
  <c r="H16" i="16"/>
  <c r="AA16" i="16" s="1"/>
  <c r="H32" i="16"/>
  <c r="H25" i="16"/>
  <c r="AA25" i="16" s="1"/>
  <c r="H10" i="16"/>
  <c r="AA10" i="16" s="1"/>
  <c r="H20" i="16"/>
  <c r="AA20" i="16" s="1"/>
  <c r="H3" i="16"/>
  <c r="AA3" i="16" s="1"/>
  <c r="H29" i="16"/>
  <c r="AA29" i="16" s="1"/>
  <c r="H12" i="16"/>
  <c r="AA12" i="16" s="1"/>
  <c r="H24" i="16"/>
  <c r="AA24" i="16" s="1"/>
  <c r="H8" i="16"/>
  <c r="AA8" i="16" s="1"/>
  <c r="H22" i="16"/>
  <c r="AA22" i="16" s="1"/>
  <c r="H13" i="16"/>
  <c r="AA13" i="16" s="1"/>
  <c r="H27" i="16"/>
  <c r="AA27" i="16" s="1"/>
  <c r="H15" i="16"/>
  <c r="AA15" i="16" s="1"/>
  <c r="H11" i="16"/>
  <c r="AA11" i="16" s="1"/>
  <c r="H5" i="16"/>
  <c r="AA5" i="16" s="1"/>
  <c r="H26" i="16"/>
  <c r="AA26" i="16" s="1"/>
  <c r="H17" i="16"/>
  <c r="AA17" i="16" s="1"/>
  <c r="H31" i="16"/>
  <c r="AA31" i="16" s="1"/>
  <c r="H6" i="16"/>
  <c r="AA6" i="16" s="1"/>
  <c r="H28" i="16"/>
  <c r="AA28" i="16" s="1"/>
  <c r="H18" i="16"/>
  <c r="AA18" i="16" s="1"/>
  <c r="H34" i="16"/>
  <c r="AA34" i="16" s="1"/>
  <c r="H9" i="16"/>
  <c r="AA9" i="16" s="1"/>
  <c r="H4" i="16"/>
  <c r="AA4" i="16" s="1"/>
  <c r="H21" i="16"/>
  <c r="AA21" i="16" s="1"/>
  <c r="H19" i="16"/>
  <c r="AA19" i="16" s="1"/>
  <c r="H7" i="16"/>
  <c r="AA7" i="16" s="1"/>
  <c r="H33" i="16"/>
  <c r="AA33" i="16" s="1"/>
  <c r="H23" i="16"/>
  <c r="AA23" i="16" s="1"/>
  <c r="H30" i="16"/>
  <c r="AA30" i="16" s="1"/>
  <c r="H35" i="16"/>
  <c r="AA35" i="16" s="1"/>
  <c r="H14" i="16"/>
  <c r="AA14" i="16" s="1"/>
  <c r="H97" i="16"/>
  <c r="AA97" i="16" s="1"/>
  <c r="H68" i="16"/>
  <c r="AA68" i="16" s="1"/>
  <c r="H36" i="16"/>
  <c r="AA36" i="16" s="1"/>
  <c r="H100" i="16"/>
  <c r="AA100" i="16" s="1"/>
  <c r="H43" i="16"/>
  <c r="AA43" i="16" s="1"/>
  <c r="H40" i="16"/>
  <c r="AA40" i="16" s="1"/>
  <c r="H99" i="16"/>
  <c r="AA99" i="16" s="1"/>
  <c r="H84" i="16"/>
  <c r="AA84" i="16" s="1"/>
  <c r="H55" i="16"/>
  <c r="AA55" i="16" s="1"/>
  <c r="H87" i="16"/>
  <c r="AA87" i="16" s="1"/>
  <c r="H78" i="16"/>
  <c r="AA78" i="16" s="1"/>
  <c r="H64" i="16"/>
  <c r="AA64" i="16" s="1"/>
  <c r="H45" i="16"/>
  <c r="AA45" i="16" s="1"/>
  <c r="H71" i="16"/>
  <c r="AA71" i="16" s="1"/>
  <c r="H53" i="16"/>
  <c r="AA53" i="16" s="1"/>
  <c r="H82" i="16"/>
  <c r="AA82" i="16" s="1"/>
  <c r="H80" i="16"/>
  <c r="AA80" i="16" s="1"/>
  <c r="H107" i="16"/>
  <c r="AA107" i="16" s="1"/>
  <c r="H44" i="16"/>
  <c r="AA44" i="16" s="1"/>
  <c r="H49" i="16"/>
  <c r="AA49" i="16" s="1"/>
  <c r="H92" i="16"/>
  <c r="AA92" i="16" s="1"/>
  <c r="H105" i="16"/>
  <c r="AA105" i="16" s="1"/>
  <c r="H77" i="16"/>
  <c r="AA77" i="16" s="1"/>
  <c r="H56" i="16"/>
  <c r="AA56" i="16" s="1"/>
  <c r="H90" i="16"/>
  <c r="AA90" i="16" s="1"/>
  <c r="H58" i="16"/>
  <c r="AA58" i="16" s="1"/>
  <c r="H48" i="16"/>
  <c r="AA48" i="16" s="1"/>
  <c r="H37" i="16"/>
  <c r="AA37" i="16" s="1"/>
  <c r="AA32" i="16"/>
  <c r="H39" i="16"/>
  <c r="AA39" i="16" s="1"/>
  <c r="H51" i="16"/>
  <c r="AA51" i="16" s="1"/>
  <c r="H103" i="16"/>
  <c r="AA103" i="16" s="1"/>
  <c r="H91" i="16"/>
  <c r="AA91" i="16" s="1"/>
  <c r="H109" i="16"/>
  <c r="AA109" i="16" s="1"/>
  <c r="H42" i="16"/>
  <c r="AA42" i="16" s="1"/>
  <c r="H95" i="16"/>
  <c r="AA95" i="16" s="1"/>
  <c r="H52" i="16"/>
  <c r="AA52" i="16" s="1"/>
  <c r="H38" i="16"/>
  <c r="AA38" i="16" s="1"/>
  <c r="H106" i="16"/>
  <c r="AA106" i="16" s="1"/>
  <c r="H75" i="16"/>
  <c r="AA75" i="16" s="1"/>
  <c r="H67" i="16"/>
  <c r="AA67" i="16" s="1"/>
  <c r="H70" i="16"/>
  <c r="AA70" i="16" s="1"/>
  <c r="H104" i="16"/>
  <c r="AA104" i="16" s="1"/>
  <c r="H74" i="16"/>
  <c r="AA74" i="16" s="1"/>
  <c r="H102" i="16"/>
  <c r="AA102" i="16" s="1"/>
  <c r="H76" i="16"/>
  <c r="AA76" i="16" s="1"/>
  <c r="H60" i="16"/>
  <c r="AA60" i="16" s="1"/>
  <c r="H72" i="16"/>
  <c r="AA72" i="16" s="1"/>
  <c r="H88" i="16"/>
  <c r="AA88" i="16" s="1"/>
  <c r="H65" i="16"/>
  <c r="AA65" i="16" s="1"/>
  <c r="H108" i="16"/>
  <c r="AA108" i="16" s="1"/>
  <c r="H69" i="16"/>
  <c r="AA69" i="16" s="1"/>
  <c r="H61" i="16"/>
  <c r="AA61" i="16" s="1"/>
  <c r="H85" i="16"/>
  <c r="AA85" i="16" s="1"/>
  <c r="H47" i="16"/>
  <c r="AA47" i="16" s="1"/>
  <c r="H73" i="16"/>
  <c r="AA73" i="16" s="1"/>
  <c r="H41" i="16"/>
  <c r="AA41" i="16" s="1"/>
  <c r="H101" i="16"/>
  <c r="AA101" i="16" s="1"/>
  <c r="H83" i="16"/>
  <c r="AA83" i="16" s="1"/>
  <c r="H81" i="16"/>
  <c r="AA81" i="16" s="1"/>
  <c r="H86" i="16"/>
  <c r="AA86" i="16" s="1"/>
  <c r="H50" i="16"/>
  <c r="AA50" i="16" s="1"/>
  <c r="H66" i="16"/>
  <c r="AA66" i="16" s="1"/>
  <c r="H46" i="16"/>
  <c r="AA46" i="16" s="1"/>
  <c r="H54" i="16"/>
  <c r="AA54" i="16" s="1"/>
  <c r="H57" i="16"/>
  <c r="AA57" i="16" s="1"/>
  <c r="H94" i="16"/>
  <c r="AA94" i="16" s="1"/>
  <c r="H62" i="16"/>
  <c r="AA62" i="16" s="1"/>
  <c r="H96" i="16"/>
  <c r="AA96" i="16" s="1"/>
  <c r="H59" i="16"/>
  <c r="AA59" i="16" s="1"/>
  <c r="H98" i="16"/>
  <c r="AA98" i="16" s="1"/>
  <c r="H63" i="16"/>
  <c r="AA63" i="16" s="1"/>
  <c r="H93" i="16"/>
  <c r="AA93" i="16" s="1"/>
  <c r="H89" i="16"/>
  <c r="AA89" i="16" s="1"/>
  <c r="B113" i="11"/>
  <c r="R113" i="11" s="1"/>
  <c r="H79" i="16"/>
  <c r="AA79" i="16" s="1"/>
  <c r="E103" i="10"/>
  <c r="L103" i="10"/>
  <c r="J445" i="10"/>
  <c r="B655" i="10"/>
  <c r="C655" i="10"/>
  <c r="I656" i="10" s="1"/>
  <c r="M654" i="10"/>
  <c r="B452" i="10"/>
  <c r="C452" i="10"/>
  <c r="I453" i="10" s="1"/>
  <c r="M451" i="10"/>
  <c r="B104" i="10"/>
  <c r="I121" i="10"/>
  <c r="C121" i="10" s="1"/>
  <c r="H227" i="16" l="1"/>
  <c r="AA227" i="16" s="1"/>
  <c r="H214" i="16"/>
  <c r="AA214" i="16" s="1"/>
  <c r="H138" i="16"/>
  <c r="AA138" i="16" s="1"/>
  <c r="H122" i="16"/>
  <c r="AA122" i="16" s="1"/>
  <c r="H187" i="16"/>
  <c r="AA187" i="16" s="1"/>
  <c r="H209" i="16"/>
  <c r="AA209" i="16" s="1"/>
  <c r="H151" i="16"/>
  <c r="AA151" i="16" s="1"/>
  <c r="H117" i="16"/>
  <c r="AA117" i="16" s="1"/>
  <c r="H232" i="16"/>
  <c r="AA232" i="16" s="1"/>
  <c r="H157" i="16"/>
  <c r="AA157" i="16" s="1"/>
  <c r="H154" i="16"/>
  <c r="AA154" i="16" s="1"/>
  <c r="H148" i="16"/>
  <c r="AA148" i="16" s="1"/>
  <c r="H203" i="16"/>
  <c r="AA203" i="16" s="1"/>
  <c r="H110" i="16"/>
  <c r="AA110" i="16" s="1"/>
  <c r="H123" i="16"/>
  <c r="AA123" i="16" s="1"/>
  <c r="H119" i="16"/>
  <c r="AA119" i="16" s="1"/>
  <c r="H152" i="16"/>
  <c r="AA152" i="16" s="1"/>
  <c r="H218" i="16"/>
  <c r="AA218" i="16" s="1"/>
  <c r="H179" i="16"/>
  <c r="AA179" i="16" s="1"/>
  <c r="H120" i="16"/>
  <c r="AA120" i="16" s="1"/>
  <c r="H130" i="16"/>
  <c r="AA130" i="16" s="1"/>
  <c r="H160" i="16"/>
  <c r="AA160" i="16" s="1"/>
  <c r="H198" i="16"/>
  <c r="AA198" i="16" s="1"/>
  <c r="H188" i="16"/>
  <c r="AA188" i="16" s="1"/>
  <c r="H217" i="16"/>
  <c r="AA217" i="16" s="1"/>
  <c r="H158" i="16"/>
  <c r="AA158" i="16" s="1"/>
  <c r="H142" i="16"/>
  <c r="AA142" i="16" s="1"/>
  <c r="H222" i="16"/>
  <c r="AA222" i="16" s="1"/>
  <c r="H180" i="16"/>
  <c r="AA180" i="16" s="1"/>
  <c r="H171" i="16"/>
  <c r="AA171" i="16" s="1"/>
  <c r="H178" i="16"/>
  <c r="AA178" i="16" s="1"/>
  <c r="H192" i="16"/>
  <c r="AA192" i="16" s="1"/>
  <c r="H235" i="16"/>
  <c r="AA235" i="16" s="1"/>
  <c r="H175" i="16"/>
  <c r="AA175" i="16" s="1"/>
  <c r="H212" i="16"/>
  <c r="AA212" i="16" s="1"/>
  <c r="H211" i="16"/>
  <c r="AA211" i="16" s="1"/>
  <c r="H206" i="16"/>
  <c r="AA206" i="16" s="1"/>
  <c r="H200" i="16"/>
  <c r="AA200" i="16" s="1"/>
  <c r="H163" i="16"/>
  <c r="AA163" i="16" s="1"/>
  <c r="H191" i="16"/>
  <c r="AA191" i="16" s="1"/>
  <c r="H164" i="16"/>
  <c r="AA164" i="16" s="1"/>
  <c r="H239" i="16"/>
  <c r="AA239" i="16" s="1"/>
  <c r="H137" i="16"/>
  <c r="AA137" i="16" s="1"/>
  <c r="H189" i="16"/>
  <c r="AA189" i="16" s="1"/>
  <c r="H207" i="16"/>
  <c r="AA207" i="16" s="1"/>
  <c r="H184" i="16"/>
  <c r="AA184" i="16" s="1"/>
  <c r="H215" i="16"/>
  <c r="AA215" i="16" s="1"/>
  <c r="H146" i="16"/>
  <c r="AA146" i="16" s="1"/>
  <c r="H125" i="16"/>
  <c r="AA125" i="16" s="1"/>
  <c r="H161" i="16"/>
  <c r="AA161" i="16" s="1"/>
  <c r="H205" i="16"/>
  <c r="AA205" i="16" s="1"/>
  <c r="H126" i="16"/>
  <c r="AA126" i="16" s="1"/>
  <c r="H236" i="16"/>
  <c r="AA236" i="16" s="1"/>
  <c r="H156" i="16"/>
  <c r="AA156" i="16" s="1"/>
  <c r="H129" i="16"/>
  <c r="AA129" i="16" s="1"/>
  <c r="H167" i="16"/>
  <c r="AA167" i="16" s="1"/>
  <c r="H224" i="16"/>
  <c r="AA224" i="16" s="1"/>
  <c r="H132" i="16"/>
  <c r="AA132" i="16" s="1"/>
  <c r="H134" i="16"/>
  <c r="AA134" i="16" s="1"/>
  <c r="H112" i="16"/>
  <c r="AA112" i="16" s="1"/>
  <c r="H221" i="16"/>
  <c r="AA221" i="16" s="1"/>
  <c r="H174" i="16"/>
  <c r="AA174" i="16" s="1"/>
  <c r="H195" i="16"/>
  <c r="AA195" i="16" s="1"/>
  <c r="H228" i="16"/>
  <c r="AA228" i="16" s="1"/>
  <c r="H144" i="16"/>
  <c r="AA144" i="16" s="1"/>
  <c r="H168" i="16"/>
  <c r="AA168" i="16" s="1"/>
  <c r="H149" i="16"/>
  <c r="AA149" i="16" s="1"/>
  <c r="H114" i="16"/>
  <c r="AA114" i="16" s="1"/>
  <c r="H115" i="16"/>
  <c r="AA115" i="16" s="1"/>
  <c r="H210" i="16"/>
  <c r="AA210" i="16" s="1"/>
  <c r="H193" i="16"/>
  <c r="AA193" i="16" s="1"/>
  <c r="H159" i="16"/>
  <c r="AA159" i="16" s="1"/>
  <c r="H121" i="16"/>
  <c r="AA121" i="16" s="1"/>
  <c r="H201" i="16"/>
  <c r="AA201" i="16" s="1"/>
  <c r="H135" i="16"/>
  <c r="AA135" i="16" s="1"/>
  <c r="H202" i="16"/>
  <c r="AA202" i="16" s="1"/>
  <c r="H190" i="16"/>
  <c r="AA190" i="16" s="1"/>
  <c r="H173" i="16"/>
  <c r="AA173" i="16" s="1"/>
  <c r="H237" i="16"/>
  <c r="AA237" i="16" s="1"/>
  <c r="H233" i="16"/>
  <c r="AA233" i="16" s="1"/>
  <c r="H238" i="16"/>
  <c r="AA238" i="16" s="1"/>
  <c r="H226" i="16"/>
  <c r="AA226" i="16" s="1"/>
  <c r="H223" i="16"/>
  <c r="AA223" i="16" s="1"/>
  <c r="H153" i="16"/>
  <c r="AA153" i="16" s="1"/>
  <c r="H183" i="16"/>
  <c r="AA183" i="16" s="1"/>
  <c r="H176" i="16"/>
  <c r="AA176" i="16" s="1"/>
  <c r="H231" i="16"/>
  <c r="AA231" i="16" s="1"/>
  <c r="H186" i="16"/>
  <c r="AA186" i="16" s="1"/>
  <c r="H147" i="16"/>
  <c r="AA147" i="16" s="1"/>
  <c r="H182" i="16"/>
  <c r="AA182" i="16" s="1"/>
  <c r="H216" i="16"/>
  <c r="AA216" i="16" s="1"/>
  <c r="H234" i="16"/>
  <c r="AA234" i="16" s="1"/>
  <c r="H185" i="16"/>
  <c r="AA185" i="16" s="1"/>
  <c r="H213" i="16"/>
  <c r="AA213" i="16" s="1"/>
  <c r="H199" i="16"/>
  <c r="AA199" i="16" s="1"/>
  <c r="H170" i="16"/>
  <c r="AA170" i="16" s="1"/>
  <c r="H140" i="16"/>
  <c r="AA140" i="16" s="1"/>
  <c r="H150" i="16"/>
  <c r="AA150" i="16" s="1"/>
  <c r="H111" i="16"/>
  <c r="AA111" i="16" s="1"/>
  <c r="H143" i="16"/>
  <c r="AA143" i="16" s="1"/>
  <c r="H128" i="16"/>
  <c r="AA128" i="16" s="1"/>
  <c r="H133" i="16"/>
  <c r="AA133" i="16" s="1"/>
  <c r="H196" i="16"/>
  <c r="AA196" i="16" s="1"/>
  <c r="H141" i="16"/>
  <c r="AA141" i="16" s="1"/>
  <c r="H219" i="16"/>
  <c r="AA219" i="16" s="1"/>
  <c r="H136" i="16"/>
  <c r="AA136" i="16" s="1"/>
  <c r="K103" i="10"/>
  <c r="O103" i="10"/>
  <c r="E104" i="10"/>
  <c r="L104" i="10"/>
  <c r="J446" i="10"/>
  <c r="C656" i="10"/>
  <c r="I657" i="10" s="1"/>
  <c r="B656" i="10"/>
  <c r="M655" i="10"/>
  <c r="B453" i="10"/>
  <c r="C453" i="10"/>
  <c r="I454" i="10" s="1"/>
  <c r="M452" i="10"/>
  <c r="B105" i="10"/>
  <c r="I122" i="10"/>
  <c r="C122" i="10" s="1"/>
  <c r="K104" i="10" l="1"/>
  <c r="O104" i="10"/>
  <c r="E105" i="10"/>
  <c r="L105" i="10"/>
  <c r="J447" i="10"/>
  <c r="M656" i="10"/>
  <c r="B657" i="10"/>
  <c r="C657" i="10"/>
  <c r="I658" i="10" s="1"/>
  <c r="B454" i="10"/>
  <c r="C454" i="10"/>
  <c r="I455" i="10" s="1"/>
  <c r="M453" i="10"/>
  <c r="B106" i="10"/>
  <c r="I123" i="10"/>
  <c r="C123" i="10" s="1"/>
  <c r="K105" i="10" l="1"/>
  <c r="O105" i="10"/>
  <c r="L106" i="10"/>
  <c r="E106" i="10"/>
  <c r="J448" i="10"/>
  <c r="B658" i="10"/>
  <c r="C658" i="10"/>
  <c r="I659" i="10" s="1"/>
  <c r="M657" i="10"/>
  <c r="B455" i="10"/>
  <c r="C455" i="10"/>
  <c r="I456" i="10" s="1"/>
  <c r="M454" i="10"/>
  <c r="B107" i="10"/>
  <c r="I124" i="10"/>
  <c r="C124" i="10" s="1"/>
  <c r="K106" i="10" l="1"/>
  <c r="O106" i="10"/>
  <c r="J449" i="10"/>
  <c r="L107" i="10"/>
  <c r="E107" i="10"/>
  <c r="B659" i="10"/>
  <c r="C659" i="10"/>
  <c r="I660" i="10" s="1"/>
  <c r="M658" i="10"/>
  <c r="B456" i="10"/>
  <c r="C456" i="10"/>
  <c r="I457" i="10" s="1"/>
  <c r="M455" i="10"/>
  <c r="B108" i="10"/>
  <c r="I125" i="10"/>
  <c r="C125" i="10" s="1"/>
  <c r="K107" i="10" l="1"/>
  <c r="O107" i="10"/>
  <c r="E108" i="10"/>
  <c r="L108" i="10"/>
  <c r="J450" i="10"/>
  <c r="M659" i="10"/>
  <c r="B660" i="10"/>
  <c r="C660" i="10"/>
  <c r="I661" i="10" s="1"/>
  <c r="B457" i="10"/>
  <c r="C457" i="10"/>
  <c r="I458" i="10" s="1"/>
  <c r="M456" i="10"/>
  <c r="B109" i="10"/>
  <c r="I126" i="10"/>
  <c r="C126" i="10" s="1"/>
  <c r="K108" i="10" l="1"/>
  <c r="O108" i="10"/>
  <c r="J451" i="10"/>
  <c r="E109" i="10"/>
  <c r="L109" i="10"/>
  <c r="B661" i="10"/>
  <c r="C661" i="10"/>
  <c r="I662" i="10" s="1"/>
  <c r="M660" i="10"/>
  <c r="B458" i="10"/>
  <c r="C458" i="10"/>
  <c r="I459" i="10" s="1"/>
  <c r="M457" i="10"/>
  <c r="B110" i="10"/>
  <c r="I127" i="10"/>
  <c r="C127" i="10" s="1"/>
  <c r="K109" i="10" l="1"/>
  <c r="O109" i="10"/>
  <c r="J452" i="10"/>
  <c r="E110" i="10"/>
  <c r="L110" i="10"/>
  <c r="B662" i="10"/>
  <c r="C662" i="10"/>
  <c r="I663" i="10" s="1"/>
  <c r="M661" i="10"/>
  <c r="B459" i="10"/>
  <c r="C459" i="10"/>
  <c r="I460" i="10" s="1"/>
  <c r="M458" i="10"/>
  <c r="B111" i="10"/>
  <c r="I128" i="10"/>
  <c r="C128" i="10" s="1"/>
  <c r="K110" i="10" l="1"/>
  <c r="O110" i="10"/>
  <c r="E111" i="10"/>
  <c r="L111" i="10"/>
  <c r="J453" i="10"/>
  <c r="B663" i="10"/>
  <c r="C663" i="10"/>
  <c r="I664" i="10" s="1"/>
  <c r="M662" i="10"/>
  <c r="B460" i="10"/>
  <c r="C460" i="10"/>
  <c r="I461" i="10" s="1"/>
  <c r="M459" i="10"/>
  <c r="B112" i="10"/>
  <c r="I129" i="10"/>
  <c r="C129" i="10" s="1"/>
  <c r="K111" i="10" l="1"/>
  <c r="O111" i="10"/>
  <c r="J454" i="10"/>
  <c r="E112" i="10"/>
  <c r="L112" i="10"/>
  <c r="B664" i="10"/>
  <c r="C664" i="10"/>
  <c r="I665" i="10" s="1"/>
  <c r="M663" i="10"/>
  <c r="B461" i="10"/>
  <c r="C461" i="10"/>
  <c r="I462" i="10" s="1"/>
  <c r="M460" i="10"/>
  <c r="B113" i="10"/>
  <c r="I130" i="10"/>
  <c r="C130" i="10" s="1"/>
  <c r="K112" i="10" l="1"/>
  <c r="O112" i="10"/>
  <c r="L113" i="10"/>
  <c r="E113" i="10"/>
  <c r="J455" i="10"/>
  <c r="B665" i="10"/>
  <c r="C665" i="10"/>
  <c r="I666" i="10" s="1"/>
  <c r="M664" i="10"/>
  <c r="B462" i="10"/>
  <c r="C462" i="10"/>
  <c r="I463" i="10" s="1"/>
  <c r="M461" i="10"/>
  <c r="B114" i="10"/>
  <c r="I131" i="10"/>
  <c r="C131" i="10" s="1"/>
  <c r="K113" i="10" l="1"/>
  <c r="O113" i="10"/>
  <c r="J456" i="10"/>
  <c r="L114" i="10"/>
  <c r="E114" i="10"/>
  <c r="B666" i="10"/>
  <c r="C666" i="10"/>
  <c r="I667" i="10" s="1"/>
  <c r="M665" i="10"/>
  <c r="M462" i="10"/>
  <c r="B463" i="10"/>
  <c r="C463" i="10"/>
  <c r="I464" i="10" s="1"/>
  <c r="B115" i="10"/>
  <c r="I132" i="10"/>
  <c r="C132" i="10" s="1"/>
  <c r="K114" i="10" l="1"/>
  <c r="O114" i="10"/>
  <c r="E115" i="10"/>
  <c r="L115" i="10"/>
  <c r="J457" i="10"/>
  <c r="B667" i="10"/>
  <c r="C667" i="10"/>
  <c r="I668" i="10" s="1"/>
  <c r="M666" i="10"/>
  <c r="B464" i="10"/>
  <c r="C464" i="10"/>
  <c r="I465" i="10" s="1"/>
  <c r="M463" i="10"/>
  <c r="B116" i="10"/>
  <c r="I133" i="10"/>
  <c r="C133" i="10" s="1"/>
  <c r="K115" i="10" l="1"/>
  <c r="O115" i="10"/>
  <c r="J458" i="10"/>
  <c r="E116" i="10"/>
  <c r="L116" i="10"/>
  <c r="B668" i="10"/>
  <c r="C668" i="10"/>
  <c r="I669" i="10" s="1"/>
  <c r="M667" i="10"/>
  <c r="B465" i="10"/>
  <c r="C465" i="10"/>
  <c r="I466" i="10" s="1"/>
  <c r="M464" i="10"/>
  <c r="B117" i="10"/>
  <c r="I134" i="10"/>
  <c r="C134" i="10" s="1"/>
  <c r="K116" i="10" l="1"/>
  <c r="O116" i="10"/>
  <c r="E117" i="10"/>
  <c r="L117" i="10"/>
  <c r="J459" i="10"/>
  <c r="B669" i="10"/>
  <c r="C669" i="10"/>
  <c r="I670" i="10" s="1"/>
  <c r="M668" i="10"/>
  <c r="C466" i="10"/>
  <c r="I467" i="10" s="1"/>
  <c r="B466" i="10"/>
  <c r="M465" i="10"/>
  <c r="B118" i="10"/>
  <c r="I135" i="10"/>
  <c r="C135" i="10" s="1"/>
  <c r="K117" i="10" l="1"/>
  <c r="O117" i="10"/>
  <c r="J460" i="10"/>
  <c r="E118" i="10"/>
  <c r="L118" i="10"/>
  <c r="M669" i="10"/>
  <c r="B670" i="10"/>
  <c r="C670" i="10"/>
  <c r="I671" i="10" s="1"/>
  <c r="M466" i="10"/>
  <c r="B467" i="10"/>
  <c r="C467" i="10"/>
  <c r="I468" i="10" s="1"/>
  <c r="B119" i="10"/>
  <c r="I136" i="10"/>
  <c r="C136" i="10" s="1"/>
  <c r="K118" i="10" l="1"/>
  <c r="O118" i="10"/>
  <c r="E119" i="10"/>
  <c r="L119" i="10"/>
  <c r="J461" i="10"/>
  <c r="B671" i="10"/>
  <c r="C671" i="10"/>
  <c r="I672" i="10" s="1"/>
  <c r="M670" i="10"/>
  <c r="B468" i="10"/>
  <c r="C468" i="10"/>
  <c r="I469" i="10" s="1"/>
  <c r="M467" i="10"/>
  <c r="B120" i="10"/>
  <c r="I137" i="10"/>
  <c r="C137" i="10" s="1"/>
  <c r="K119" i="10" l="1"/>
  <c r="O119" i="10"/>
  <c r="J462" i="10"/>
  <c r="L120" i="10"/>
  <c r="E120" i="10"/>
  <c r="B672" i="10"/>
  <c r="C672" i="10"/>
  <c r="I673" i="10" s="1"/>
  <c r="M671" i="10"/>
  <c r="B469" i="10"/>
  <c r="C469" i="10"/>
  <c r="I470" i="10" s="1"/>
  <c r="M468" i="10"/>
  <c r="B121" i="10"/>
  <c r="I138" i="10"/>
  <c r="C138" i="10" s="1"/>
  <c r="K120" i="10" l="1"/>
  <c r="O120" i="10"/>
  <c r="L121" i="10"/>
  <c r="E121" i="10"/>
  <c r="J463" i="10"/>
  <c r="B673" i="10"/>
  <c r="C673" i="10"/>
  <c r="I674" i="10" s="1"/>
  <c r="M672" i="10"/>
  <c r="B470" i="10"/>
  <c r="C470" i="10"/>
  <c r="I471" i="10" s="1"/>
  <c r="M469" i="10"/>
  <c r="B122" i="10"/>
  <c r="I139" i="10"/>
  <c r="C139" i="10" s="1"/>
  <c r="K121" i="10" l="1"/>
  <c r="O121" i="10"/>
  <c r="J464" i="10"/>
  <c r="E122" i="10"/>
  <c r="L122" i="10"/>
  <c r="B674" i="10"/>
  <c r="C674" i="10"/>
  <c r="I675" i="10" s="1"/>
  <c r="M673" i="10"/>
  <c r="B471" i="10"/>
  <c r="C471" i="10"/>
  <c r="I472" i="10" s="1"/>
  <c r="M470" i="10"/>
  <c r="B123" i="10"/>
  <c r="I140" i="10"/>
  <c r="C140" i="10" s="1"/>
  <c r="K122" i="10" l="1"/>
  <c r="O122" i="10"/>
  <c r="E123" i="10"/>
  <c r="L123" i="10"/>
  <c r="J465" i="10"/>
  <c r="B675" i="10"/>
  <c r="C675" i="10"/>
  <c r="I676" i="10" s="1"/>
  <c r="M674" i="10"/>
  <c r="B472" i="10"/>
  <c r="C472" i="10"/>
  <c r="I473" i="10" s="1"/>
  <c r="M471" i="10"/>
  <c r="B124" i="10"/>
  <c r="I141" i="10"/>
  <c r="C141" i="10" s="1"/>
  <c r="K123" i="10" l="1"/>
  <c r="O123" i="10"/>
  <c r="J466" i="10"/>
  <c r="E124" i="10"/>
  <c r="L124" i="10"/>
  <c r="B676" i="10"/>
  <c r="C676" i="10"/>
  <c r="I677" i="10" s="1"/>
  <c r="M675" i="10"/>
  <c r="B473" i="10"/>
  <c r="C473" i="10"/>
  <c r="I474" i="10" s="1"/>
  <c r="M472" i="10"/>
  <c r="B125" i="10"/>
  <c r="I142" i="10"/>
  <c r="C142" i="10" s="1"/>
  <c r="K124" i="10" l="1"/>
  <c r="O124" i="10"/>
  <c r="E125" i="10"/>
  <c r="L125" i="10"/>
  <c r="J467" i="10"/>
  <c r="M676" i="10"/>
  <c r="B677" i="10"/>
  <c r="C677" i="10"/>
  <c r="I678" i="10" s="1"/>
  <c r="B474" i="10"/>
  <c r="C474" i="10"/>
  <c r="I475" i="10" s="1"/>
  <c r="M473" i="10"/>
  <c r="B126" i="10"/>
  <c r="I143" i="10"/>
  <c r="C143" i="10" s="1"/>
  <c r="K125" i="10" l="1"/>
  <c r="O125" i="10"/>
  <c r="J468" i="10"/>
  <c r="E126" i="10"/>
  <c r="L126" i="10"/>
  <c r="B678" i="10"/>
  <c r="C678" i="10"/>
  <c r="I679" i="10" s="1"/>
  <c r="M677" i="10"/>
  <c r="B475" i="10"/>
  <c r="C475" i="10"/>
  <c r="I476" i="10" s="1"/>
  <c r="M474" i="10"/>
  <c r="B127" i="10"/>
  <c r="I144" i="10"/>
  <c r="C144" i="10" s="1"/>
  <c r="K126" i="10" l="1"/>
  <c r="O126" i="10"/>
  <c r="L127" i="10"/>
  <c r="E127" i="10"/>
  <c r="J469" i="10"/>
  <c r="B679" i="10"/>
  <c r="C679" i="10"/>
  <c r="I680" i="10" s="1"/>
  <c r="M678" i="10"/>
  <c r="M475" i="10"/>
  <c r="B476" i="10"/>
  <c r="C476" i="10"/>
  <c r="I477" i="10" s="1"/>
  <c r="B128" i="10"/>
  <c r="I145" i="10"/>
  <c r="C145" i="10" s="1"/>
  <c r="K127" i="10" l="1"/>
  <c r="O127" i="10"/>
  <c r="J470" i="10"/>
  <c r="L128" i="10"/>
  <c r="E128" i="10"/>
  <c r="B680" i="10"/>
  <c r="C680" i="10"/>
  <c r="I681" i="10" s="1"/>
  <c r="M679" i="10"/>
  <c r="B477" i="10"/>
  <c r="C477" i="10"/>
  <c r="I478" i="10" s="1"/>
  <c r="M476" i="10"/>
  <c r="B129" i="10"/>
  <c r="I146" i="10"/>
  <c r="C146" i="10" s="1"/>
  <c r="K128" i="10" l="1"/>
  <c r="O128" i="10"/>
  <c r="E129" i="10"/>
  <c r="L129" i="10"/>
  <c r="J471" i="10"/>
  <c r="B681" i="10"/>
  <c r="C681" i="10"/>
  <c r="I682" i="10" s="1"/>
  <c r="M680" i="10"/>
  <c r="B478" i="10"/>
  <c r="C478" i="10"/>
  <c r="I479" i="10" s="1"/>
  <c r="M477" i="10"/>
  <c r="B130" i="10"/>
  <c r="I147" i="10"/>
  <c r="C147" i="10" s="1"/>
  <c r="K129" i="10" l="1"/>
  <c r="O129" i="10"/>
  <c r="J472" i="10"/>
  <c r="E130" i="10"/>
  <c r="L130" i="10"/>
  <c r="M681" i="10"/>
  <c r="B682" i="10"/>
  <c r="C682" i="10"/>
  <c r="I683" i="10" s="1"/>
  <c r="B479" i="10"/>
  <c r="C479" i="10"/>
  <c r="I480" i="10" s="1"/>
  <c r="M478" i="10"/>
  <c r="B131" i="10"/>
  <c r="I148" i="10"/>
  <c r="C148" i="10" s="1"/>
  <c r="K130" i="10" l="1"/>
  <c r="O130" i="10"/>
  <c r="E131" i="10"/>
  <c r="L131" i="10"/>
  <c r="J473" i="10"/>
  <c r="B683" i="10"/>
  <c r="C683" i="10"/>
  <c r="I684" i="10" s="1"/>
  <c r="M682" i="10"/>
  <c r="M479" i="10"/>
  <c r="B480" i="10"/>
  <c r="C480" i="10"/>
  <c r="I481" i="10" s="1"/>
  <c r="B132" i="10"/>
  <c r="I149" i="10"/>
  <c r="C149" i="10" s="1"/>
  <c r="K131" i="10" l="1"/>
  <c r="O131" i="10"/>
  <c r="J474" i="10"/>
  <c r="E132" i="10"/>
  <c r="L132" i="10"/>
  <c r="B684" i="10"/>
  <c r="C684" i="10"/>
  <c r="I685" i="10" s="1"/>
  <c r="M683" i="10"/>
  <c r="B481" i="10"/>
  <c r="C481" i="10"/>
  <c r="I482" i="10" s="1"/>
  <c r="M480" i="10"/>
  <c r="B133" i="10"/>
  <c r="I150" i="10"/>
  <c r="C150" i="10" s="1"/>
  <c r="K132" i="10" l="1"/>
  <c r="O132" i="10"/>
  <c r="E133" i="10"/>
  <c r="L133" i="10"/>
  <c r="J475" i="10"/>
  <c r="B685" i="10"/>
  <c r="C685" i="10"/>
  <c r="I686" i="10" s="1"/>
  <c r="M684" i="10"/>
  <c r="B482" i="10"/>
  <c r="C482" i="10"/>
  <c r="I483" i="10" s="1"/>
  <c r="M481" i="10"/>
  <c r="B134" i="10"/>
  <c r="I151" i="10"/>
  <c r="C151" i="10" s="1"/>
  <c r="K133" i="10" l="1"/>
  <c r="O133" i="10"/>
  <c r="J476" i="10"/>
  <c r="L134" i="10"/>
  <c r="E134" i="10"/>
  <c r="B686" i="10"/>
  <c r="C686" i="10"/>
  <c r="I687" i="10" s="1"/>
  <c r="M685" i="10"/>
  <c r="B483" i="10"/>
  <c r="C483" i="10"/>
  <c r="I484" i="10" s="1"/>
  <c r="M482" i="10"/>
  <c r="B135" i="10"/>
  <c r="I152" i="10"/>
  <c r="C152" i="10" s="1"/>
  <c r="K134" i="10" l="1"/>
  <c r="O134" i="10"/>
  <c r="L135" i="10"/>
  <c r="E135" i="10"/>
  <c r="J477" i="10"/>
  <c r="B687" i="10"/>
  <c r="C687" i="10"/>
  <c r="I688" i="10" s="1"/>
  <c r="M686" i="10"/>
  <c r="M483" i="10"/>
  <c r="B484" i="10"/>
  <c r="C484" i="10"/>
  <c r="I485" i="10" s="1"/>
  <c r="B136" i="10"/>
  <c r="I153" i="10"/>
  <c r="C153" i="10" s="1"/>
  <c r="K135" i="10" l="1"/>
  <c r="O135" i="10"/>
  <c r="J478" i="10"/>
  <c r="E136" i="10"/>
  <c r="L136" i="10"/>
  <c r="B688" i="10"/>
  <c r="C688" i="10"/>
  <c r="I689" i="10" s="1"/>
  <c r="M687" i="10"/>
  <c r="B485" i="10"/>
  <c r="C485" i="10"/>
  <c r="I486" i="10" s="1"/>
  <c r="M484" i="10"/>
  <c r="B137" i="10"/>
  <c r="I154" i="10"/>
  <c r="C154" i="10" s="1"/>
  <c r="K136" i="10" l="1"/>
  <c r="O136" i="10"/>
  <c r="E137" i="10"/>
  <c r="L137" i="10"/>
  <c r="J479" i="10"/>
  <c r="B689" i="10"/>
  <c r="C689" i="10"/>
  <c r="I690" i="10" s="1"/>
  <c r="M688" i="10"/>
  <c r="B486" i="10"/>
  <c r="C486" i="10"/>
  <c r="I487" i="10" s="1"/>
  <c r="M485" i="10"/>
  <c r="B138" i="10"/>
  <c r="I155" i="10"/>
  <c r="C155" i="10" s="1"/>
  <c r="K137" i="10" l="1"/>
  <c r="O137" i="10"/>
  <c r="J480" i="10"/>
  <c r="E138" i="10"/>
  <c r="L138" i="10"/>
  <c r="B690" i="10"/>
  <c r="C690" i="10"/>
  <c r="I691" i="10" s="1"/>
  <c r="M689" i="10"/>
  <c r="B487" i="10"/>
  <c r="C487" i="10"/>
  <c r="I488" i="10" s="1"/>
  <c r="M486" i="10"/>
  <c r="B139" i="10"/>
  <c r="I156" i="10"/>
  <c r="C156" i="10" s="1"/>
  <c r="I157" i="10" s="1"/>
  <c r="K138" i="10" l="1"/>
  <c r="O138" i="10"/>
  <c r="E139" i="10"/>
  <c r="L139" i="10"/>
  <c r="J481" i="10"/>
  <c r="B691" i="10"/>
  <c r="C691" i="10"/>
  <c r="I692" i="10" s="1"/>
  <c r="M690" i="10"/>
  <c r="M487" i="10"/>
  <c r="B488" i="10"/>
  <c r="C488" i="10"/>
  <c r="I489" i="10" s="1"/>
  <c r="B140" i="10"/>
  <c r="C157" i="10"/>
  <c r="I158" i="10" s="1"/>
  <c r="K139" i="10" l="1"/>
  <c r="O139" i="10"/>
  <c r="J482" i="10"/>
  <c r="E140" i="10"/>
  <c r="L140" i="10"/>
  <c r="B692" i="10"/>
  <c r="C692" i="10"/>
  <c r="I693" i="10" s="1"/>
  <c r="M691" i="10"/>
  <c r="B489" i="10"/>
  <c r="C489" i="10"/>
  <c r="I490" i="10" s="1"/>
  <c r="M488" i="10"/>
  <c r="B141" i="10"/>
  <c r="K140" i="10" l="1"/>
  <c r="O140" i="10"/>
  <c r="L141" i="10"/>
  <c r="E141" i="10"/>
  <c r="J483" i="10"/>
  <c r="B693" i="10"/>
  <c r="C693" i="10"/>
  <c r="I694" i="10" s="1"/>
  <c r="M692" i="10"/>
  <c r="M489" i="10"/>
  <c r="B490" i="10"/>
  <c r="C490" i="10"/>
  <c r="I491" i="10" s="1"/>
  <c r="B142" i="10"/>
  <c r="K141" i="10" l="1"/>
  <c r="O141" i="10"/>
  <c r="J484" i="10"/>
  <c r="L142" i="10"/>
  <c r="E142" i="10"/>
  <c r="B694" i="10"/>
  <c r="C694" i="10"/>
  <c r="I695" i="10" s="1"/>
  <c r="M693" i="10"/>
  <c r="B491" i="10"/>
  <c r="C491" i="10"/>
  <c r="I492" i="10" s="1"/>
  <c r="M490" i="10"/>
  <c r="B143" i="10"/>
  <c r="K142" i="10" l="1"/>
  <c r="O142" i="10"/>
  <c r="E143" i="10"/>
  <c r="O143" i="10" s="1"/>
  <c r="L143" i="10"/>
  <c r="J485" i="10"/>
  <c r="B695" i="10"/>
  <c r="C695" i="10"/>
  <c r="I696" i="10" s="1"/>
  <c r="M694" i="10"/>
  <c r="B492" i="10"/>
  <c r="C492" i="10"/>
  <c r="I493" i="10" s="1"/>
  <c r="M491" i="10"/>
  <c r="B144" i="10"/>
  <c r="J486" i="10" l="1"/>
  <c r="E144" i="10"/>
  <c r="L144" i="10"/>
  <c r="B696" i="10"/>
  <c r="C696" i="10"/>
  <c r="I697" i="10" s="1"/>
  <c r="M695" i="10"/>
  <c r="B493" i="10"/>
  <c r="C493" i="10"/>
  <c r="I494" i="10" s="1"/>
  <c r="M492" i="10"/>
  <c r="B145" i="10"/>
  <c r="K144" i="10" l="1"/>
  <c r="O144" i="10"/>
  <c r="E145" i="10"/>
  <c r="L145" i="10"/>
  <c r="J487" i="10"/>
  <c r="B697" i="10"/>
  <c r="C697" i="10"/>
  <c r="I698" i="10" s="1"/>
  <c r="M696" i="10"/>
  <c r="B494" i="10"/>
  <c r="C494" i="10"/>
  <c r="I495" i="10" s="1"/>
  <c r="M493" i="10"/>
  <c r="B146" i="10"/>
  <c r="K145" i="10" l="1"/>
  <c r="O145" i="10"/>
  <c r="J488" i="10"/>
  <c r="E146" i="10"/>
  <c r="L146" i="10"/>
  <c r="B698" i="10"/>
  <c r="C698" i="10"/>
  <c r="I699" i="10" s="1"/>
  <c r="M697" i="10"/>
  <c r="B495" i="10"/>
  <c r="C495" i="10"/>
  <c r="I496" i="10" s="1"/>
  <c r="M494" i="10"/>
  <c r="B147" i="10"/>
  <c r="K146" i="10" l="1"/>
  <c r="O146" i="10"/>
  <c r="E147" i="10"/>
  <c r="L147" i="10"/>
  <c r="J489" i="10"/>
  <c r="C699" i="10"/>
  <c r="I700" i="10" s="1"/>
  <c r="B699" i="10"/>
  <c r="M698" i="10"/>
  <c r="B496" i="10"/>
  <c r="C496" i="10"/>
  <c r="I497" i="10" s="1"/>
  <c r="M495" i="10"/>
  <c r="B148" i="10"/>
  <c r="K147" i="10" l="1"/>
  <c r="O147" i="10"/>
  <c r="J490" i="10"/>
  <c r="L148" i="10"/>
  <c r="E148" i="10"/>
  <c r="M699" i="10"/>
  <c r="C700" i="10"/>
  <c r="I701" i="10" s="1"/>
  <c r="B700" i="10"/>
  <c r="B497" i="10"/>
  <c r="C497" i="10"/>
  <c r="I498" i="10" s="1"/>
  <c r="M496" i="10"/>
  <c r="B149" i="10"/>
  <c r="K148" i="10" l="1"/>
  <c r="O148" i="10"/>
  <c r="L149" i="10"/>
  <c r="E149" i="10"/>
  <c r="J491" i="10"/>
  <c r="M700" i="10"/>
  <c r="B701" i="10"/>
  <c r="C701" i="10"/>
  <c r="I702" i="10" s="1"/>
  <c r="B498" i="10"/>
  <c r="C498" i="10"/>
  <c r="I499" i="10" s="1"/>
  <c r="M497" i="10"/>
  <c r="B150" i="10"/>
  <c r="K149" i="10" l="1"/>
  <c r="O149" i="10"/>
  <c r="J492" i="10"/>
  <c r="E150" i="10"/>
  <c r="L150" i="10"/>
  <c r="B702" i="10"/>
  <c r="C702" i="10"/>
  <c r="I703" i="10" s="1"/>
  <c r="M701" i="10"/>
  <c r="B499" i="10"/>
  <c r="C499" i="10"/>
  <c r="I500" i="10" s="1"/>
  <c r="M498" i="10"/>
  <c r="B151" i="10"/>
  <c r="K150" i="10" l="1"/>
  <c r="O150" i="10"/>
  <c r="E151" i="10"/>
  <c r="L151" i="10"/>
  <c r="J493" i="10"/>
  <c r="B703" i="10"/>
  <c r="C703" i="10"/>
  <c r="I704" i="10" s="1"/>
  <c r="M702" i="10"/>
  <c r="M499" i="10"/>
  <c r="B500" i="10"/>
  <c r="C500" i="10"/>
  <c r="I501" i="10" s="1"/>
  <c r="B152" i="10"/>
  <c r="K151" i="10" l="1"/>
  <c r="O151" i="10"/>
  <c r="J494" i="10"/>
  <c r="E152" i="10"/>
  <c r="L152" i="10"/>
  <c r="B704" i="10"/>
  <c r="C704" i="10"/>
  <c r="I705" i="10" s="1"/>
  <c r="M703" i="10"/>
  <c r="M500" i="10"/>
  <c r="B501" i="10"/>
  <c r="C501" i="10"/>
  <c r="I502" i="10" s="1"/>
  <c r="B153" i="10"/>
  <c r="K152" i="10" l="1"/>
  <c r="O152" i="10"/>
  <c r="E153" i="10"/>
  <c r="L153" i="10"/>
  <c r="J495" i="10"/>
  <c r="B705" i="10"/>
  <c r="C705" i="10"/>
  <c r="I706" i="10" s="1"/>
  <c r="M704" i="10"/>
  <c r="B502" i="10"/>
  <c r="C502" i="10"/>
  <c r="I503" i="10" s="1"/>
  <c r="M501" i="10"/>
  <c r="B154" i="10"/>
  <c r="K153" i="10" l="1"/>
  <c r="O153" i="10"/>
  <c r="J496" i="10"/>
  <c r="E154" i="10"/>
  <c r="L154" i="10"/>
  <c r="B706" i="10"/>
  <c r="C706" i="10"/>
  <c r="I707" i="10" s="1"/>
  <c r="M705" i="10"/>
  <c r="B503" i="10"/>
  <c r="C503" i="10"/>
  <c r="I504" i="10" s="1"/>
  <c r="M502" i="10"/>
  <c r="B155" i="10"/>
  <c r="K154" i="10" l="1"/>
  <c r="O154" i="10"/>
  <c r="L155" i="10"/>
  <c r="E155" i="10"/>
  <c r="J497" i="10"/>
  <c r="B707" i="10"/>
  <c r="C707" i="10"/>
  <c r="I708" i="10" s="1"/>
  <c r="M706" i="10"/>
  <c r="B504" i="10"/>
  <c r="C504" i="10"/>
  <c r="I505" i="10" s="1"/>
  <c r="M503" i="10"/>
  <c r="B156" i="10"/>
  <c r="K155" i="10" l="1"/>
  <c r="O155" i="10"/>
  <c r="J498" i="10"/>
  <c r="L156" i="10"/>
  <c r="E156" i="10"/>
  <c r="B708" i="10"/>
  <c r="C708" i="10"/>
  <c r="I709" i="10" s="1"/>
  <c r="M707" i="10"/>
  <c r="B505" i="10"/>
  <c r="C505" i="10"/>
  <c r="I506" i="10" s="1"/>
  <c r="M504" i="10"/>
  <c r="B157" i="10"/>
  <c r="K156" i="10" l="1"/>
  <c r="O156" i="10"/>
  <c r="E157" i="10"/>
  <c r="L157" i="10"/>
  <c r="J499" i="10"/>
  <c r="B709" i="10"/>
  <c r="C709" i="10"/>
  <c r="I710" i="10" s="1"/>
  <c r="M708" i="10"/>
  <c r="M505" i="10"/>
  <c r="B506" i="10"/>
  <c r="C506" i="10"/>
  <c r="I507" i="10" s="1"/>
  <c r="K157" i="10" l="1"/>
  <c r="O157" i="10"/>
  <c r="J500" i="10"/>
  <c r="E158" i="10"/>
  <c r="L158" i="10"/>
  <c r="B710" i="10"/>
  <c r="C710" i="10"/>
  <c r="I711" i="10" s="1"/>
  <c r="M709" i="10"/>
  <c r="M506" i="10"/>
  <c r="B507" i="10"/>
  <c r="C507" i="10"/>
  <c r="I508" i="10" s="1"/>
  <c r="K158" i="10" l="1"/>
  <c r="O158" i="10"/>
  <c r="E159" i="10"/>
  <c r="L159" i="10"/>
  <c r="J501" i="10"/>
  <c r="B711" i="10"/>
  <c r="C711" i="10"/>
  <c r="I712" i="10" s="1"/>
  <c r="M710" i="10"/>
  <c r="B508" i="10"/>
  <c r="C508" i="10"/>
  <c r="I509" i="10" s="1"/>
  <c r="M507" i="10"/>
  <c r="K159" i="10" l="1"/>
  <c r="O159" i="10"/>
  <c r="J502" i="10"/>
  <c r="E160" i="10"/>
  <c r="L160" i="10"/>
  <c r="B712" i="10"/>
  <c r="C712" i="10"/>
  <c r="I713" i="10" s="1"/>
  <c r="M711" i="10"/>
  <c r="B509" i="10"/>
  <c r="C509" i="10"/>
  <c r="I510" i="10" s="1"/>
  <c r="M508" i="10"/>
  <c r="K160" i="10" l="1"/>
  <c r="O160" i="10"/>
  <c r="E161" i="10"/>
  <c r="L161" i="10"/>
  <c r="J503" i="10"/>
  <c r="B713" i="10"/>
  <c r="C713" i="10"/>
  <c r="I714" i="10" s="1"/>
  <c r="B510" i="10"/>
  <c r="C510" i="10"/>
  <c r="I511" i="10" s="1"/>
  <c r="M509" i="10"/>
  <c r="K161" i="10" l="1"/>
  <c r="O161" i="10"/>
  <c r="J504" i="10"/>
  <c r="L162" i="10"/>
  <c r="E162" i="10"/>
  <c r="B714" i="10"/>
  <c r="C714" i="10"/>
  <c r="I715" i="10" s="1"/>
  <c r="B511" i="10"/>
  <c r="C511" i="10"/>
  <c r="I512" i="10" s="1"/>
  <c r="M510" i="10"/>
  <c r="K162" i="10" l="1"/>
  <c r="O162" i="10"/>
  <c r="L163" i="10"/>
  <c r="E163" i="10"/>
  <c r="J505" i="10"/>
  <c r="B715" i="10"/>
  <c r="C715" i="10"/>
  <c r="I716" i="10" s="1"/>
  <c r="B512" i="10"/>
  <c r="C512" i="10"/>
  <c r="I513" i="10" s="1"/>
  <c r="M511" i="10"/>
  <c r="K163" i="10" l="1"/>
  <c r="O163" i="10"/>
  <c r="J506" i="10"/>
  <c r="E164" i="10"/>
  <c r="L164" i="10"/>
  <c r="B716" i="10"/>
  <c r="C716" i="10"/>
  <c r="I717" i="10" s="1"/>
  <c r="B513" i="10"/>
  <c r="C513" i="10"/>
  <c r="I514" i="10" s="1"/>
  <c r="M512" i="10"/>
  <c r="K164" i="10" l="1"/>
  <c r="O164" i="10"/>
  <c r="E165" i="10"/>
  <c r="L165" i="10"/>
  <c r="J507" i="10"/>
  <c r="B717" i="10"/>
  <c r="C717" i="10"/>
  <c r="I718" i="10" s="1"/>
  <c r="B514" i="10"/>
  <c r="C514" i="10"/>
  <c r="I515" i="10" s="1"/>
  <c r="M513" i="10"/>
  <c r="K165" i="10" l="1"/>
  <c r="O165" i="10"/>
  <c r="J508" i="10"/>
  <c r="E166" i="10"/>
  <c r="L166" i="10"/>
  <c r="B718" i="10"/>
  <c r="C718" i="10"/>
  <c r="I719" i="10" s="1"/>
  <c r="M514" i="10"/>
  <c r="B515" i="10"/>
  <c r="C515" i="10"/>
  <c r="I516" i="10" s="1"/>
  <c r="K166" i="10" l="1"/>
  <c r="O166" i="10"/>
  <c r="E167" i="10"/>
  <c r="L167" i="10"/>
  <c r="J509" i="10"/>
  <c r="B719" i="10"/>
  <c r="C719" i="10"/>
  <c r="I720" i="10" s="1"/>
  <c r="M515" i="10"/>
  <c r="B516" i="10"/>
  <c r="C516" i="10"/>
  <c r="I517" i="10" s="1"/>
  <c r="K167" i="10" l="1"/>
  <c r="O167" i="10"/>
  <c r="J510" i="10"/>
  <c r="E168" i="10"/>
  <c r="L168" i="10"/>
  <c r="B720" i="10"/>
  <c r="C720" i="10"/>
  <c r="I721" i="10" s="1"/>
  <c r="B517" i="10"/>
  <c r="C517" i="10"/>
  <c r="I518" i="10" s="1"/>
  <c r="M516" i="10"/>
  <c r="K168" i="10" l="1"/>
  <c r="O168" i="10"/>
  <c r="L169" i="10"/>
  <c r="E169" i="10"/>
  <c r="J511" i="10"/>
  <c r="B721" i="10"/>
  <c r="C721" i="10"/>
  <c r="I722" i="10" s="1"/>
  <c r="C518" i="10"/>
  <c r="I519" i="10" s="1"/>
  <c r="B518" i="10"/>
  <c r="M517" i="10"/>
  <c r="K169" i="10" l="1"/>
  <c r="O169" i="10"/>
  <c r="J512" i="10"/>
  <c r="L170" i="10"/>
  <c r="E170" i="10"/>
  <c r="B722" i="10"/>
  <c r="C722" i="10"/>
  <c r="I723" i="10" s="1"/>
  <c r="M518" i="10"/>
  <c r="C519" i="10"/>
  <c r="I520" i="10" s="1"/>
  <c r="B519" i="10"/>
  <c r="K170" i="10" l="1"/>
  <c r="O170" i="10"/>
  <c r="E171" i="10"/>
  <c r="L171" i="10"/>
  <c r="J513" i="10"/>
  <c r="B723" i="10"/>
  <c r="C723" i="10"/>
  <c r="I724" i="10" s="1"/>
  <c r="M519" i="10"/>
  <c r="C520" i="10"/>
  <c r="I521" i="10" s="1"/>
  <c r="B520" i="10"/>
  <c r="K171" i="10" l="1"/>
  <c r="O171" i="10"/>
  <c r="J514" i="10"/>
  <c r="E172" i="10"/>
  <c r="L172" i="10"/>
  <c r="B724" i="10"/>
  <c r="C724" i="10"/>
  <c r="I725" i="10" s="1"/>
  <c r="C521" i="10"/>
  <c r="I522" i="10" s="1"/>
  <c r="B521" i="10"/>
  <c r="M520" i="10"/>
  <c r="K172" i="10" l="1"/>
  <c r="O172" i="10"/>
  <c r="E173" i="10"/>
  <c r="L173" i="10"/>
  <c r="J515" i="10"/>
  <c r="B725" i="10"/>
  <c r="C725" i="10"/>
  <c r="I726" i="10" s="1"/>
  <c r="M521" i="10"/>
  <c r="C522" i="10"/>
  <c r="I523" i="10" s="1"/>
  <c r="B522" i="10"/>
  <c r="K173" i="10" l="1"/>
  <c r="O173" i="10"/>
  <c r="J516" i="10"/>
  <c r="E174" i="10"/>
  <c r="L174" i="10"/>
  <c r="B726" i="10"/>
  <c r="C726" i="10"/>
  <c r="I727" i="10" s="1"/>
  <c r="C523" i="10"/>
  <c r="I524" i="10" s="1"/>
  <c r="B523" i="10"/>
  <c r="M522" i="10"/>
  <c r="K174" i="10" l="1"/>
  <c r="O174" i="10"/>
  <c r="E175" i="10"/>
  <c r="L175" i="10"/>
  <c r="J517" i="10"/>
  <c r="B727" i="10"/>
  <c r="C727" i="10"/>
  <c r="I728" i="10" s="1"/>
  <c r="M523" i="10"/>
  <c r="C524" i="10"/>
  <c r="I525" i="10" s="1"/>
  <c r="B524" i="10"/>
  <c r="K175" i="10" l="1"/>
  <c r="O175" i="10"/>
  <c r="J518" i="10"/>
  <c r="L176" i="10"/>
  <c r="E176" i="10"/>
  <c r="B728" i="10"/>
  <c r="C728" i="10"/>
  <c r="I729" i="10" s="1"/>
  <c r="C525" i="10"/>
  <c r="I526" i="10" s="1"/>
  <c r="B525" i="10"/>
  <c r="M524" i="10"/>
  <c r="K176" i="10" l="1"/>
  <c r="O176" i="10"/>
  <c r="L177" i="10"/>
  <c r="E177" i="10"/>
  <c r="J519" i="10"/>
  <c r="B729" i="10"/>
  <c r="C729" i="10"/>
  <c r="I730" i="10" s="1"/>
  <c r="M525" i="10"/>
  <c r="C526" i="10"/>
  <c r="I527" i="10" s="1"/>
  <c r="B526" i="10"/>
  <c r="K177" i="10" l="1"/>
  <c r="O177" i="10"/>
  <c r="J520" i="10"/>
  <c r="E178" i="10"/>
  <c r="L178" i="10"/>
  <c r="C730" i="10"/>
  <c r="I731" i="10" s="1"/>
  <c r="B730" i="10"/>
  <c r="M526" i="10"/>
  <c r="C527" i="10"/>
  <c r="I528" i="10" s="1"/>
  <c r="B527" i="10"/>
  <c r="K178" i="10" l="1"/>
  <c r="O178" i="10"/>
  <c r="E179" i="10"/>
  <c r="L179" i="10"/>
  <c r="J521" i="10"/>
  <c r="C731" i="10"/>
  <c r="I732" i="10" s="1"/>
  <c r="B731" i="10"/>
  <c r="M527" i="10"/>
  <c r="C528" i="10"/>
  <c r="I529" i="10" s="1"/>
  <c r="B528" i="10"/>
  <c r="K179" i="10" l="1"/>
  <c r="O179" i="10"/>
  <c r="J522" i="10"/>
  <c r="E180" i="10"/>
  <c r="L180" i="10"/>
  <c r="C732" i="10"/>
  <c r="I733" i="10" s="1"/>
  <c r="B732" i="10"/>
  <c r="C529" i="10"/>
  <c r="I530" i="10" s="1"/>
  <c r="B529" i="10"/>
  <c r="M528" i="10"/>
  <c r="K180" i="10" l="1"/>
  <c r="O180" i="10"/>
  <c r="E181" i="10"/>
  <c r="L181" i="10"/>
  <c r="J523" i="10"/>
  <c r="B733" i="10"/>
  <c r="C733" i="10"/>
  <c r="I734" i="10" s="1"/>
  <c r="M529" i="10"/>
  <c r="C530" i="10"/>
  <c r="I531" i="10" s="1"/>
  <c r="B530" i="10"/>
  <c r="K181" i="10" l="1"/>
  <c r="O181" i="10"/>
  <c r="J524" i="10"/>
  <c r="E182" i="10"/>
  <c r="L182" i="10"/>
  <c r="C734" i="10"/>
  <c r="I735" i="10" s="1"/>
  <c r="B734" i="10"/>
  <c r="M530" i="10"/>
  <c r="C531" i="10"/>
  <c r="I532" i="10" s="1"/>
  <c r="B531" i="10"/>
  <c r="K182" i="10" l="1"/>
  <c r="O182" i="10"/>
  <c r="L183" i="10"/>
  <c r="E183" i="10"/>
  <c r="J525" i="10"/>
  <c r="B735" i="10"/>
  <c r="C735" i="10"/>
  <c r="I736" i="10" s="1"/>
  <c r="M531" i="10"/>
  <c r="C532" i="10"/>
  <c r="I533" i="10" s="1"/>
  <c r="B532" i="10"/>
  <c r="K183" i="10" l="1"/>
  <c r="O183" i="10"/>
  <c r="J526" i="10"/>
  <c r="L184" i="10"/>
  <c r="E184" i="10"/>
  <c r="B736" i="10"/>
  <c r="C736" i="10"/>
  <c r="I737" i="10" s="1"/>
  <c r="M532" i="10"/>
  <c r="C533" i="10"/>
  <c r="I534" i="10" s="1"/>
  <c r="B533" i="10"/>
  <c r="K184" i="10" l="1"/>
  <c r="O184" i="10"/>
  <c r="E185" i="10"/>
  <c r="L185" i="10"/>
  <c r="J527" i="10"/>
  <c r="B737" i="10"/>
  <c r="C737" i="10"/>
  <c r="I738" i="10" s="1"/>
  <c r="M533" i="10"/>
  <c r="C534" i="10"/>
  <c r="I535" i="10" s="1"/>
  <c r="B534" i="10"/>
  <c r="K185" i="10" l="1"/>
  <c r="O185" i="10"/>
  <c r="J528" i="10"/>
  <c r="E186" i="10"/>
  <c r="L186" i="10"/>
  <c r="B738" i="10"/>
  <c r="C738" i="10"/>
  <c r="I739" i="10" s="1"/>
  <c r="M534" i="10"/>
  <c r="C535" i="10"/>
  <c r="I536" i="10" s="1"/>
  <c r="B535" i="10"/>
  <c r="K186" i="10" l="1"/>
  <c r="O186" i="10"/>
  <c r="E187" i="10"/>
  <c r="L187" i="10"/>
  <c r="J529" i="10"/>
  <c r="B739" i="10"/>
  <c r="C739" i="10"/>
  <c r="I740" i="10" s="1"/>
  <c r="M535" i="10"/>
  <c r="C536" i="10"/>
  <c r="I537" i="10" s="1"/>
  <c r="B536" i="10"/>
  <c r="K187" i="10" l="1"/>
  <c r="O187" i="10"/>
  <c r="J530" i="10"/>
  <c r="E188" i="10"/>
  <c r="L188" i="10"/>
  <c r="B740" i="10"/>
  <c r="C740" i="10"/>
  <c r="I741" i="10" s="1"/>
  <c r="M536" i="10"/>
  <c r="C537" i="10"/>
  <c r="I538" i="10" s="1"/>
  <c r="B537" i="10"/>
  <c r="K188" i="10" l="1"/>
  <c r="O188" i="10"/>
  <c r="E189" i="10"/>
  <c r="L189" i="10"/>
  <c r="J531" i="10"/>
  <c r="B741" i="10"/>
  <c r="C741" i="10"/>
  <c r="I742" i="10" s="1"/>
  <c r="M537" i="10"/>
  <c r="C538" i="10"/>
  <c r="I539" i="10" s="1"/>
  <c r="B538" i="10"/>
  <c r="K189" i="10" l="1"/>
  <c r="O189" i="10"/>
  <c r="J532" i="10"/>
  <c r="L190" i="10"/>
  <c r="E190" i="10"/>
  <c r="B742" i="10"/>
  <c r="C742" i="10"/>
  <c r="I743" i="10" s="1"/>
  <c r="M538" i="10"/>
  <c r="C539" i="10"/>
  <c r="I540" i="10" s="1"/>
  <c r="B539" i="10"/>
  <c r="K190" i="10" l="1"/>
  <c r="O190" i="10"/>
  <c r="L191" i="10"/>
  <c r="E191" i="10"/>
  <c r="J533" i="10"/>
  <c r="B743" i="10"/>
  <c r="C743" i="10"/>
  <c r="I744" i="10" s="1"/>
  <c r="M539" i="10"/>
  <c r="C540" i="10"/>
  <c r="I541" i="10" s="1"/>
  <c r="B540" i="10"/>
  <c r="K191" i="10" l="1"/>
  <c r="O191" i="10"/>
  <c r="J534" i="10"/>
  <c r="E192" i="10"/>
  <c r="L192" i="10"/>
  <c r="B744" i="10"/>
  <c r="C744" i="10"/>
  <c r="I745" i="10" s="1"/>
  <c r="M540" i="10"/>
  <c r="C541" i="10"/>
  <c r="I542" i="10" s="1"/>
  <c r="B541" i="10"/>
  <c r="K192" i="10" l="1"/>
  <c r="O192" i="10"/>
  <c r="E193" i="10"/>
  <c r="L193" i="10"/>
  <c r="J535" i="10"/>
  <c r="B745" i="10"/>
  <c r="C745" i="10"/>
  <c r="I746" i="10" s="1"/>
  <c r="M541" i="10"/>
  <c r="C542" i="10"/>
  <c r="I543" i="10" s="1"/>
  <c r="B542" i="10"/>
  <c r="K193" i="10" l="1"/>
  <c r="O193" i="10"/>
  <c r="J536" i="10"/>
  <c r="E194" i="10"/>
  <c r="L194" i="10"/>
  <c r="B746" i="10"/>
  <c r="C746" i="10"/>
  <c r="I747" i="10" s="1"/>
  <c r="M542" i="10"/>
  <c r="C543" i="10"/>
  <c r="I544" i="10" s="1"/>
  <c r="B543" i="10"/>
  <c r="K194" i="10" l="1"/>
  <c r="O194" i="10"/>
  <c r="E195" i="10"/>
  <c r="L195" i="10"/>
  <c r="J537" i="10"/>
  <c r="B747" i="10"/>
  <c r="C747" i="10"/>
  <c r="I748" i="10" s="1"/>
  <c r="M543" i="10"/>
  <c r="C544" i="10"/>
  <c r="I545" i="10" s="1"/>
  <c r="B544" i="10"/>
  <c r="K195" i="10" l="1"/>
  <c r="O195" i="10"/>
  <c r="J538" i="10"/>
  <c r="E196" i="10"/>
  <c r="L196" i="10"/>
  <c r="B748" i="10"/>
  <c r="C748" i="10"/>
  <c r="I749" i="10" s="1"/>
  <c r="M544" i="10"/>
  <c r="C545" i="10"/>
  <c r="I546" i="10" s="1"/>
  <c r="B545" i="10"/>
  <c r="K196" i="10" l="1"/>
  <c r="O196" i="10"/>
  <c r="L197" i="10"/>
  <c r="E197" i="10"/>
  <c r="J539" i="10"/>
  <c r="B749" i="10"/>
  <c r="C749" i="10"/>
  <c r="I750" i="10" s="1"/>
  <c r="M545" i="10"/>
  <c r="C546" i="10"/>
  <c r="I547" i="10" s="1"/>
  <c r="B546" i="10"/>
  <c r="K197" i="10" l="1"/>
  <c r="O197" i="10"/>
  <c r="J540" i="10"/>
  <c r="L198" i="10"/>
  <c r="E198" i="10"/>
  <c r="B750" i="10"/>
  <c r="C750" i="10"/>
  <c r="I751" i="10" s="1"/>
  <c r="M546" i="10"/>
  <c r="C547" i="10"/>
  <c r="I548" i="10" s="1"/>
  <c r="B547" i="10"/>
  <c r="K198" i="10" l="1"/>
  <c r="O198" i="10"/>
  <c r="E199" i="10"/>
  <c r="L199" i="10"/>
  <c r="J541" i="10"/>
  <c r="B751" i="10"/>
  <c r="C751" i="10"/>
  <c r="I752" i="10" s="1"/>
  <c r="M547" i="10"/>
  <c r="C548" i="10"/>
  <c r="I549" i="10" s="1"/>
  <c r="B548" i="10"/>
  <c r="K199" i="10" l="1"/>
  <c r="O199" i="10"/>
  <c r="J542" i="10"/>
  <c r="E200" i="10"/>
  <c r="L200" i="10"/>
  <c r="B752" i="10"/>
  <c r="C752" i="10"/>
  <c r="I753" i="10" s="1"/>
  <c r="M548" i="10"/>
  <c r="C549" i="10"/>
  <c r="I550" i="10" s="1"/>
  <c r="B549" i="10"/>
  <c r="K200" i="10" l="1"/>
  <c r="O200" i="10"/>
  <c r="E201" i="10"/>
  <c r="L201" i="10"/>
  <c r="J543" i="10"/>
  <c r="B753" i="10"/>
  <c r="C753" i="10"/>
  <c r="I754" i="10" s="1"/>
  <c r="M549" i="10"/>
  <c r="C550" i="10"/>
  <c r="I551" i="10" s="1"/>
  <c r="B550" i="10"/>
  <c r="K201" i="10" l="1"/>
  <c r="O201" i="10"/>
  <c r="J544" i="10"/>
  <c r="E202" i="10"/>
  <c r="L202" i="10"/>
  <c r="B754" i="10"/>
  <c r="C754" i="10"/>
  <c r="I755" i="10" s="1"/>
  <c r="M550" i="10"/>
  <c r="C551" i="10"/>
  <c r="I552" i="10" s="1"/>
  <c r="B551" i="10"/>
  <c r="K202" i="10" l="1"/>
  <c r="O202" i="10"/>
  <c r="E203" i="10"/>
  <c r="L203" i="10"/>
  <c r="J545" i="10"/>
  <c r="B755" i="10"/>
  <c r="C755" i="10"/>
  <c r="I756" i="10" s="1"/>
  <c r="M551" i="10"/>
  <c r="C552" i="10"/>
  <c r="B552" i="10"/>
  <c r="K203" i="10" l="1"/>
  <c r="O203" i="10"/>
  <c r="J546" i="10"/>
  <c r="L204" i="10"/>
  <c r="E204" i="10"/>
  <c r="B756" i="10"/>
  <c r="C756" i="10"/>
  <c r="I757" i="10" s="1"/>
  <c r="M552" i="10"/>
  <c r="K204" i="10" l="1"/>
  <c r="O204" i="10"/>
  <c r="L205" i="10"/>
  <c r="E205" i="10"/>
  <c r="J547" i="10"/>
  <c r="B757" i="10"/>
  <c r="C757" i="10"/>
  <c r="I758" i="10" s="1"/>
  <c r="K205" i="10" l="1"/>
  <c r="O205" i="10"/>
  <c r="J548" i="10"/>
  <c r="E206" i="10"/>
  <c r="L206" i="10"/>
  <c r="B758" i="10"/>
  <c r="C758" i="10"/>
  <c r="I759" i="10" s="1"/>
  <c r="K206" i="10" l="1"/>
  <c r="O206" i="10"/>
  <c r="E207" i="10"/>
  <c r="L207" i="10"/>
  <c r="J549" i="10"/>
  <c r="B759" i="10"/>
  <c r="C759" i="10"/>
  <c r="I760" i="10" s="1"/>
  <c r="K207" i="10" l="1"/>
  <c r="O207" i="10"/>
  <c r="J550" i="10"/>
  <c r="E208" i="10"/>
  <c r="L208" i="10"/>
  <c r="B760" i="10"/>
  <c r="C760" i="10"/>
  <c r="I761" i="10" s="1"/>
  <c r="K208" i="10" l="1"/>
  <c r="O208" i="10"/>
  <c r="E209" i="10"/>
  <c r="L209" i="10"/>
  <c r="J551" i="10"/>
  <c r="B761" i="10"/>
  <c r="C761" i="10"/>
  <c r="I762" i="10" s="1"/>
  <c r="K209" i="10" l="1"/>
  <c r="O209" i="10"/>
  <c r="J552" i="10"/>
  <c r="E210" i="10"/>
  <c r="L210" i="10"/>
  <c r="B762" i="10"/>
  <c r="C762" i="10"/>
  <c r="I763" i="10" s="1"/>
  <c r="K210" i="10" l="1"/>
  <c r="O210" i="10"/>
  <c r="L211" i="10"/>
  <c r="E211" i="10"/>
  <c r="J553" i="10"/>
  <c r="B763" i="10"/>
  <c r="C763" i="10"/>
  <c r="I764" i="10" s="1"/>
  <c r="K211" i="10" l="1"/>
  <c r="O211" i="10"/>
  <c r="J554" i="10"/>
  <c r="L212" i="10"/>
  <c r="E212" i="10"/>
  <c r="B764" i="10"/>
  <c r="C764" i="10"/>
  <c r="I765" i="10" s="1"/>
  <c r="K212" i="10" l="1"/>
  <c r="O212" i="10"/>
  <c r="E213" i="10"/>
  <c r="L213" i="10"/>
  <c r="J555" i="10"/>
  <c r="B765" i="10"/>
  <c r="C765" i="10"/>
  <c r="I766" i="10" s="1"/>
  <c r="K213" i="10" l="1"/>
  <c r="O213" i="10"/>
  <c r="J556" i="10"/>
  <c r="E214" i="10"/>
  <c r="L214" i="10"/>
  <c r="B766" i="10"/>
  <c r="C766" i="10"/>
  <c r="I767" i="10" s="1"/>
  <c r="K214" i="10" l="1"/>
  <c r="O214" i="10"/>
  <c r="E215" i="10"/>
  <c r="L215" i="10"/>
  <c r="J557" i="10"/>
  <c r="B767" i="10"/>
  <c r="C767" i="10"/>
  <c r="I768" i="10" s="1"/>
  <c r="K215" i="10" l="1"/>
  <c r="O215" i="10"/>
  <c r="J558" i="10"/>
  <c r="E216" i="10"/>
  <c r="L216" i="10"/>
  <c r="B768" i="10"/>
  <c r="C768" i="10"/>
  <c r="I769" i="10" s="1"/>
  <c r="K216" i="10" l="1"/>
  <c r="O216" i="10"/>
  <c r="E217" i="10"/>
  <c r="L217" i="10"/>
  <c r="J559" i="10"/>
  <c r="B769" i="10"/>
  <c r="C769" i="10"/>
  <c r="I770" i="10" s="1"/>
  <c r="K217" i="10" l="1"/>
  <c r="O217" i="10"/>
  <c r="J560" i="10"/>
  <c r="L218" i="10"/>
  <c r="E218" i="10"/>
  <c r="B770" i="10"/>
  <c r="C770" i="10"/>
  <c r="I771" i="10" s="1"/>
  <c r="K218" i="10" l="1"/>
  <c r="O218" i="10"/>
  <c r="L219" i="10"/>
  <c r="E219" i="10"/>
  <c r="J561" i="10"/>
  <c r="B771" i="10"/>
  <c r="C771" i="10"/>
  <c r="I772" i="10" s="1"/>
  <c r="K219" i="10" l="1"/>
  <c r="O219" i="10"/>
  <c r="J562" i="10"/>
  <c r="E220" i="10"/>
  <c r="L220" i="10"/>
  <c r="B772" i="10"/>
  <c r="C772" i="10"/>
  <c r="I773" i="10" s="1"/>
  <c r="K220" i="10" l="1"/>
  <c r="O220" i="10"/>
  <c r="E221" i="10"/>
  <c r="L221" i="10"/>
  <c r="J563" i="10"/>
  <c r="B773" i="10"/>
  <c r="C773" i="10"/>
  <c r="I774" i="10" s="1"/>
  <c r="K221" i="10" l="1"/>
  <c r="O221" i="10"/>
  <c r="J564" i="10"/>
  <c r="E222" i="10"/>
  <c r="L222" i="10"/>
  <c r="B774" i="10"/>
  <c r="C774" i="10"/>
  <c r="I775" i="10" s="1"/>
  <c r="K222" i="10" l="1"/>
  <c r="O222" i="10"/>
  <c r="E223" i="10"/>
  <c r="L223" i="10"/>
  <c r="J565" i="10"/>
  <c r="B775" i="10"/>
  <c r="C775" i="10"/>
  <c r="I776" i="10" s="1"/>
  <c r="K223" i="10" l="1"/>
  <c r="O223" i="10"/>
  <c r="J566" i="10"/>
  <c r="E224" i="10"/>
  <c r="L224" i="10"/>
  <c r="B776" i="10"/>
  <c r="C776" i="10"/>
  <c r="I777" i="10" s="1"/>
  <c r="K224" i="10" l="1"/>
  <c r="O224" i="10"/>
  <c r="L225" i="10"/>
  <c r="E225" i="10"/>
  <c r="J567" i="10"/>
  <c r="B777" i="10"/>
  <c r="C777" i="10"/>
  <c r="I778" i="10" s="1"/>
  <c r="K225" i="10" l="1"/>
  <c r="O225" i="10"/>
  <c r="J568" i="10"/>
  <c r="L226" i="10"/>
  <c r="E226" i="10"/>
  <c r="B778" i="10"/>
  <c r="C778" i="10"/>
  <c r="I779" i="10" s="1"/>
  <c r="K226" i="10" l="1"/>
  <c r="O226" i="10"/>
  <c r="E227" i="10"/>
  <c r="L227" i="10"/>
  <c r="J569" i="10"/>
  <c r="B779" i="10"/>
  <c r="C779" i="10"/>
  <c r="I780" i="10" s="1"/>
  <c r="K227" i="10" l="1"/>
  <c r="O227" i="10"/>
  <c r="J570" i="10"/>
  <c r="E228" i="10"/>
  <c r="L228" i="10"/>
  <c r="B780" i="10"/>
  <c r="C780" i="10"/>
  <c r="I781" i="10" s="1"/>
  <c r="K228" i="10" l="1"/>
  <c r="O228" i="10"/>
  <c r="E229" i="10"/>
  <c r="L229" i="10"/>
  <c r="J571" i="10"/>
  <c r="B781" i="10"/>
  <c r="C781" i="10"/>
  <c r="I782" i="10" s="1"/>
  <c r="K229" i="10" l="1"/>
  <c r="O229" i="10"/>
  <c r="J572" i="10"/>
  <c r="E230" i="10"/>
  <c r="L230" i="10"/>
  <c r="B782" i="10"/>
  <c r="C782" i="10"/>
  <c r="I783" i="10" s="1"/>
  <c r="K230" i="10" l="1"/>
  <c r="O230" i="10"/>
  <c r="E231" i="10"/>
  <c r="L231" i="10"/>
  <c r="J573" i="10"/>
  <c r="B783" i="10"/>
  <c r="C783" i="10"/>
  <c r="I784" i="10" s="1"/>
  <c r="K231" i="10" l="1"/>
  <c r="O231" i="10"/>
  <c r="J574" i="10"/>
  <c r="L232" i="10"/>
  <c r="E232" i="10"/>
  <c r="B784" i="10"/>
  <c r="C784" i="10"/>
  <c r="I785" i="10" s="1"/>
  <c r="K232" i="10" l="1"/>
  <c r="O232" i="10"/>
  <c r="L233" i="10"/>
  <c r="E233" i="10"/>
  <c r="J575" i="10"/>
  <c r="B785" i="10"/>
  <c r="C785" i="10"/>
  <c r="I786" i="10" s="1"/>
  <c r="K233" i="10" l="1"/>
  <c r="O233" i="10"/>
  <c r="J576" i="10"/>
  <c r="E234" i="10"/>
  <c r="L234" i="10"/>
  <c r="B786" i="10"/>
  <c r="C786" i="10"/>
  <c r="I787" i="10" s="1"/>
  <c r="K234" i="10" l="1"/>
  <c r="O234" i="10"/>
  <c r="E235" i="10"/>
  <c r="L235" i="10"/>
  <c r="J577" i="10"/>
  <c r="B787" i="10"/>
  <c r="C787" i="10"/>
  <c r="I788" i="10" s="1"/>
  <c r="K235" i="10" l="1"/>
  <c r="O235" i="10"/>
  <c r="J578" i="10"/>
  <c r="E236" i="10"/>
  <c r="L236" i="10"/>
  <c r="B788" i="10"/>
  <c r="C788" i="10"/>
  <c r="I789" i="10" s="1"/>
  <c r="K236" i="10" l="1"/>
  <c r="O236" i="10"/>
  <c r="E237" i="10"/>
  <c r="L237" i="10"/>
  <c r="J579" i="10"/>
  <c r="B789" i="10"/>
  <c r="C789" i="10"/>
  <c r="I790" i="10" s="1"/>
  <c r="K237" i="10" l="1"/>
  <c r="O237" i="10"/>
  <c r="J580" i="10"/>
  <c r="E238" i="10"/>
  <c r="L238" i="10"/>
  <c r="B790" i="10"/>
  <c r="C790" i="10"/>
  <c r="I791" i="10" s="1"/>
  <c r="K238" i="10" l="1"/>
  <c r="O238" i="10"/>
  <c r="L239" i="10"/>
  <c r="E239" i="10"/>
  <c r="J581" i="10"/>
  <c r="B791" i="10"/>
  <c r="C791" i="10"/>
  <c r="I792" i="10" s="1"/>
  <c r="K239" i="10" l="1"/>
  <c r="O239" i="10"/>
  <c r="J582" i="10"/>
  <c r="L240" i="10"/>
  <c r="E240" i="10"/>
  <c r="B792" i="10"/>
  <c r="C792" i="10"/>
  <c r="I793" i="10" s="1"/>
  <c r="K240" i="10" l="1"/>
  <c r="O240" i="10"/>
  <c r="E241" i="10"/>
  <c r="L241" i="10"/>
  <c r="J583" i="10"/>
  <c r="C793" i="10"/>
  <c r="I794" i="10" s="1"/>
  <c r="B793" i="10"/>
  <c r="K241" i="10" l="1"/>
  <c r="O241" i="10"/>
  <c r="J584" i="10"/>
  <c r="E242" i="10"/>
  <c r="L242" i="10"/>
  <c r="C794" i="10"/>
  <c r="I795" i="10" s="1"/>
  <c r="B794" i="10"/>
  <c r="K242" i="10" l="1"/>
  <c r="O242" i="10"/>
  <c r="E243" i="10"/>
  <c r="L243" i="10"/>
  <c r="J585" i="10"/>
  <c r="C795" i="10"/>
  <c r="I796" i="10" s="1"/>
  <c r="B795" i="10"/>
  <c r="K243" i="10" l="1"/>
  <c r="O243" i="10"/>
  <c r="J586" i="10"/>
  <c r="E244" i="10"/>
  <c r="L244" i="10"/>
  <c r="B796" i="10"/>
  <c r="C796" i="10"/>
  <c r="I797" i="10" s="1"/>
  <c r="K244" i="10" l="1"/>
  <c r="O244" i="10"/>
  <c r="E245" i="10"/>
  <c r="L245" i="10"/>
  <c r="J587" i="10"/>
  <c r="B797" i="10"/>
  <c r="C797" i="10"/>
  <c r="I798" i="10" s="1"/>
  <c r="K245" i="10" l="1"/>
  <c r="O245" i="10"/>
  <c r="J588" i="10"/>
  <c r="L246" i="10"/>
  <c r="E246" i="10"/>
  <c r="B798" i="10"/>
  <c r="C798" i="10"/>
  <c r="I799" i="10" s="1"/>
  <c r="K246" i="10" l="1"/>
  <c r="O246" i="10"/>
  <c r="L247" i="10"/>
  <c r="E247" i="10"/>
  <c r="J589" i="10"/>
  <c r="B799" i="10"/>
  <c r="C799" i="10"/>
  <c r="I800" i="10" s="1"/>
  <c r="K247" i="10" l="1"/>
  <c r="O247" i="10"/>
  <c r="J590" i="10"/>
  <c r="E248" i="10"/>
  <c r="L248" i="10"/>
  <c r="B800" i="10"/>
  <c r="C800" i="10"/>
  <c r="I801" i="10" s="1"/>
  <c r="K248" i="10" l="1"/>
  <c r="O248" i="10"/>
  <c r="E249" i="10"/>
  <c r="L249" i="10"/>
  <c r="J591" i="10"/>
  <c r="B801" i="10"/>
  <c r="C801" i="10"/>
  <c r="I802" i="10" s="1"/>
  <c r="K249" i="10" l="1"/>
  <c r="O249" i="10"/>
  <c r="J592" i="10"/>
  <c r="E250" i="10"/>
  <c r="L250" i="10"/>
  <c r="B802" i="10"/>
  <c r="C802" i="10"/>
  <c r="I803" i="10" s="1"/>
  <c r="K250" i="10" l="1"/>
  <c r="O250" i="10"/>
  <c r="E251" i="10"/>
  <c r="L251" i="10"/>
  <c r="J593" i="10"/>
  <c r="B803" i="10"/>
  <c r="C803" i="10"/>
  <c r="I804" i="10" s="1"/>
  <c r="K251" i="10" l="1"/>
  <c r="O251" i="10"/>
  <c r="J594" i="10"/>
  <c r="E252" i="10"/>
  <c r="L252" i="10"/>
  <c r="B804" i="10"/>
  <c r="C804" i="10"/>
  <c r="I805" i="10" s="1"/>
  <c r="K252" i="10" l="1"/>
  <c r="O252" i="10"/>
  <c r="L253" i="10"/>
  <c r="E253" i="10"/>
  <c r="J595" i="10"/>
  <c r="B805" i="10"/>
  <c r="C805" i="10"/>
  <c r="I806" i="10" s="1"/>
  <c r="K253" i="10" l="1"/>
  <c r="O253" i="10"/>
  <c r="J596" i="10"/>
  <c r="L254" i="10"/>
  <c r="E254" i="10"/>
  <c r="B806" i="10"/>
  <c r="C806" i="10"/>
  <c r="I807" i="10" s="1"/>
  <c r="K254" i="10" l="1"/>
  <c r="O254" i="10"/>
  <c r="E255" i="10"/>
  <c r="L255" i="10"/>
  <c r="J597" i="10"/>
  <c r="B807" i="10"/>
  <c r="C807" i="10"/>
  <c r="I808" i="10" s="1"/>
  <c r="K255" i="10" l="1"/>
  <c r="O255" i="10"/>
  <c r="J598" i="10"/>
  <c r="E256" i="10"/>
  <c r="L256" i="10"/>
  <c r="B808" i="10"/>
  <c r="C808" i="10"/>
  <c r="I809" i="10" s="1"/>
  <c r="K256" i="10" l="1"/>
  <c r="O256" i="10"/>
  <c r="E257" i="10"/>
  <c r="L257" i="10"/>
  <c r="J599" i="10"/>
  <c r="B809" i="10"/>
  <c r="C809" i="10"/>
  <c r="I810" i="10" s="1"/>
  <c r="K257" i="10" l="1"/>
  <c r="O257" i="10"/>
  <c r="J600" i="10"/>
  <c r="E258" i="10"/>
  <c r="L258" i="10"/>
  <c r="B810" i="10"/>
  <c r="C810" i="10"/>
  <c r="I811" i="10" s="1"/>
  <c r="C158" i="10"/>
  <c r="I159" i="10" s="1"/>
  <c r="C159" i="10" s="1"/>
  <c r="I160" i="10" s="1"/>
  <c r="B158" i="10"/>
  <c r="K258" i="10" l="1"/>
  <c r="O258" i="10"/>
  <c r="E259" i="10"/>
  <c r="L259" i="10"/>
  <c r="J601" i="10"/>
  <c r="B811" i="10"/>
  <c r="C811" i="10"/>
  <c r="I812" i="10" s="1"/>
  <c r="B159" i="10"/>
  <c r="B160" i="10" s="1"/>
  <c r="C160" i="10"/>
  <c r="I161" i="10" s="1"/>
  <c r="K259" i="10" l="1"/>
  <c r="O259" i="10"/>
  <c r="J602" i="10"/>
  <c r="L260" i="10"/>
  <c r="E260" i="10"/>
  <c r="B812" i="10"/>
  <c r="C812" i="10"/>
  <c r="I813" i="10" s="1"/>
  <c r="C161" i="10"/>
  <c r="I162" i="10" s="1"/>
  <c r="B161" i="10"/>
  <c r="K260" i="10" l="1"/>
  <c r="O260" i="10"/>
  <c r="L261" i="10"/>
  <c r="E261" i="10"/>
  <c r="J603" i="10"/>
  <c r="B813" i="10"/>
  <c r="C813" i="10"/>
  <c r="I814" i="10" s="1"/>
  <c r="C162" i="10"/>
  <c r="I163" i="10" s="1"/>
  <c r="B162" i="10"/>
  <c r="K261" i="10" l="1"/>
  <c r="O261" i="10"/>
  <c r="J604" i="10"/>
  <c r="E262" i="10"/>
  <c r="L262" i="10"/>
  <c r="B814" i="10"/>
  <c r="C814" i="10"/>
  <c r="I815" i="10" s="1"/>
  <c r="C163" i="10"/>
  <c r="I164" i="10" s="1"/>
  <c r="B163" i="10"/>
  <c r="K262" i="10" l="1"/>
  <c r="O262" i="10"/>
  <c r="E263" i="10"/>
  <c r="L263" i="10"/>
  <c r="J605" i="10"/>
  <c r="B815" i="10"/>
  <c r="C815" i="10"/>
  <c r="I816" i="10" s="1"/>
  <c r="B164" i="10"/>
  <c r="C164" i="10"/>
  <c r="I165" i="10" s="1"/>
  <c r="K263" i="10" l="1"/>
  <c r="O263" i="10"/>
  <c r="J606" i="10"/>
  <c r="E264" i="10"/>
  <c r="L264" i="10"/>
  <c r="B816" i="10"/>
  <c r="C816" i="10"/>
  <c r="I817" i="10" s="1"/>
  <c r="B165" i="10"/>
  <c r="C165" i="10"/>
  <c r="I166" i="10" s="1"/>
  <c r="K264" i="10" l="1"/>
  <c r="O264" i="10"/>
  <c r="E265" i="10"/>
  <c r="L265" i="10"/>
  <c r="J607" i="10"/>
  <c r="B817" i="10"/>
  <c r="C817" i="10"/>
  <c r="I818" i="10" s="1"/>
  <c r="C166" i="10"/>
  <c r="I167" i="10" s="1"/>
  <c r="B166" i="10"/>
  <c r="K265" i="10" l="1"/>
  <c r="O265" i="10"/>
  <c r="J608" i="10"/>
  <c r="E266" i="10"/>
  <c r="L266" i="10"/>
  <c r="B818" i="10"/>
  <c r="C818" i="10"/>
  <c r="I819" i="10" s="1"/>
  <c r="C167" i="10"/>
  <c r="I168" i="10" s="1"/>
  <c r="B167" i="10"/>
  <c r="K266" i="10" l="1"/>
  <c r="O266" i="10"/>
  <c r="L267" i="10"/>
  <c r="E267" i="10"/>
  <c r="J609" i="10"/>
  <c r="B819" i="10"/>
  <c r="C819" i="10"/>
  <c r="I820" i="10" s="1"/>
  <c r="C168" i="10"/>
  <c r="I169" i="10" s="1"/>
  <c r="B168" i="10"/>
  <c r="K267" i="10" l="1"/>
  <c r="O267" i="10"/>
  <c r="J610" i="10"/>
  <c r="L268" i="10"/>
  <c r="E268" i="10"/>
  <c r="B820" i="10"/>
  <c r="C820" i="10"/>
  <c r="I821" i="10" s="1"/>
  <c r="B169" i="10"/>
  <c r="C169" i="10"/>
  <c r="I170" i="10" s="1"/>
  <c r="K268" i="10" l="1"/>
  <c r="O268" i="10"/>
  <c r="E269" i="10"/>
  <c r="L269" i="10"/>
  <c r="J611" i="10"/>
  <c r="B821" i="10"/>
  <c r="C821" i="10"/>
  <c r="C170" i="10"/>
  <c r="I171" i="10" s="1"/>
  <c r="B170" i="10"/>
  <c r="K269" i="10" l="1"/>
  <c r="O269" i="10"/>
  <c r="J612" i="10"/>
  <c r="E270" i="10"/>
  <c r="L270" i="10"/>
  <c r="C171" i="10"/>
  <c r="I172" i="10" s="1"/>
  <c r="B171" i="10"/>
  <c r="K270" i="10" l="1"/>
  <c r="O270" i="10"/>
  <c r="E271" i="10"/>
  <c r="L271" i="10"/>
  <c r="J613" i="10"/>
  <c r="C172" i="10"/>
  <c r="I173" i="10" s="1"/>
  <c r="B172" i="10"/>
  <c r="K271" i="10" l="1"/>
  <c r="O271" i="10"/>
  <c r="J614" i="10"/>
  <c r="E272" i="10"/>
  <c r="L272" i="10"/>
  <c r="C173" i="10"/>
  <c r="I174" i="10" s="1"/>
  <c r="C174" i="10" s="1"/>
  <c r="I175" i="10" s="1"/>
  <c r="C175" i="10" s="1"/>
  <c r="I176" i="10" s="1"/>
  <c r="B173" i="10"/>
  <c r="K272" i="10" l="1"/>
  <c r="O272" i="10"/>
  <c r="E273" i="10"/>
  <c r="L273" i="10"/>
  <c r="J615" i="10"/>
  <c r="B174" i="10"/>
  <c r="B175" i="10" s="1"/>
  <c r="C176" i="10"/>
  <c r="I177" i="10" s="1"/>
  <c r="C177" i="10" s="1"/>
  <c r="I178" i="10" s="1"/>
  <c r="C178" i="10" s="1"/>
  <c r="I179" i="10" s="1"/>
  <c r="K273" i="10" l="1"/>
  <c r="O273" i="10"/>
  <c r="J616" i="10"/>
  <c r="L274" i="10"/>
  <c r="E274" i="10"/>
  <c r="B176" i="10"/>
  <c r="C179" i="10"/>
  <c r="I180" i="10" s="1"/>
  <c r="K274" i="10" l="1"/>
  <c r="O274" i="10"/>
  <c r="L275" i="10"/>
  <c r="E275" i="10"/>
  <c r="J617" i="10"/>
  <c r="B177" i="10"/>
  <c r="C180" i="10"/>
  <c r="I181" i="10" s="1"/>
  <c r="K275" i="10" l="1"/>
  <c r="O275" i="10"/>
  <c r="J618" i="10"/>
  <c r="E276" i="10"/>
  <c r="L276" i="10"/>
  <c r="B178" i="10"/>
  <c r="C181" i="10"/>
  <c r="I182" i="10" s="1"/>
  <c r="K276" i="10" l="1"/>
  <c r="O276" i="10"/>
  <c r="E277" i="10"/>
  <c r="L277" i="10"/>
  <c r="J619" i="10"/>
  <c r="B179" i="10"/>
  <c r="C182" i="10"/>
  <c r="I183" i="10" s="1"/>
  <c r="K277" i="10" l="1"/>
  <c r="O277" i="10"/>
  <c r="J620" i="10"/>
  <c r="E278" i="10"/>
  <c r="L278" i="10"/>
  <c r="B180" i="10"/>
  <c r="C183" i="10"/>
  <c r="I184" i="10" s="1"/>
  <c r="K278" i="10" l="1"/>
  <c r="O278" i="10"/>
  <c r="E279" i="10"/>
  <c r="L279" i="10"/>
  <c r="J621" i="10"/>
  <c r="B181" i="10"/>
  <c r="C184" i="10"/>
  <c r="I185" i="10" s="1"/>
  <c r="K279" i="10" l="1"/>
  <c r="O279" i="10"/>
  <c r="J622" i="10"/>
  <c r="E280" i="10"/>
  <c r="L280" i="10"/>
  <c r="B182" i="10"/>
  <c r="C185" i="10"/>
  <c r="I186" i="10" s="1"/>
  <c r="K280" i="10" l="1"/>
  <c r="O280" i="10"/>
  <c r="L281" i="10"/>
  <c r="E281" i="10"/>
  <c r="J623" i="10"/>
  <c r="B183" i="10"/>
  <c r="C186" i="10"/>
  <c r="I187" i="10" s="1"/>
  <c r="K281" i="10" l="1"/>
  <c r="O281" i="10"/>
  <c r="J624" i="10"/>
  <c r="L282" i="10"/>
  <c r="E282" i="10"/>
  <c r="B184" i="10"/>
  <c r="C187" i="10"/>
  <c r="I188" i="10" s="1"/>
  <c r="K282" i="10" l="1"/>
  <c r="O282" i="10"/>
  <c r="E283" i="10"/>
  <c r="L283" i="10"/>
  <c r="J625" i="10"/>
  <c r="B185" i="10"/>
  <c r="C188" i="10"/>
  <c r="I189" i="10" s="1"/>
  <c r="K283" i="10" l="1"/>
  <c r="O283" i="10"/>
  <c r="J626" i="10"/>
  <c r="E284" i="10"/>
  <c r="L284" i="10"/>
  <c r="B186" i="10"/>
  <c r="C189" i="10"/>
  <c r="I190" i="10" s="1"/>
  <c r="K284" i="10" l="1"/>
  <c r="O284" i="10"/>
  <c r="E285" i="10"/>
  <c r="L285" i="10"/>
  <c r="J627" i="10"/>
  <c r="B187" i="10"/>
  <c r="C190" i="10"/>
  <c r="I191" i="10" s="1"/>
  <c r="K285" i="10" l="1"/>
  <c r="O285" i="10"/>
  <c r="J628" i="10"/>
  <c r="E286" i="10"/>
  <c r="L286" i="10"/>
  <c r="B188" i="10"/>
  <c r="C191" i="10"/>
  <c r="I192" i="10" s="1"/>
  <c r="K286" i="10" l="1"/>
  <c r="O286" i="10"/>
  <c r="E287" i="10"/>
  <c r="L287" i="10"/>
  <c r="J629" i="10"/>
  <c r="B189" i="10"/>
  <c r="C192" i="10"/>
  <c r="I193" i="10" s="1"/>
  <c r="K287" i="10" l="1"/>
  <c r="O287" i="10"/>
  <c r="J630" i="10"/>
  <c r="L288" i="10"/>
  <c r="E288" i="10"/>
  <c r="B190" i="10"/>
  <c r="C193" i="10"/>
  <c r="I194" i="10" s="1"/>
  <c r="K288" i="10" l="1"/>
  <c r="O288" i="10"/>
  <c r="L289" i="10"/>
  <c r="E289" i="10"/>
  <c r="J631" i="10"/>
  <c r="B191" i="10"/>
  <c r="C194" i="10"/>
  <c r="I195" i="10" s="1"/>
  <c r="K289" i="10" l="1"/>
  <c r="O289" i="10"/>
  <c r="J632" i="10"/>
  <c r="E290" i="10"/>
  <c r="L290" i="10"/>
  <c r="B192" i="10"/>
  <c r="C195" i="10"/>
  <c r="I196" i="10" s="1"/>
  <c r="K290" i="10" l="1"/>
  <c r="O290" i="10"/>
  <c r="E291" i="10"/>
  <c r="L291" i="10"/>
  <c r="J633" i="10"/>
  <c r="B193" i="10"/>
  <c r="C196" i="10"/>
  <c r="I197" i="10" s="1"/>
  <c r="K291" i="10" l="1"/>
  <c r="O291" i="10"/>
  <c r="J634" i="10"/>
  <c r="E292" i="10"/>
  <c r="L292" i="10"/>
  <c r="B194" i="10"/>
  <c r="C197" i="10"/>
  <c r="I198" i="10" s="1"/>
  <c r="K292" i="10" l="1"/>
  <c r="O292" i="10"/>
  <c r="E293" i="10"/>
  <c r="L293" i="10"/>
  <c r="J635" i="10"/>
  <c r="B195" i="10"/>
  <c r="C198" i="10"/>
  <c r="I199" i="10" s="1"/>
  <c r="K293" i="10" l="1"/>
  <c r="O293" i="10"/>
  <c r="J636" i="10"/>
  <c r="E294" i="10"/>
  <c r="L294" i="10"/>
  <c r="B196" i="10"/>
  <c r="C199" i="10"/>
  <c r="I200" i="10" s="1"/>
  <c r="K294" i="10" l="1"/>
  <c r="O294" i="10"/>
  <c r="L295" i="10"/>
  <c r="E295" i="10"/>
  <c r="J637" i="10"/>
  <c r="B197" i="10"/>
  <c r="C200" i="10"/>
  <c r="I201" i="10" s="1"/>
  <c r="K295" i="10" l="1"/>
  <c r="O295" i="10"/>
  <c r="J638" i="10"/>
  <c r="L296" i="10"/>
  <c r="E296" i="10"/>
  <c r="B198" i="10"/>
  <c r="C201" i="10"/>
  <c r="I202" i="10" s="1"/>
  <c r="K296" i="10" l="1"/>
  <c r="O296" i="10"/>
  <c r="E297" i="10"/>
  <c r="L297" i="10"/>
  <c r="J639" i="10"/>
  <c r="B199" i="10"/>
  <c r="C202" i="10"/>
  <c r="I203" i="10" s="1"/>
  <c r="K297" i="10" l="1"/>
  <c r="O297" i="10"/>
  <c r="J640" i="10"/>
  <c r="E298" i="10"/>
  <c r="L298" i="10"/>
  <c r="B200" i="10"/>
  <c r="C203" i="10"/>
  <c r="I204" i="10" s="1"/>
  <c r="K298" i="10" l="1"/>
  <c r="O298" i="10"/>
  <c r="E299" i="10"/>
  <c r="L299" i="10"/>
  <c r="J641" i="10"/>
  <c r="B201" i="10"/>
  <c r="C204" i="10"/>
  <c r="I205" i="10" s="1"/>
  <c r="K299" i="10" l="1"/>
  <c r="O299" i="10"/>
  <c r="J642" i="10"/>
  <c r="E300" i="10"/>
  <c r="L300" i="10"/>
  <c r="B202" i="10"/>
  <c r="C205" i="10"/>
  <c r="I206" i="10" s="1"/>
  <c r="K300" i="10" l="1"/>
  <c r="O300" i="10"/>
  <c r="E301" i="10"/>
  <c r="L301" i="10"/>
  <c r="J643" i="10"/>
  <c r="B203" i="10"/>
  <c r="C206" i="10"/>
  <c r="I207" i="10" s="1"/>
  <c r="K301" i="10" l="1"/>
  <c r="O301" i="10"/>
  <c r="J644" i="10"/>
  <c r="L302" i="10"/>
  <c r="E302" i="10"/>
  <c r="B204" i="10"/>
  <c r="C207" i="10"/>
  <c r="I208" i="10" s="1"/>
  <c r="K302" i="10" l="1"/>
  <c r="O302" i="10"/>
  <c r="L303" i="10"/>
  <c r="E303" i="10"/>
  <c r="J645" i="10"/>
  <c r="B205" i="10"/>
  <c r="C208" i="10"/>
  <c r="I209" i="10" s="1"/>
  <c r="K303" i="10" l="1"/>
  <c r="O303" i="10"/>
  <c r="J646" i="10"/>
  <c r="E304" i="10"/>
  <c r="L304" i="10"/>
  <c r="B206" i="10"/>
  <c r="C209" i="10"/>
  <c r="I210" i="10" s="1"/>
  <c r="K304" i="10" l="1"/>
  <c r="O304" i="10"/>
  <c r="E305" i="10"/>
  <c r="L305" i="10"/>
  <c r="J647" i="10"/>
  <c r="B207" i="10"/>
  <c r="C210" i="10"/>
  <c r="K305" i="10" l="1"/>
  <c r="O305" i="10"/>
  <c r="J648" i="10"/>
  <c r="E306" i="10"/>
  <c r="L306" i="10"/>
  <c r="B208" i="10"/>
  <c r="I211" i="10"/>
  <c r="C211" i="10" s="1"/>
  <c r="K306" i="10" l="1"/>
  <c r="O306" i="10"/>
  <c r="E307" i="10"/>
  <c r="L307" i="10"/>
  <c r="J649" i="10"/>
  <c r="B209" i="10"/>
  <c r="I212" i="10"/>
  <c r="C212" i="10" s="1"/>
  <c r="I213" i="10" s="1"/>
  <c r="C213" i="10" s="1"/>
  <c r="I214" i="10" s="1"/>
  <c r="K307" i="10" l="1"/>
  <c r="O307" i="10"/>
  <c r="J650" i="10"/>
  <c r="E308" i="10"/>
  <c r="L308" i="10"/>
  <c r="B210" i="10"/>
  <c r="K308" i="10" l="1"/>
  <c r="O308" i="10"/>
  <c r="L309" i="10"/>
  <c r="E309" i="10"/>
  <c r="J651" i="10"/>
  <c r="B211" i="10"/>
  <c r="C214" i="10"/>
  <c r="I215" i="10" s="1"/>
  <c r="K309" i="10" l="1"/>
  <c r="O309" i="10"/>
  <c r="J652" i="10"/>
  <c r="L310" i="10"/>
  <c r="E310" i="10"/>
  <c r="B212" i="10"/>
  <c r="C215" i="10"/>
  <c r="I216" i="10" s="1"/>
  <c r="K310" i="10" l="1"/>
  <c r="O310" i="10"/>
  <c r="E311" i="10"/>
  <c r="L311" i="10"/>
  <c r="J653" i="10"/>
  <c r="B213" i="10"/>
  <c r="C216" i="10"/>
  <c r="I217" i="10" s="1"/>
  <c r="K311" i="10" l="1"/>
  <c r="O311" i="10"/>
  <c r="J654" i="10"/>
  <c r="E312" i="10"/>
  <c r="L312" i="10"/>
  <c r="B214" i="10"/>
  <c r="C217" i="10"/>
  <c r="I218" i="10" s="1"/>
  <c r="K312" i="10" l="1"/>
  <c r="O312" i="10"/>
  <c r="E313" i="10"/>
  <c r="L313" i="10"/>
  <c r="J655" i="10"/>
  <c r="B215" i="10"/>
  <c r="C218" i="10"/>
  <c r="I219" i="10" s="1"/>
  <c r="K313" i="10" l="1"/>
  <c r="O313" i="10"/>
  <c r="J656" i="10"/>
  <c r="E314" i="10"/>
  <c r="L314" i="10"/>
  <c r="B216" i="10"/>
  <c r="C219" i="10"/>
  <c r="I220" i="10" s="1"/>
  <c r="K314" i="10" l="1"/>
  <c r="O314" i="10"/>
  <c r="E315" i="10"/>
  <c r="L315" i="10"/>
  <c r="J657" i="10"/>
  <c r="B217" i="10"/>
  <c r="C220" i="10"/>
  <c r="I221" i="10" s="1"/>
  <c r="K315" i="10" l="1"/>
  <c r="O315" i="10"/>
  <c r="J658" i="10"/>
  <c r="L316" i="10"/>
  <c r="E316" i="10"/>
  <c r="B218" i="10"/>
  <c r="C221" i="10"/>
  <c r="I222" i="10" s="1"/>
  <c r="K316" i="10" l="1"/>
  <c r="O316" i="10"/>
  <c r="L317" i="10"/>
  <c r="E317" i="10"/>
  <c r="J659" i="10"/>
  <c r="B219" i="10"/>
  <c r="C222" i="10"/>
  <c r="I223" i="10" s="1"/>
  <c r="K317" i="10" l="1"/>
  <c r="O317" i="10"/>
  <c r="J660" i="10"/>
  <c r="E318" i="10"/>
  <c r="L318" i="10"/>
  <c r="B220" i="10"/>
  <c r="C223" i="10"/>
  <c r="I224" i="10" s="1"/>
  <c r="K318" i="10" l="1"/>
  <c r="O318" i="10"/>
  <c r="E319" i="10"/>
  <c r="L319" i="10"/>
  <c r="J661" i="10"/>
  <c r="B221" i="10"/>
  <c r="C224" i="10"/>
  <c r="I225" i="10" s="1"/>
  <c r="K319" i="10" l="1"/>
  <c r="O319" i="10"/>
  <c r="J662" i="10"/>
  <c r="E320" i="10"/>
  <c r="L320" i="10"/>
  <c r="B222" i="10"/>
  <c r="C225" i="10"/>
  <c r="I226" i="10" s="1"/>
  <c r="K320" i="10" l="1"/>
  <c r="O320" i="10"/>
  <c r="E321" i="10"/>
  <c r="L321" i="10"/>
  <c r="J663" i="10"/>
  <c r="B223" i="10"/>
  <c r="C226" i="10"/>
  <c r="I227" i="10" s="1"/>
  <c r="K321" i="10" l="1"/>
  <c r="O321" i="10"/>
  <c r="J664" i="10"/>
  <c r="E322" i="10"/>
  <c r="L322" i="10"/>
  <c r="B224" i="10"/>
  <c r="C227" i="10"/>
  <c r="I228" i="10" s="1"/>
  <c r="K322" i="10" l="1"/>
  <c r="O322" i="10"/>
  <c r="L323" i="10"/>
  <c r="E323" i="10"/>
  <c r="J665" i="10"/>
  <c r="B225" i="10"/>
  <c r="C228" i="10"/>
  <c r="I229" i="10" s="1"/>
  <c r="K323" i="10" l="1"/>
  <c r="O323" i="10"/>
  <c r="J666" i="10"/>
  <c r="L324" i="10"/>
  <c r="E324" i="10"/>
  <c r="B226" i="10"/>
  <c r="C229" i="10"/>
  <c r="I230" i="10" s="1"/>
  <c r="K324" i="10" l="1"/>
  <c r="O324" i="10"/>
  <c r="E325" i="10"/>
  <c r="L325" i="10"/>
  <c r="J667" i="10"/>
  <c r="B227" i="10"/>
  <c r="C230" i="10"/>
  <c r="I231" i="10" s="1"/>
  <c r="K325" i="10" l="1"/>
  <c r="O325" i="10"/>
  <c r="J668" i="10"/>
  <c r="E326" i="10"/>
  <c r="L326" i="10"/>
  <c r="B228" i="10"/>
  <c r="C231" i="10"/>
  <c r="I232" i="10" s="1"/>
  <c r="K326" i="10" l="1"/>
  <c r="O326" i="10"/>
  <c r="E327" i="10"/>
  <c r="L327" i="10"/>
  <c r="J669" i="10"/>
  <c r="B229" i="10"/>
  <c r="C232" i="10"/>
  <c r="I233" i="10" s="1"/>
  <c r="K327" i="10" l="1"/>
  <c r="O327" i="10"/>
  <c r="J670" i="10"/>
  <c r="E328" i="10"/>
  <c r="L328" i="10"/>
  <c r="B230" i="10"/>
  <c r="C233" i="10"/>
  <c r="I234" i="10" s="1"/>
  <c r="K328" i="10" l="1"/>
  <c r="O328" i="10"/>
  <c r="E329" i="10"/>
  <c r="L329" i="10"/>
  <c r="J671" i="10"/>
  <c r="B231" i="10"/>
  <c r="C234" i="10"/>
  <c r="I235" i="10" s="1"/>
  <c r="K329" i="10" l="1"/>
  <c r="O329" i="10"/>
  <c r="J672" i="10"/>
  <c r="L330" i="10"/>
  <c r="E330" i="10"/>
  <c r="B232" i="10"/>
  <c r="C235" i="10"/>
  <c r="I236" i="10" s="1"/>
  <c r="K330" i="10" l="1"/>
  <c r="O330" i="10"/>
  <c r="L331" i="10"/>
  <c r="E331" i="10"/>
  <c r="J673" i="10"/>
  <c r="B233" i="10"/>
  <c r="C236" i="10"/>
  <c r="I237" i="10" s="1"/>
  <c r="K331" i="10" l="1"/>
  <c r="O331" i="10"/>
  <c r="J674" i="10"/>
  <c r="E332" i="10"/>
  <c r="L332" i="10"/>
  <c r="B234" i="10"/>
  <c r="C237" i="10"/>
  <c r="I238" i="10" s="1"/>
  <c r="K332" i="10" l="1"/>
  <c r="O332" i="10"/>
  <c r="E333" i="10"/>
  <c r="L333" i="10"/>
  <c r="J675" i="10"/>
  <c r="B235" i="10"/>
  <c r="C238" i="10"/>
  <c r="I239" i="10" s="1"/>
  <c r="K333" i="10" l="1"/>
  <c r="O333" i="10"/>
  <c r="J676" i="10"/>
  <c r="E334" i="10"/>
  <c r="L334" i="10"/>
  <c r="B236" i="10"/>
  <c r="C239" i="10"/>
  <c r="I240" i="10" s="1"/>
  <c r="K334" i="10" l="1"/>
  <c r="O334" i="10"/>
  <c r="E335" i="10"/>
  <c r="L335" i="10"/>
  <c r="J677" i="10"/>
  <c r="B237" i="10"/>
  <c r="C240" i="10"/>
  <c r="I241" i="10" s="1"/>
  <c r="K335" i="10" l="1"/>
  <c r="O335" i="10"/>
  <c r="J678" i="10"/>
  <c r="E336" i="10"/>
  <c r="L336" i="10"/>
  <c r="B238" i="10"/>
  <c r="C241" i="10"/>
  <c r="I242" i="10" s="1"/>
  <c r="K336" i="10" l="1"/>
  <c r="O336" i="10"/>
  <c r="L337" i="10"/>
  <c r="E337" i="10"/>
  <c r="J679" i="10"/>
  <c r="B239" i="10"/>
  <c r="C242" i="10"/>
  <c r="I243" i="10" s="1"/>
  <c r="K337" i="10" l="1"/>
  <c r="O337" i="10"/>
  <c r="J680" i="10"/>
  <c r="L338" i="10"/>
  <c r="E338" i="10"/>
  <c r="B240" i="10"/>
  <c r="C243" i="10"/>
  <c r="I244" i="10" s="1"/>
  <c r="K338" i="10" l="1"/>
  <c r="O338" i="10"/>
  <c r="E339" i="10"/>
  <c r="L339" i="10"/>
  <c r="J681" i="10"/>
  <c r="B241" i="10"/>
  <c r="C244" i="10"/>
  <c r="I245" i="10" s="1"/>
  <c r="K339" i="10" l="1"/>
  <c r="O339" i="10"/>
  <c r="J682" i="10"/>
  <c r="E340" i="10"/>
  <c r="L340" i="10"/>
  <c r="B242" i="10"/>
  <c r="C245" i="10"/>
  <c r="I246" i="10" s="1"/>
  <c r="K340" i="10" l="1"/>
  <c r="O340" i="10"/>
  <c r="E341" i="10"/>
  <c r="L341" i="10"/>
  <c r="J683" i="10"/>
  <c r="B243" i="10"/>
  <c r="C246" i="10"/>
  <c r="I247" i="10" s="1"/>
  <c r="K341" i="10" l="1"/>
  <c r="O341" i="10"/>
  <c r="J684" i="10"/>
  <c r="E342" i="10"/>
  <c r="L342" i="10"/>
  <c r="B244" i="10"/>
  <c r="C247" i="10"/>
  <c r="I248" i="10" s="1"/>
  <c r="K342" i="10" l="1"/>
  <c r="O342" i="10"/>
  <c r="E343" i="10"/>
  <c r="L343" i="10"/>
  <c r="J685" i="10"/>
  <c r="B245" i="10"/>
  <c r="C248" i="10"/>
  <c r="I249" i="10" s="1"/>
  <c r="K343" i="10" l="1"/>
  <c r="O343" i="10"/>
  <c r="J686" i="10"/>
  <c r="L344" i="10"/>
  <c r="E344" i="10"/>
  <c r="B246" i="10"/>
  <c r="C249" i="10"/>
  <c r="I250" i="10" s="1"/>
  <c r="K344" i="10" l="1"/>
  <c r="O344" i="10"/>
  <c r="L345" i="10"/>
  <c r="E345" i="10"/>
  <c r="J687" i="10"/>
  <c r="B247" i="10"/>
  <c r="C250" i="10"/>
  <c r="I251" i="10" s="1"/>
  <c r="K345" i="10" l="1"/>
  <c r="O345" i="10"/>
  <c r="J688" i="10"/>
  <c r="E346" i="10"/>
  <c r="L346" i="10"/>
  <c r="B248" i="10"/>
  <c r="C251" i="10"/>
  <c r="I252" i="10" s="1"/>
  <c r="K346" i="10" l="1"/>
  <c r="O346" i="10"/>
  <c r="J689" i="10"/>
  <c r="E347" i="10"/>
  <c r="O347" i="10" s="1"/>
  <c r="L347" i="10"/>
  <c r="B249" i="10"/>
  <c r="C252" i="10"/>
  <c r="I253" i="10" s="1"/>
  <c r="E348" i="10" l="1"/>
  <c r="O348" i="10" s="1"/>
  <c r="L348" i="10"/>
  <c r="K347" i="10"/>
  <c r="J690" i="10"/>
  <c r="B250" i="10"/>
  <c r="C253" i="10"/>
  <c r="I254" i="10" s="1"/>
  <c r="J691" i="10" l="1"/>
  <c r="E349" i="10"/>
  <c r="O349" i="10" s="1"/>
  <c r="L349" i="10"/>
  <c r="K348" i="10"/>
  <c r="B251" i="10"/>
  <c r="C254" i="10"/>
  <c r="I255" i="10" s="1"/>
  <c r="L350" i="10" l="1"/>
  <c r="E350" i="10"/>
  <c r="O350" i="10" s="1"/>
  <c r="K349" i="10"/>
  <c r="J692" i="10"/>
  <c r="B252" i="10"/>
  <c r="C255" i="10"/>
  <c r="I256" i="10" s="1"/>
  <c r="K350" i="10" l="1"/>
  <c r="J693" i="10"/>
  <c r="E351" i="10"/>
  <c r="O351" i="10" s="1"/>
  <c r="L351" i="10"/>
  <c r="B253" i="10"/>
  <c r="C256" i="10"/>
  <c r="I257" i="10" s="1"/>
  <c r="J694" i="10" l="1"/>
  <c r="K351" i="10"/>
  <c r="E352" i="10"/>
  <c r="O352" i="10" s="1"/>
  <c r="L352" i="10"/>
  <c r="B254" i="10"/>
  <c r="C257" i="10"/>
  <c r="I258" i="10" s="1"/>
  <c r="E353" i="10" l="1"/>
  <c r="O353" i="10" s="1"/>
  <c r="L353" i="10"/>
  <c r="J695" i="10"/>
  <c r="K352" i="10"/>
  <c r="B255" i="10"/>
  <c r="C258" i="10"/>
  <c r="I259" i="10" s="1"/>
  <c r="J696" i="10" l="1"/>
  <c r="E354" i="10"/>
  <c r="O354" i="10" s="1"/>
  <c r="L354" i="10"/>
  <c r="K353" i="10"/>
  <c r="B256" i="10"/>
  <c r="C259" i="10"/>
  <c r="I260" i="10" s="1"/>
  <c r="E355" i="10" l="1"/>
  <c r="O355" i="10" s="1"/>
  <c r="L355" i="10"/>
  <c r="K354" i="10"/>
  <c r="J697" i="10"/>
  <c r="B257" i="10"/>
  <c r="C260" i="10"/>
  <c r="I261" i="10" s="1"/>
  <c r="J698" i="10" l="1"/>
  <c r="E356" i="10"/>
  <c r="O356" i="10" s="1"/>
  <c r="L356" i="10"/>
  <c r="K355" i="10"/>
  <c r="B258" i="10"/>
  <c r="C261" i="10"/>
  <c r="I262" i="10" s="1"/>
  <c r="E357" i="10" l="1"/>
  <c r="O357" i="10" s="1"/>
  <c r="L357" i="10"/>
  <c r="K356" i="10"/>
  <c r="J699" i="10"/>
  <c r="B259" i="10"/>
  <c r="C262" i="10"/>
  <c r="I263" i="10" s="1"/>
  <c r="J700" i="10" l="1"/>
  <c r="E358" i="10"/>
  <c r="O358" i="10" s="1"/>
  <c r="L358" i="10"/>
  <c r="K357" i="10"/>
  <c r="B260" i="10"/>
  <c r="C263" i="10"/>
  <c r="I264" i="10" s="1"/>
  <c r="E359" i="10" l="1"/>
  <c r="O359" i="10" s="1"/>
  <c r="L359" i="10"/>
  <c r="K358" i="10"/>
  <c r="J701" i="10"/>
  <c r="B261" i="10"/>
  <c r="C264" i="10"/>
  <c r="I265" i="10" s="1"/>
  <c r="E360" i="10" l="1"/>
  <c r="O360" i="10" s="1"/>
  <c r="L360" i="10"/>
  <c r="J702" i="10"/>
  <c r="K359" i="10"/>
  <c r="B262" i="10"/>
  <c r="C265" i="10"/>
  <c r="I266" i="10" s="1"/>
  <c r="J703" i="10" l="1"/>
  <c r="E361" i="10"/>
  <c r="O361" i="10" s="1"/>
  <c r="L361" i="10"/>
  <c r="K360" i="10"/>
  <c r="B263" i="10"/>
  <c r="C266" i="10"/>
  <c r="I267" i="10" s="1"/>
  <c r="E362" i="10" l="1"/>
  <c r="O362" i="10" s="1"/>
  <c r="L362" i="10"/>
  <c r="K361" i="10"/>
  <c r="J704" i="10"/>
  <c r="B264" i="10"/>
  <c r="C267" i="10"/>
  <c r="I268" i="10" s="1"/>
  <c r="E363" i="10" l="1"/>
  <c r="O363" i="10" s="1"/>
  <c r="L363" i="10"/>
  <c r="J705" i="10"/>
  <c r="K362" i="10"/>
  <c r="B265" i="10"/>
  <c r="C268" i="10"/>
  <c r="I269" i="10" s="1"/>
  <c r="J706" i="10" l="1"/>
  <c r="E364" i="10"/>
  <c r="O364" i="10" s="1"/>
  <c r="L364" i="10"/>
  <c r="K363" i="10"/>
  <c r="B266" i="10"/>
  <c r="C269" i="10"/>
  <c r="I270" i="10" s="1"/>
  <c r="E365" i="10" l="1"/>
  <c r="O365" i="10" s="1"/>
  <c r="L365" i="10"/>
  <c r="K364" i="10"/>
  <c r="J707" i="10"/>
  <c r="B267" i="10"/>
  <c r="C270" i="10"/>
  <c r="I271" i="10" s="1"/>
  <c r="E366" i="10" l="1"/>
  <c r="O366" i="10" s="1"/>
  <c r="L366" i="10"/>
  <c r="J708" i="10"/>
  <c r="K365" i="10"/>
  <c r="B268" i="10"/>
  <c r="C271" i="10"/>
  <c r="I272" i="10" s="1"/>
  <c r="J709" i="10" l="1"/>
  <c r="E367" i="10"/>
  <c r="O367" i="10" s="1"/>
  <c r="L367" i="10"/>
  <c r="K366" i="10"/>
  <c r="B269" i="10"/>
  <c r="C272" i="10"/>
  <c r="I273" i="10" s="1"/>
  <c r="E368" i="10" l="1"/>
  <c r="O368" i="10" s="1"/>
  <c r="L368" i="10"/>
  <c r="K367" i="10"/>
  <c r="J710" i="10"/>
  <c r="B270" i="10"/>
  <c r="C273" i="10"/>
  <c r="I274" i="10" s="1"/>
  <c r="E369" i="10" l="1"/>
  <c r="O369" i="10" s="1"/>
  <c r="L369" i="10"/>
  <c r="J711" i="10"/>
  <c r="K368" i="10"/>
  <c r="B271" i="10"/>
  <c r="C274" i="10"/>
  <c r="I275" i="10" s="1"/>
  <c r="J712" i="10" l="1"/>
  <c r="E370" i="10"/>
  <c r="O370" i="10" s="1"/>
  <c r="L370" i="10"/>
  <c r="K369" i="10"/>
  <c r="B272" i="10"/>
  <c r="C275" i="10"/>
  <c r="I276" i="10" s="1"/>
  <c r="E371" i="10" l="1"/>
  <c r="O371" i="10" s="1"/>
  <c r="L371" i="10"/>
  <c r="K370" i="10"/>
  <c r="J713" i="10"/>
  <c r="B273" i="10"/>
  <c r="C276" i="10"/>
  <c r="I277" i="10" s="1"/>
  <c r="E372" i="10" l="1"/>
  <c r="O372" i="10" s="1"/>
  <c r="L372" i="10"/>
  <c r="J714" i="10"/>
  <c r="K371" i="10"/>
  <c r="B274" i="10"/>
  <c r="C277" i="10"/>
  <c r="I278" i="10" s="1"/>
  <c r="J715" i="10" l="1"/>
  <c r="E373" i="10"/>
  <c r="O373" i="10" s="1"/>
  <c r="L373" i="10"/>
  <c r="K372" i="10"/>
  <c r="B275" i="10"/>
  <c r="C278" i="10"/>
  <c r="I279" i="10" s="1"/>
  <c r="E374" i="10" l="1"/>
  <c r="O374" i="10" s="1"/>
  <c r="L374" i="10"/>
  <c r="K373" i="10"/>
  <c r="J716" i="10"/>
  <c r="B276" i="10"/>
  <c r="C279" i="10"/>
  <c r="I280" i="10" s="1"/>
  <c r="J717" i="10" l="1"/>
  <c r="E375" i="10"/>
  <c r="O375" i="10" s="1"/>
  <c r="L375" i="10"/>
  <c r="K374" i="10"/>
  <c r="B277" i="10"/>
  <c r="C280" i="10"/>
  <c r="I281" i="10" s="1"/>
  <c r="E376" i="10" l="1"/>
  <c r="O376" i="10" s="1"/>
  <c r="L376" i="10"/>
  <c r="K375" i="10"/>
  <c r="J718" i="10"/>
  <c r="B278" i="10"/>
  <c r="C281" i="10"/>
  <c r="I282" i="10" s="1"/>
  <c r="E377" i="10" l="1"/>
  <c r="O377" i="10" s="1"/>
  <c r="L377" i="10"/>
  <c r="J719" i="10"/>
  <c r="K376" i="10"/>
  <c r="B279" i="10"/>
  <c r="C282" i="10"/>
  <c r="I283" i="10" s="1"/>
  <c r="J720" i="10" l="1"/>
  <c r="E378" i="10"/>
  <c r="O378" i="10" s="1"/>
  <c r="L378" i="10"/>
  <c r="K377" i="10"/>
  <c r="B280" i="10"/>
  <c r="C283" i="10"/>
  <c r="I284" i="10" s="1"/>
  <c r="E379" i="10" l="1"/>
  <c r="O379" i="10" s="1"/>
  <c r="L379" i="10"/>
  <c r="K378" i="10"/>
  <c r="J721" i="10"/>
  <c r="B281" i="10"/>
  <c r="C284" i="10"/>
  <c r="I285" i="10" s="1"/>
  <c r="E380" i="10" l="1"/>
  <c r="O380" i="10" s="1"/>
  <c r="L380" i="10"/>
  <c r="J722" i="10"/>
  <c r="K379" i="10"/>
  <c r="B282" i="10"/>
  <c r="C285" i="10"/>
  <c r="I286" i="10" s="1"/>
  <c r="J723" i="10" l="1"/>
  <c r="E381" i="10"/>
  <c r="O381" i="10" s="1"/>
  <c r="L381" i="10"/>
  <c r="K380" i="10"/>
  <c r="B283" i="10"/>
  <c r="C286" i="10"/>
  <c r="I287" i="10" s="1"/>
  <c r="E382" i="10" l="1"/>
  <c r="O382" i="10" s="1"/>
  <c r="L382" i="10"/>
  <c r="K381" i="10"/>
  <c r="J724" i="10"/>
  <c r="B284" i="10"/>
  <c r="C287" i="10"/>
  <c r="I288" i="10" s="1"/>
  <c r="E383" i="10" l="1"/>
  <c r="O383" i="10" s="1"/>
  <c r="L383" i="10"/>
  <c r="J725" i="10"/>
  <c r="K382" i="10"/>
  <c r="B285" i="10"/>
  <c r="C288" i="10"/>
  <c r="I289" i="10" s="1"/>
  <c r="J726" i="10" l="1"/>
  <c r="E384" i="10"/>
  <c r="O384" i="10" s="1"/>
  <c r="L384" i="10"/>
  <c r="K383" i="10"/>
  <c r="B286" i="10"/>
  <c r="C289" i="10"/>
  <c r="I290" i="10" s="1"/>
  <c r="E385" i="10" l="1"/>
  <c r="O385" i="10" s="1"/>
  <c r="L385" i="10"/>
  <c r="K384" i="10"/>
  <c r="J727" i="10"/>
  <c r="B287" i="10"/>
  <c r="C290" i="10"/>
  <c r="I291" i="10" s="1"/>
  <c r="J728" i="10" l="1"/>
  <c r="E386" i="10"/>
  <c r="O386" i="10" s="1"/>
  <c r="L386" i="10"/>
  <c r="K385" i="10"/>
  <c r="B288" i="10"/>
  <c r="C291" i="10"/>
  <c r="I292" i="10" s="1"/>
  <c r="E387" i="10" l="1"/>
  <c r="O387" i="10" s="1"/>
  <c r="L387" i="10"/>
  <c r="K386" i="10"/>
  <c r="J729" i="10"/>
  <c r="B289" i="10"/>
  <c r="C292" i="10"/>
  <c r="I293" i="10" s="1"/>
  <c r="E388" i="10" l="1"/>
  <c r="O388" i="10" s="1"/>
  <c r="L388" i="10"/>
  <c r="J730" i="10"/>
  <c r="K387" i="10"/>
  <c r="B290" i="10"/>
  <c r="C293" i="10"/>
  <c r="I294" i="10" s="1"/>
  <c r="J731" i="10" l="1"/>
  <c r="E389" i="10"/>
  <c r="O389" i="10" s="1"/>
  <c r="L389" i="10"/>
  <c r="K388" i="10"/>
  <c r="B291" i="10"/>
  <c r="C294" i="10"/>
  <c r="I295" i="10" s="1"/>
  <c r="E390" i="10" l="1"/>
  <c r="O390" i="10" s="1"/>
  <c r="L390" i="10"/>
  <c r="K389" i="10"/>
  <c r="J732" i="10"/>
  <c r="B292" i="10"/>
  <c r="C295" i="10"/>
  <c r="I296" i="10" s="1"/>
  <c r="E391" i="10" l="1"/>
  <c r="O391" i="10" s="1"/>
  <c r="L391" i="10"/>
  <c r="J733" i="10"/>
  <c r="K390" i="10"/>
  <c r="B293" i="10"/>
  <c r="C296" i="10"/>
  <c r="I297" i="10" s="1"/>
  <c r="J734" i="10" l="1"/>
  <c r="E392" i="10"/>
  <c r="O392" i="10" s="1"/>
  <c r="L392" i="10"/>
  <c r="K391" i="10"/>
  <c r="B294" i="10"/>
  <c r="C297" i="10"/>
  <c r="I298" i="10" s="1"/>
  <c r="E393" i="10" l="1"/>
  <c r="O393" i="10" s="1"/>
  <c r="L393" i="10"/>
  <c r="K392" i="10"/>
  <c r="J735" i="10"/>
  <c r="B295" i="10"/>
  <c r="C298" i="10"/>
  <c r="I299" i="10" s="1"/>
  <c r="J736" i="10" l="1"/>
  <c r="E394" i="10"/>
  <c r="O394" i="10" s="1"/>
  <c r="L394" i="10"/>
  <c r="K393" i="10"/>
  <c r="B296" i="10"/>
  <c r="C299" i="10"/>
  <c r="I300" i="10" s="1"/>
  <c r="E395" i="10" l="1"/>
  <c r="O395" i="10" s="1"/>
  <c r="L395" i="10"/>
  <c r="K394" i="10"/>
  <c r="J737" i="10"/>
  <c r="B297" i="10"/>
  <c r="C300" i="10"/>
  <c r="I301" i="10" s="1"/>
  <c r="E396" i="10" l="1"/>
  <c r="O396" i="10" s="1"/>
  <c r="L396" i="10"/>
  <c r="J738" i="10"/>
  <c r="K395" i="10"/>
  <c r="B298" i="10"/>
  <c r="C301" i="10"/>
  <c r="I302" i="10" s="1"/>
  <c r="J739" i="10" l="1"/>
  <c r="E397" i="10"/>
  <c r="O397" i="10" s="1"/>
  <c r="L397" i="10"/>
  <c r="K396" i="10"/>
  <c r="B299" i="10"/>
  <c r="C302" i="10"/>
  <c r="I303" i="10" s="1"/>
  <c r="E398" i="10" l="1"/>
  <c r="O398" i="10" s="1"/>
  <c r="L398" i="10"/>
  <c r="K397" i="10"/>
  <c r="J740" i="10"/>
  <c r="B300" i="10"/>
  <c r="C303" i="10"/>
  <c r="I304" i="10" s="1"/>
  <c r="E399" i="10" l="1"/>
  <c r="O399" i="10" s="1"/>
  <c r="L399" i="10"/>
  <c r="J741" i="10"/>
  <c r="K398" i="10"/>
  <c r="B301" i="10"/>
  <c r="C304" i="10"/>
  <c r="I305" i="10" s="1"/>
  <c r="J742" i="10" l="1"/>
  <c r="E400" i="10"/>
  <c r="O400" i="10" s="1"/>
  <c r="L400" i="10"/>
  <c r="K399" i="10"/>
  <c r="B302" i="10"/>
  <c r="C305" i="10"/>
  <c r="I306" i="10" s="1"/>
  <c r="E401" i="10" l="1"/>
  <c r="O401" i="10" s="1"/>
  <c r="L401" i="10"/>
  <c r="K400" i="10"/>
  <c r="J743" i="10"/>
  <c r="B303" i="10"/>
  <c r="C306" i="10"/>
  <c r="I307" i="10" s="1"/>
  <c r="J744" i="10" l="1"/>
  <c r="E402" i="10"/>
  <c r="O402" i="10" s="1"/>
  <c r="L402" i="10"/>
  <c r="K401" i="10"/>
  <c r="B304" i="10"/>
  <c r="C307" i="10"/>
  <c r="I308" i="10" s="1"/>
  <c r="E403" i="10" l="1"/>
  <c r="O403" i="10" s="1"/>
  <c r="L403" i="10"/>
  <c r="K402" i="10"/>
  <c r="J745" i="10"/>
  <c r="B305" i="10"/>
  <c r="C308" i="10"/>
  <c r="I309" i="10" s="1"/>
  <c r="E404" i="10" l="1"/>
  <c r="O404" i="10" s="1"/>
  <c r="L404" i="10"/>
  <c r="J746" i="10"/>
  <c r="K403" i="10"/>
  <c r="B306" i="10"/>
  <c r="C309" i="10"/>
  <c r="I310" i="10" s="1"/>
  <c r="J747" i="10" l="1"/>
  <c r="E405" i="10"/>
  <c r="O405" i="10" s="1"/>
  <c r="L405" i="10"/>
  <c r="K404" i="10"/>
  <c r="B307" i="10"/>
  <c r="C310" i="10"/>
  <c r="I311" i="10" s="1"/>
  <c r="E406" i="10" l="1"/>
  <c r="O406" i="10" s="1"/>
  <c r="L406" i="10"/>
  <c r="K405" i="10"/>
  <c r="J748" i="10"/>
  <c r="B308" i="10"/>
  <c r="C311" i="10"/>
  <c r="I312" i="10" s="1"/>
  <c r="J749" i="10" l="1"/>
  <c r="E407" i="10"/>
  <c r="O407" i="10" s="1"/>
  <c r="L407" i="10"/>
  <c r="K406" i="10"/>
  <c r="B309" i="10"/>
  <c r="C312" i="10"/>
  <c r="I313" i="10" s="1"/>
  <c r="E408" i="10" l="1"/>
  <c r="O408" i="10" s="1"/>
  <c r="L408" i="10"/>
  <c r="K407" i="10"/>
  <c r="J750" i="10"/>
  <c r="B310" i="10"/>
  <c r="C313" i="10"/>
  <c r="I314" i="10" s="1"/>
  <c r="J751" i="10" l="1"/>
  <c r="E409" i="10"/>
  <c r="O409" i="10" s="1"/>
  <c r="L409" i="10"/>
  <c r="K408" i="10"/>
  <c r="B311" i="10"/>
  <c r="C314" i="10"/>
  <c r="I315" i="10" s="1"/>
  <c r="E410" i="10" l="1"/>
  <c r="O410" i="10" s="1"/>
  <c r="L410" i="10"/>
  <c r="K409" i="10"/>
  <c r="J752" i="10"/>
  <c r="B312" i="10"/>
  <c r="C315" i="10"/>
  <c r="I316" i="10" s="1"/>
  <c r="E411" i="10" l="1"/>
  <c r="O411" i="10" s="1"/>
  <c r="L411" i="10"/>
  <c r="J753" i="10"/>
  <c r="K410" i="10"/>
  <c r="B313" i="10"/>
  <c r="C316" i="10"/>
  <c r="I317" i="10" s="1"/>
  <c r="J754" i="10" l="1"/>
  <c r="E412" i="10"/>
  <c r="O412" i="10" s="1"/>
  <c r="L412" i="10"/>
  <c r="K411" i="10"/>
  <c r="B314" i="10"/>
  <c r="C317" i="10"/>
  <c r="I318" i="10" s="1"/>
  <c r="E413" i="10" l="1"/>
  <c r="O413" i="10" s="1"/>
  <c r="L413" i="10"/>
  <c r="K412" i="10"/>
  <c r="J755" i="10"/>
  <c r="B315" i="10"/>
  <c r="C318" i="10"/>
  <c r="I319" i="10" s="1"/>
  <c r="J756" i="10" l="1"/>
  <c r="E414" i="10"/>
  <c r="O414" i="10" s="1"/>
  <c r="L414" i="10"/>
  <c r="K413" i="10"/>
  <c r="B316" i="10"/>
  <c r="C319" i="10"/>
  <c r="I320" i="10" s="1"/>
  <c r="E415" i="10" l="1"/>
  <c r="O415" i="10" s="1"/>
  <c r="L415" i="10"/>
  <c r="K414" i="10"/>
  <c r="J757" i="10"/>
  <c r="B317" i="10"/>
  <c r="C320" i="10"/>
  <c r="I321" i="10" s="1"/>
  <c r="J758" i="10" l="1"/>
  <c r="E416" i="10"/>
  <c r="O416" i="10" s="1"/>
  <c r="L416" i="10"/>
  <c r="K415" i="10"/>
  <c r="B318" i="10"/>
  <c r="C321" i="10"/>
  <c r="I322" i="10" s="1"/>
  <c r="E417" i="10" l="1"/>
  <c r="O417" i="10" s="1"/>
  <c r="L417" i="10"/>
  <c r="K416" i="10"/>
  <c r="J759" i="10"/>
  <c r="B319" i="10"/>
  <c r="C322" i="10"/>
  <c r="I323" i="10" s="1"/>
  <c r="E418" i="10" l="1"/>
  <c r="O418" i="10" s="1"/>
  <c r="L418" i="10"/>
  <c r="J760" i="10"/>
  <c r="K417" i="10"/>
  <c r="B320" i="10"/>
  <c r="C323" i="10"/>
  <c r="I324" i="10" s="1"/>
  <c r="J761" i="10" l="1"/>
  <c r="E419" i="10"/>
  <c r="O419" i="10" s="1"/>
  <c r="L419" i="10"/>
  <c r="K418" i="10"/>
  <c r="B321" i="10"/>
  <c r="C324" i="10"/>
  <c r="I325" i="10" s="1"/>
  <c r="E420" i="10" l="1"/>
  <c r="O420" i="10" s="1"/>
  <c r="L420" i="10"/>
  <c r="K419" i="10"/>
  <c r="J762" i="10"/>
  <c r="B322" i="10"/>
  <c r="C325" i="10"/>
  <c r="I326" i="10" s="1"/>
  <c r="J763" i="10" l="1"/>
  <c r="E421" i="10"/>
  <c r="O421" i="10" s="1"/>
  <c r="L421" i="10"/>
  <c r="K420" i="10"/>
  <c r="B323" i="10"/>
  <c r="C326" i="10"/>
  <c r="I327" i="10" s="1"/>
  <c r="E422" i="10" l="1"/>
  <c r="O422" i="10" s="1"/>
  <c r="L422" i="10"/>
  <c r="K421" i="10"/>
  <c r="J764" i="10"/>
  <c r="B324" i="10"/>
  <c r="C327" i="10"/>
  <c r="I328" i="10" s="1"/>
  <c r="E423" i="10" l="1"/>
  <c r="O423" i="10" s="1"/>
  <c r="L423" i="10"/>
  <c r="J765" i="10"/>
  <c r="K422" i="10"/>
  <c r="B325" i="10"/>
  <c r="C328" i="10"/>
  <c r="I329" i="10" s="1"/>
  <c r="J766" i="10" l="1"/>
  <c r="E424" i="10"/>
  <c r="O424" i="10" s="1"/>
  <c r="L424" i="10"/>
  <c r="K423" i="10"/>
  <c r="B326" i="10"/>
  <c r="C329" i="10"/>
  <c r="I330" i="10" s="1"/>
  <c r="E425" i="10" l="1"/>
  <c r="O425" i="10" s="1"/>
  <c r="L425" i="10"/>
  <c r="K424" i="10"/>
  <c r="J767" i="10"/>
  <c r="B327" i="10"/>
  <c r="C330" i="10"/>
  <c r="I331" i="10" s="1"/>
  <c r="J768" i="10" l="1"/>
  <c r="E426" i="10"/>
  <c r="O426" i="10" s="1"/>
  <c r="L426" i="10"/>
  <c r="K425" i="10"/>
  <c r="B328" i="10"/>
  <c r="C331" i="10"/>
  <c r="I332" i="10" s="1"/>
  <c r="E427" i="10" l="1"/>
  <c r="O427" i="10" s="1"/>
  <c r="L427" i="10"/>
  <c r="K426" i="10"/>
  <c r="J769" i="10"/>
  <c r="B329" i="10"/>
  <c r="C332" i="10"/>
  <c r="I333" i="10" s="1"/>
  <c r="J770" i="10" l="1"/>
  <c r="E428" i="10"/>
  <c r="O428" i="10" s="1"/>
  <c r="L428" i="10"/>
  <c r="K427" i="10"/>
  <c r="B330" i="10"/>
  <c r="C333" i="10"/>
  <c r="I334" i="10" s="1"/>
  <c r="E429" i="10" l="1"/>
  <c r="O429" i="10" s="1"/>
  <c r="L429" i="10"/>
  <c r="K428" i="10"/>
  <c r="J771" i="10"/>
  <c r="B331" i="10"/>
  <c r="C334" i="10"/>
  <c r="I335" i="10" s="1"/>
  <c r="E430" i="10" l="1"/>
  <c r="O430" i="10" s="1"/>
  <c r="L430" i="10"/>
  <c r="J772" i="10"/>
  <c r="K429" i="10"/>
  <c r="B332" i="10"/>
  <c r="C335" i="10"/>
  <c r="I336" i="10" s="1"/>
  <c r="J773" i="10" l="1"/>
  <c r="E431" i="10"/>
  <c r="O431" i="10" s="1"/>
  <c r="L431" i="10"/>
  <c r="K430" i="10"/>
  <c r="B333" i="10"/>
  <c r="C336" i="10"/>
  <c r="I337" i="10" s="1"/>
  <c r="E432" i="10" l="1"/>
  <c r="O432" i="10" s="1"/>
  <c r="L432" i="10"/>
  <c r="K431" i="10"/>
  <c r="J774" i="10"/>
  <c r="B334" i="10"/>
  <c r="C337" i="10"/>
  <c r="I338" i="10" s="1"/>
  <c r="E433" i="10" l="1"/>
  <c r="O433" i="10" s="1"/>
  <c r="L433" i="10"/>
  <c r="J775" i="10"/>
  <c r="K432" i="10"/>
  <c r="B335" i="10"/>
  <c r="C338" i="10"/>
  <c r="I339" i="10" s="1"/>
  <c r="J776" i="10" l="1"/>
  <c r="E434" i="10"/>
  <c r="O434" i="10" s="1"/>
  <c r="L434" i="10"/>
  <c r="K433" i="10"/>
  <c r="B336" i="10"/>
  <c r="C339" i="10"/>
  <c r="I340" i="10" s="1"/>
  <c r="E435" i="10" l="1"/>
  <c r="O435" i="10" s="1"/>
  <c r="L435" i="10"/>
  <c r="K434" i="10"/>
  <c r="J777" i="10"/>
  <c r="B337" i="10"/>
  <c r="C340" i="10"/>
  <c r="I341" i="10" s="1"/>
  <c r="J778" i="10" l="1"/>
  <c r="E436" i="10"/>
  <c r="O436" i="10" s="1"/>
  <c r="L436" i="10"/>
  <c r="K435" i="10"/>
  <c r="B338" i="10"/>
  <c r="C341" i="10"/>
  <c r="I342" i="10" s="1"/>
  <c r="E437" i="10" l="1"/>
  <c r="O437" i="10" s="1"/>
  <c r="L437" i="10"/>
  <c r="K436" i="10"/>
  <c r="J779" i="10"/>
  <c r="B339" i="10"/>
  <c r="C342" i="10"/>
  <c r="I343" i="10" s="1"/>
  <c r="J780" i="10" l="1"/>
  <c r="E438" i="10"/>
  <c r="O438" i="10" s="1"/>
  <c r="L438" i="10"/>
  <c r="K437" i="10"/>
  <c r="B340" i="10"/>
  <c r="C343" i="10"/>
  <c r="I344" i="10" s="1"/>
  <c r="E439" i="10" l="1"/>
  <c r="O439" i="10" s="1"/>
  <c r="L439" i="10"/>
  <c r="K438" i="10"/>
  <c r="J781" i="10"/>
  <c r="B341" i="10"/>
  <c r="C344" i="10"/>
  <c r="I345" i="10" s="1"/>
  <c r="J782" i="10" l="1"/>
  <c r="E440" i="10"/>
  <c r="O440" i="10" s="1"/>
  <c r="L440" i="10"/>
  <c r="K439" i="10"/>
  <c r="B342" i="10"/>
  <c r="C345" i="10"/>
  <c r="I346" i="10" s="1"/>
  <c r="E441" i="10" l="1"/>
  <c r="O441" i="10" s="1"/>
  <c r="L441" i="10"/>
  <c r="K440" i="10"/>
  <c r="J783" i="10"/>
  <c r="B343" i="10"/>
  <c r="C346" i="10"/>
  <c r="J784" i="10" l="1"/>
  <c r="E442" i="10"/>
  <c r="O442" i="10" s="1"/>
  <c r="L442" i="10"/>
  <c r="K441" i="10"/>
  <c r="B344" i="10"/>
  <c r="E443" i="10" l="1"/>
  <c r="O443" i="10" s="1"/>
  <c r="L443" i="10"/>
  <c r="K442" i="10"/>
  <c r="J785" i="10"/>
  <c r="B345" i="10"/>
  <c r="J786" i="10" l="1"/>
  <c r="E444" i="10"/>
  <c r="O444" i="10" s="1"/>
  <c r="L444" i="10"/>
  <c r="K443" i="10"/>
  <c r="B346" i="10"/>
  <c r="E445" i="10" l="1"/>
  <c r="O445" i="10" s="1"/>
  <c r="L445" i="10"/>
  <c r="K444" i="10"/>
  <c r="J787" i="10"/>
  <c r="J788" i="10" l="1"/>
  <c r="E446" i="10"/>
  <c r="O446" i="10" s="1"/>
  <c r="L446" i="10"/>
  <c r="K445" i="10"/>
  <c r="D3" i="12"/>
  <c r="B3" i="11" s="1"/>
  <c r="M3" i="18" s="1"/>
  <c r="E447" i="10" l="1"/>
  <c r="O447" i="10" s="1"/>
  <c r="L447" i="10"/>
  <c r="K446" i="10"/>
  <c r="J789" i="10"/>
  <c r="R3" i="11"/>
  <c r="D5" i="12"/>
  <c r="B5" i="11" s="1"/>
  <c r="M5" i="18" s="1"/>
  <c r="D2" i="12"/>
  <c r="B2" i="11" s="1"/>
  <c r="D4" i="12"/>
  <c r="B4" i="11" s="1"/>
  <c r="M4" i="18" s="1"/>
  <c r="R2" i="11" l="1"/>
  <c r="M2" i="18"/>
  <c r="J4" i="18"/>
  <c r="J3" i="18"/>
  <c r="M27" i="10"/>
  <c r="J5" i="18"/>
  <c r="M16" i="10"/>
  <c r="J2" i="18"/>
  <c r="J790" i="10"/>
  <c r="E448" i="10"/>
  <c r="O448" i="10" s="1"/>
  <c r="L448" i="10"/>
  <c r="K447" i="10"/>
  <c r="M17" i="10"/>
  <c r="M29" i="10"/>
  <c r="M25" i="10"/>
  <c r="M26" i="10"/>
  <c r="M20" i="10"/>
  <c r="M23" i="10"/>
  <c r="M19" i="10"/>
  <c r="M28" i="10"/>
  <c r="M21" i="10"/>
  <c r="M18" i="10"/>
  <c r="M24" i="10"/>
  <c r="M22" i="10"/>
  <c r="D6" i="12"/>
  <c r="B6" i="11" s="1"/>
  <c r="M6" i="18" s="1"/>
  <c r="R4" i="11"/>
  <c r="M9" i="10"/>
  <c r="M14" i="10"/>
  <c r="M6" i="10"/>
  <c r="M10" i="10"/>
  <c r="M3" i="10"/>
  <c r="M12" i="10"/>
  <c r="M11" i="10"/>
  <c r="M7" i="10"/>
  <c r="M15" i="10"/>
  <c r="M5" i="10"/>
  <c r="M2" i="10"/>
  <c r="M8" i="10"/>
  <c r="M13" i="10"/>
  <c r="M4" i="10"/>
  <c r="R5" i="11"/>
  <c r="E5" i="18" l="1"/>
  <c r="W5" i="18" s="1"/>
  <c r="E3" i="18"/>
  <c r="W3" i="18" s="1"/>
  <c r="E4" i="18"/>
  <c r="W4" i="18" s="1"/>
  <c r="E2" i="18"/>
  <c r="W2" i="18" s="1"/>
  <c r="M30" i="10"/>
  <c r="J6" i="18"/>
  <c r="E6" i="18" s="1"/>
  <c r="W6" i="18" s="1"/>
  <c r="E449" i="10"/>
  <c r="O449" i="10" s="1"/>
  <c r="L449" i="10"/>
  <c r="K448" i="10"/>
  <c r="J791" i="10"/>
  <c r="M33" i="10"/>
  <c r="M34" i="10"/>
  <c r="M36" i="10"/>
  <c r="M35" i="10"/>
  <c r="M31" i="10"/>
  <c r="M32" i="10"/>
  <c r="D7" i="12"/>
  <c r="B7" i="11" s="1"/>
  <c r="M7" i="18" s="1"/>
  <c r="R6" i="11"/>
  <c r="R7" i="11" l="1"/>
  <c r="J7" i="18"/>
  <c r="E7" i="18" s="1"/>
  <c r="W7" i="18" s="1"/>
  <c r="J792" i="10"/>
  <c r="E450" i="10"/>
  <c r="O450" i="10" s="1"/>
  <c r="L450" i="10"/>
  <c r="K449" i="10"/>
  <c r="M43" i="10"/>
  <c r="M40" i="10"/>
  <c r="M37" i="10"/>
  <c r="D8" i="12"/>
  <c r="B8" i="11" s="1"/>
  <c r="M39" i="10"/>
  <c r="M42" i="10"/>
  <c r="M38" i="10"/>
  <c r="M41" i="10"/>
  <c r="J8" i="18" l="1"/>
  <c r="E8" i="18" s="1"/>
  <c r="W8" i="18" s="1"/>
  <c r="M8" i="18"/>
  <c r="E451" i="10"/>
  <c r="O451" i="10" s="1"/>
  <c r="L451" i="10"/>
  <c r="K450" i="10"/>
  <c r="J793" i="10"/>
  <c r="D9" i="12"/>
  <c r="B9" i="11" s="1"/>
  <c r="R8" i="11"/>
  <c r="M49" i="10"/>
  <c r="M44" i="10"/>
  <c r="M48" i="10"/>
  <c r="M45" i="10"/>
  <c r="M47" i="10"/>
  <c r="M50" i="10"/>
  <c r="M46" i="10"/>
  <c r="J9" i="18" l="1"/>
  <c r="E9" i="18" s="1"/>
  <c r="W9" i="18" s="1"/>
  <c r="M9" i="18"/>
  <c r="J794" i="10"/>
  <c r="E452" i="10"/>
  <c r="O452" i="10" s="1"/>
  <c r="L452" i="10"/>
  <c r="K451" i="10"/>
  <c r="D10" i="12"/>
  <c r="B10" i="11" s="1"/>
  <c r="R9" i="11"/>
  <c r="M57" i="10"/>
  <c r="M56" i="10"/>
  <c r="M54" i="10"/>
  <c r="M55" i="10"/>
  <c r="M52" i="10"/>
  <c r="M53" i="10"/>
  <c r="M51" i="10"/>
  <c r="J10" i="18" l="1"/>
  <c r="E10" i="18" s="1"/>
  <c r="W10" i="18" s="1"/>
  <c r="M10" i="18"/>
  <c r="E453" i="10"/>
  <c r="O453" i="10" s="1"/>
  <c r="L453" i="10"/>
  <c r="K452" i="10"/>
  <c r="J795" i="10"/>
  <c r="D11" i="12"/>
  <c r="B11" i="11" s="1"/>
  <c r="R10" i="11"/>
  <c r="M64" i="10"/>
  <c r="M60" i="10"/>
  <c r="M63" i="10"/>
  <c r="M59" i="10"/>
  <c r="M58" i="10"/>
  <c r="M61" i="10"/>
  <c r="M62" i="10"/>
  <c r="J11" i="18" l="1"/>
  <c r="E11" i="18" s="1"/>
  <c r="W11" i="18" s="1"/>
  <c r="M11" i="18"/>
  <c r="J796" i="10"/>
  <c r="E454" i="10"/>
  <c r="O454" i="10" s="1"/>
  <c r="L454" i="10"/>
  <c r="K453" i="10"/>
  <c r="D12" i="12"/>
  <c r="B12" i="11" s="1"/>
  <c r="R11" i="11"/>
  <c r="M71" i="10"/>
  <c r="M66" i="10"/>
  <c r="M70" i="10"/>
  <c r="M68" i="10"/>
  <c r="M65" i="10"/>
  <c r="M69" i="10"/>
  <c r="M67" i="10"/>
  <c r="J12" i="18" l="1"/>
  <c r="E12" i="18" s="1"/>
  <c r="W12" i="18" s="1"/>
  <c r="M12" i="18"/>
  <c r="E455" i="10"/>
  <c r="O455" i="10" s="1"/>
  <c r="L455" i="10"/>
  <c r="K454" i="10"/>
  <c r="J797" i="10"/>
  <c r="D13" i="12"/>
  <c r="B13" i="11" s="1"/>
  <c r="R12" i="11"/>
  <c r="M72" i="10"/>
  <c r="M73" i="10"/>
  <c r="M75" i="10"/>
  <c r="M77" i="10"/>
  <c r="M78" i="10"/>
  <c r="M76" i="10"/>
  <c r="M74" i="10"/>
  <c r="J13" i="18" l="1"/>
  <c r="E13" i="18" s="1"/>
  <c r="W13" i="18" s="1"/>
  <c r="M13" i="18"/>
  <c r="E456" i="10"/>
  <c r="O456" i="10" s="1"/>
  <c r="L456" i="10"/>
  <c r="J798" i="10"/>
  <c r="K455" i="10"/>
  <c r="D14" i="12"/>
  <c r="B14" i="11" s="1"/>
  <c r="R13" i="11"/>
  <c r="M80" i="10"/>
  <c r="M83" i="10"/>
  <c r="M85" i="10"/>
  <c r="M79" i="10"/>
  <c r="M81" i="10"/>
  <c r="M84" i="10"/>
  <c r="M82" i="10"/>
  <c r="J14" i="18" l="1"/>
  <c r="E14" i="18" s="1"/>
  <c r="W14" i="18" s="1"/>
  <c r="M14" i="18"/>
  <c r="J799" i="10"/>
  <c r="E457" i="10"/>
  <c r="O457" i="10" s="1"/>
  <c r="L457" i="10"/>
  <c r="K456" i="10"/>
  <c r="D15" i="12"/>
  <c r="B15" i="11" s="1"/>
  <c r="R14" i="11"/>
  <c r="M89" i="10"/>
  <c r="M92" i="10"/>
  <c r="M88" i="10"/>
  <c r="M91" i="10"/>
  <c r="M86" i="10"/>
  <c r="M90" i="10"/>
  <c r="M87" i="10"/>
  <c r="J15" i="18" l="1"/>
  <c r="E15" i="18" s="1"/>
  <c r="W15" i="18" s="1"/>
  <c r="M15" i="18"/>
  <c r="E458" i="10"/>
  <c r="O458" i="10" s="1"/>
  <c r="L458" i="10"/>
  <c r="K457" i="10"/>
  <c r="J800" i="10"/>
  <c r="D16" i="12"/>
  <c r="B16" i="11" s="1"/>
  <c r="M96" i="10"/>
  <c r="M94" i="10"/>
  <c r="M98" i="10"/>
  <c r="M93" i="10"/>
  <c r="M99" i="10"/>
  <c r="M95" i="10"/>
  <c r="M97" i="10"/>
  <c r="R15" i="11"/>
  <c r="J16" i="18" l="1"/>
  <c r="E16" i="18" s="1"/>
  <c r="W16" i="18" s="1"/>
  <c r="M16" i="18"/>
  <c r="J801" i="10"/>
  <c r="E459" i="10"/>
  <c r="O459" i="10" s="1"/>
  <c r="L459" i="10"/>
  <c r="K458" i="10"/>
  <c r="D17" i="12"/>
  <c r="B17" i="11" s="1"/>
  <c r="R16" i="11"/>
  <c r="M105" i="10"/>
  <c r="M100" i="10"/>
  <c r="M102" i="10"/>
  <c r="M101" i="10"/>
  <c r="M106" i="10"/>
  <c r="M103" i="10"/>
  <c r="M104" i="10"/>
  <c r="J17" i="18" l="1"/>
  <c r="E17" i="18" s="1"/>
  <c r="W17" i="18" s="1"/>
  <c r="M17" i="18"/>
  <c r="E460" i="10"/>
  <c r="O460" i="10" s="1"/>
  <c r="L460" i="10"/>
  <c r="K459" i="10"/>
  <c r="J802" i="10"/>
  <c r="D18" i="12"/>
  <c r="B18" i="11" s="1"/>
  <c r="R17" i="11"/>
  <c r="M111" i="10"/>
  <c r="M113" i="10"/>
  <c r="M107" i="10"/>
  <c r="M109" i="10"/>
  <c r="M110" i="10"/>
  <c r="M108" i="10"/>
  <c r="M112" i="10"/>
  <c r="J18" i="18" l="1"/>
  <c r="E18" i="18" s="1"/>
  <c r="W18" i="18" s="1"/>
  <c r="M18" i="18"/>
  <c r="E461" i="10"/>
  <c r="O461" i="10" s="1"/>
  <c r="L461" i="10"/>
  <c r="J803" i="10"/>
  <c r="K460" i="10"/>
  <c r="D19" i="12"/>
  <c r="B19" i="11" s="1"/>
  <c r="M118" i="10"/>
  <c r="M115" i="10"/>
  <c r="M114" i="10"/>
  <c r="M120" i="10"/>
  <c r="M116" i="10"/>
  <c r="M119" i="10"/>
  <c r="M117" i="10"/>
  <c r="R18" i="11"/>
  <c r="J19" i="18" l="1"/>
  <c r="E19" i="18" s="1"/>
  <c r="W19" i="18" s="1"/>
  <c r="M19" i="18"/>
  <c r="J804" i="10"/>
  <c r="E462" i="10"/>
  <c r="O462" i="10" s="1"/>
  <c r="L462" i="10"/>
  <c r="K461" i="10"/>
  <c r="D20" i="12"/>
  <c r="B20" i="11" s="1"/>
  <c r="M123" i="10"/>
  <c r="R19" i="11"/>
  <c r="M125" i="10"/>
  <c r="M127" i="10"/>
  <c r="M126" i="10"/>
  <c r="M124" i="10"/>
  <c r="M121" i="10"/>
  <c r="M122" i="10"/>
  <c r="J20" i="18" l="1"/>
  <c r="E20" i="18" s="1"/>
  <c r="W20" i="18" s="1"/>
  <c r="M20" i="18"/>
  <c r="E463" i="10"/>
  <c r="O463" i="10" s="1"/>
  <c r="L463" i="10"/>
  <c r="K462" i="10"/>
  <c r="J805" i="10"/>
  <c r="M132" i="10"/>
  <c r="M134" i="10"/>
  <c r="M129" i="10"/>
  <c r="M131" i="10"/>
  <c r="M133" i="10"/>
  <c r="R20" i="11"/>
  <c r="M130" i="10"/>
  <c r="M128" i="10"/>
  <c r="D21" i="12"/>
  <c r="B21" i="11" s="1"/>
  <c r="J21" i="18" l="1"/>
  <c r="E21" i="18" s="1"/>
  <c r="W21" i="18" s="1"/>
  <c r="M21" i="18"/>
  <c r="E464" i="10"/>
  <c r="O464" i="10" s="1"/>
  <c r="L464" i="10"/>
  <c r="J806" i="10"/>
  <c r="K463" i="10"/>
  <c r="D22" i="12"/>
  <c r="B22" i="11" s="1"/>
  <c r="R21" i="11"/>
  <c r="M139" i="10"/>
  <c r="M138" i="10"/>
  <c r="M136" i="10"/>
  <c r="M137" i="10"/>
  <c r="M135" i="10"/>
  <c r="M140" i="10"/>
  <c r="M141" i="10"/>
  <c r="J22" i="18" l="1"/>
  <c r="E22" i="18" s="1"/>
  <c r="W22" i="18" s="1"/>
  <c r="M22" i="18"/>
  <c r="J807" i="10"/>
  <c r="E465" i="10"/>
  <c r="O465" i="10" s="1"/>
  <c r="L465" i="10"/>
  <c r="K464" i="10"/>
  <c r="D23" i="12"/>
  <c r="B23" i="11" s="1"/>
  <c r="M144" i="10"/>
  <c r="M148" i="10"/>
  <c r="M145" i="10"/>
  <c r="R22" i="11"/>
  <c r="M146" i="10"/>
  <c r="M143" i="10"/>
  <c r="M142" i="10"/>
  <c r="M147" i="10"/>
  <c r="J23" i="18" l="1"/>
  <c r="E23" i="18" s="1"/>
  <c r="W23" i="18" s="1"/>
  <c r="M23" i="18"/>
  <c r="E466" i="10"/>
  <c r="O466" i="10" s="1"/>
  <c r="L466" i="10"/>
  <c r="K465" i="10"/>
  <c r="J808" i="10"/>
  <c r="D24" i="12"/>
  <c r="B24" i="11" s="1"/>
  <c r="M155" i="10"/>
  <c r="M153" i="10"/>
  <c r="M149" i="10"/>
  <c r="M151" i="10"/>
  <c r="M154" i="10"/>
  <c r="M150" i="10"/>
  <c r="M152" i="10"/>
  <c r="R23" i="11"/>
  <c r="J24" i="18" l="1"/>
  <c r="E24" i="18" s="1"/>
  <c r="W24" i="18" s="1"/>
  <c r="M24" i="18"/>
  <c r="E467" i="10"/>
  <c r="O467" i="10" s="1"/>
  <c r="L467" i="10"/>
  <c r="J809" i="10"/>
  <c r="K466" i="10"/>
  <c r="D25" i="12"/>
  <c r="B25" i="11" s="1"/>
  <c r="M162" i="10"/>
  <c r="R24" i="11"/>
  <c r="M157" i="10"/>
  <c r="M160" i="10"/>
  <c r="M158" i="10"/>
  <c r="M159" i="10"/>
  <c r="M156" i="10"/>
  <c r="M161" i="10"/>
  <c r="J25" i="18" l="1"/>
  <c r="E25" i="18" s="1"/>
  <c r="W25" i="18" s="1"/>
  <c r="M25" i="18"/>
  <c r="J810" i="10"/>
  <c r="E468" i="10"/>
  <c r="O468" i="10" s="1"/>
  <c r="L468" i="10"/>
  <c r="K467" i="10"/>
  <c r="D26" i="12"/>
  <c r="B26" i="11" s="1"/>
  <c r="M164" i="10"/>
  <c r="M163" i="10"/>
  <c r="M167" i="10"/>
  <c r="M166" i="10"/>
  <c r="R25" i="11"/>
  <c r="M168" i="10"/>
  <c r="M165" i="10"/>
  <c r="M169" i="10"/>
  <c r="J26" i="18" l="1"/>
  <c r="E26" i="18" s="1"/>
  <c r="W26" i="18" s="1"/>
  <c r="M26" i="18"/>
  <c r="E469" i="10"/>
  <c r="O469" i="10" s="1"/>
  <c r="L469" i="10"/>
  <c r="K468" i="10"/>
  <c r="J811" i="10"/>
  <c r="D27" i="12"/>
  <c r="B27" i="11" s="1"/>
  <c r="M170" i="10"/>
  <c r="M172" i="10"/>
  <c r="M173" i="10"/>
  <c r="M176" i="10"/>
  <c r="M175" i="10"/>
  <c r="M174" i="10"/>
  <c r="M171" i="10"/>
  <c r="R26" i="11"/>
  <c r="J27" i="18" l="1"/>
  <c r="M27" i="18"/>
  <c r="E470" i="10"/>
  <c r="O470" i="10" s="1"/>
  <c r="L470" i="10"/>
  <c r="J812" i="10"/>
  <c r="K469" i="10"/>
  <c r="D28" i="12"/>
  <c r="B28" i="11" s="1"/>
  <c r="J29" i="18" s="1"/>
  <c r="M177" i="10"/>
  <c r="M183" i="10"/>
  <c r="R27" i="11"/>
  <c r="M180" i="10"/>
  <c r="M179" i="10"/>
  <c r="M178" i="10"/>
  <c r="M182" i="10"/>
  <c r="M181" i="10"/>
  <c r="E29" i="18" l="1"/>
  <c r="W29" i="18" s="1"/>
  <c r="E27" i="18"/>
  <c r="W27" i="18" s="1"/>
  <c r="J28" i="18"/>
  <c r="M28" i="18"/>
  <c r="J813" i="10"/>
  <c r="E471" i="10"/>
  <c r="O471" i="10" s="1"/>
  <c r="L471" i="10"/>
  <c r="K470" i="10"/>
  <c r="R28" i="11"/>
  <c r="M188" i="10"/>
  <c r="M184" i="10"/>
  <c r="M187" i="10"/>
  <c r="M190" i="10"/>
  <c r="M189" i="10"/>
  <c r="M186" i="10"/>
  <c r="M185" i="10"/>
  <c r="D29" i="12"/>
  <c r="B29" i="11" s="1"/>
  <c r="E28" i="18" l="1"/>
  <c r="W28" i="18" s="1"/>
  <c r="M29" i="18"/>
  <c r="J30" i="18"/>
  <c r="E30" i="18" s="1"/>
  <c r="W30" i="18" s="1"/>
  <c r="J31" i="18"/>
  <c r="E31" i="18" s="1"/>
  <c r="W31" i="18" s="1"/>
  <c r="E472" i="10"/>
  <c r="O472" i="10" s="1"/>
  <c r="L472" i="10"/>
  <c r="K471" i="10"/>
  <c r="J814" i="10"/>
  <c r="D30" i="12"/>
  <c r="B30" i="11" s="1"/>
  <c r="R29" i="11"/>
  <c r="M193" i="10"/>
  <c r="M194" i="10"/>
  <c r="M192" i="10"/>
  <c r="M196" i="10"/>
  <c r="M197" i="10"/>
  <c r="M191" i="10"/>
  <c r="M195" i="10"/>
  <c r="M30" i="18" l="1"/>
  <c r="J32" i="18"/>
  <c r="E32" i="18" s="1"/>
  <c r="W32" i="18" s="1"/>
  <c r="E473" i="10"/>
  <c r="O473" i="10" s="1"/>
  <c r="L473" i="10"/>
  <c r="J815" i="10"/>
  <c r="K472" i="10"/>
  <c r="D31" i="12"/>
  <c r="B31" i="11" s="1"/>
  <c r="M31" i="18" s="1"/>
  <c r="R30" i="11"/>
  <c r="M199" i="10"/>
  <c r="M201" i="10"/>
  <c r="M200" i="10"/>
  <c r="M198" i="10"/>
  <c r="M202" i="10"/>
  <c r="M204" i="10"/>
  <c r="M203" i="10"/>
  <c r="J816" i="10" l="1"/>
  <c r="E474" i="10"/>
  <c r="O474" i="10" s="1"/>
  <c r="L474" i="10"/>
  <c r="K473" i="10"/>
  <c r="D32" i="12"/>
  <c r="B32" i="11" s="1"/>
  <c r="M32" i="18" s="1"/>
  <c r="R31" i="11"/>
  <c r="M210" i="10"/>
  <c r="M208" i="10"/>
  <c r="M207" i="10"/>
  <c r="M205" i="10"/>
  <c r="M209" i="10"/>
  <c r="M211" i="10"/>
  <c r="M206" i="10"/>
  <c r="E475" i="10" l="1"/>
  <c r="O475" i="10" s="1"/>
  <c r="L475" i="10"/>
  <c r="K474" i="10"/>
  <c r="J817" i="10"/>
  <c r="D33" i="12"/>
  <c r="B33" i="11" s="1"/>
  <c r="R32" i="11"/>
  <c r="M214" i="10"/>
  <c r="M216" i="10"/>
  <c r="M217" i="10"/>
  <c r="M212" i="10"/>
  <c r="M215" i="10"/>
  <c r="M213" i="10"/>
  <c r="M218" i="10"/>
  <c r="E476" i="10" l="1"/>
  <c r="O476" i="10" s="1"/>
  <c r="L476" i="10"/>
  <c r="J818" i="10"/>
  <c r="K475" i="10"/>
  <c r="D34" i="12"/>
  <c r="B34" i="11" s="1"/>
  <c r="R33" i="11"/>
  <c r="M220" i="10"/>
  <c r="M219" i="10"/>
  <c r="M221" i="10"/>
  <c r="M222" i="10"/>
  <c r="M223" i="10"/>
  <c r="M224" i="10"/>
  <c r="M225" i="10"/>
  <c r="J819" i="10" l="1"/>
  <c r="E477" i="10"/>
  <c r="O477" i="10" s="1"/>
  <c r="L477" i="10"/>
  <c r="K476" i="10"/>
  <c r="D35" i="12"/>
  <c r="B35" i="11" s="1"/>
  <c r="R34" i="11"/>
  <c r="M231" i="10"/>
  <c r="M230" i="10"/>
  <c r="M227" i="10"/>
  <c r="M228" i="10"/>
  <c r="M226" i="10"/>
  <c r="M232" i="10"/>
  <c r="M229" i="10"/>
  <c r="E478" i="10" l="1"/>
  <c r="O478" i="10" s="1"/>
  <c r="L478" i="10"/>
  <c r="K477" i="10"/>
  <c r="J820" i="10"/>
  <c r="D36" i="12"/>
  <c r="B36" i="11" s="1"/>
  <c r="R35" i="11"/>
  <c r="M235" i="10"/>
  <c r="M236" i="10"/>
  <c r="M238" i="10"/>
  <c r="M239" i="10"/>
  <c r="M233" i="10"/>
  <c r="M237" i="10"/>
  <c r="M234" i="10"/>
  <c r="E479" i="10" l="1"/>
  <c r="O479" i="10" s="1"/>
  <c r="L479" i="10"/>
  <c r="J821" i="10"/>
  <c r="K478" i="10"/>
  <c r="R36" i="11"/>
  <c r="M244" i="10"/>
  <c r="M240" i="10"/>
  <c r="M246" i="10"/>
  <c r="M242" i="10"/>
  <c r="M243" i="10"/>
  <c r="M241" i="10"/>
  <c r="M245" i="10"/>
  <c r="D37" i="12"/>
  <c r="B37" i="11" s="1"/>
  <c r="E480" i="10" l="1"/>
  <c r="O480" i="10" s="1"/>
  <c r="L480" i="10"/>
  <c r="K479" i="10"/>
  <c r="D38" i="12"/>
  <c r="B38" i="11" s="1"/>
  <c r="R37" i="11"/>
  <c r="M248" i="10"/>
  <c r="M250" i="10"/>
  <c r="M253" i="10"/>
  <c r="M252" i="10"/>
  <c r="M251" i="10"/>
  <c r="M247" i="10"/>
  <c r="M249" i="10"/>
  <c r="E481" i="10" l="1"/>
  <c r="O481" i="10" s="1"/>
  <c r="L481" i="10"/>
  <c r="K480" i="10"/>
  <c r="R38" i="11"/>
  <c r="M254" i="10"/>
  <c r="M255" i="10"/>
  <c r="M260" i="10"/>
  <c r="M256" i="10"/>
  <c r="M258" i="10"/>
  <c r="M257" i="10"/>
  <c r="M259" i="10"/>
  <c r="D39" i="12"/>
  <c r="B39" i="11" s="1"/>
  <c r="E482" i="10" l="1"/>
  <c r="O482" i="10" s="1"/>
  <c r="L482" i="10"/>
  <c r="K481" i="10"/>
  <c r="R39" i="11"/>
  <c r="M267" i="10"/>
  <c r="M261" i="10"/>
  <c r="M263" i="10"/>
  <c r="M265" i="10"/>
  <c r="M262" i="10"/>
  <c r="M264" i="10"/>
  <c r="M266" i="10"/>
  <c r="D40" i="12"/>
  <c r="B40" i="11" s="1"/>
  <c r="E483" i="10" l="1"/>
  <c r="O483" i="10" s="1"/>
  <c r="L483" i="10"/>
  <c r="K482" i="10"/>
  <c r="R40" i="11"/>
  <c r="M270" i="10"/>
  <c r="M269" i="10"/>
  <c r="M268" i="10"/>
  <c r="M274" i="10"/>
  <c r="M271" i="10"/>
  <c r="M273" i="10"/>
  <c r="M272" i="10"/>
  <c r="D41" i="12"/>
  <c r="B41" i="11" s="1"/>
  <c r="E484" i="10" l="1"/>
  <c r="O484" i="10" s="1"/>
  <c r="L484" i="10"/>
  <c r="K483" i="10"/>
  <c r="R41" i="11"/>
  <c r="M275" i="10"/>
  <c r="M281" i="10"/>
  <c r="M280" i="10"/>
  <c r="M277" i="10"/>
  <c r="M279" i="10"/>
  <c r="M276" i="10"/>
  <c r="M278" i="10"/>
  <c r="D42" i="12"/>
  <c r="B42" i="11" s="1"/>
  <c r="E485" i="10" l="1"/>
  <c r="O485" i="10" s="1"/>
  <c r="L485" i="10"/>
  <c r="K484" i="10"/>
  <c r="R42" i="11"/>
  <c r="M284" i="10"/>
  <c r="M288" i="10"/>
  <c r="M283" i="10"/>
  <c r="M285" i="10"/>
  <c r="M286" i="10"/>
  <c r="M282" i="10"/>
  <c r="M287" i="10"/>
  <c r="D43" i="12"/>
  <c r="B43" i="11" s="1"/>
  <c r="E486" i="10" l="1"/>
  <c r="O486" i="10" s="1"/>
  <c r="L486" i="10"/>
  <c r="K485" i="10"/>
  <c r="R43" i="11"/>
  <c r="M294" i="10"/>
  <c r="M293" i="10"/>
  <c r="M295" i="10"/>
  <c r="M292" i="10"/>
  <c r="M291" i="10"/>
  <c r="M290" i="10"/>
  <c r="M289" i="10"/>
  <c r="D44" i="12"/>
  <c r="B44" i="11" s="1"/>
  <c r="E487" i="10" l="1"/>
  <c r="O487" i="10" s="1"/>
  <c r="L487" i="10"/>
  <c r="K486" i="10"/>
  <c r="R44" i="11"/>
  <c r="M302" i="10"/>
  <c r="M299" i="10"/>
  <c r="M301" i="10"/>
  <c r="M298" i="10"/>
  <c r="M296" i="10"/>
  <c r="M297" i="10"/>
  <c r="M300" i="10"/>
  <c r="D45" i="12"/>
  <c r="B45" i="11" s="1"/>
  <c r="E488" i="10" l="1"/>
  <c r="O488" i="10" s="1"/>
  <c r="L488" i="10"/>
  <c r="K487" i="10"/>
  <c r="R45" i="11"/>
  <c r="M309" i="10"/>
  <c r="M303" i="10"/>
  <c r="M305" i="10"/>
  <c r="M307" i="10"/>
  <c r="M306" i="10"/>
  <c r="M308" i="10"/>
  <c r="M304" i="10"/>
  <c r="D46" i="12"/>
  <c r="B46" i="11" s="1"/>
  <c r="E489" i="10" l="1"/>
  <c r="O489" i="10" s="1"/>
  <c r="L489" i="10"/>
  <c r="K488" i="10"/>
  <c r="R46" i="11"/>
  <c r="M314" i="10"/>
  <c r="M310" i="10"/>
  <c r="M316" i="10"/>
  <c r="M312" i="10"/>
  <c r="M315" i="10"/>
  <c r="M313" i="10"/>
  <c r="M311" i="10"/>
  <c r="D47" i="12"/>
  <c r="B47" i="11" s="1"/>
  <c r="E490" i="10" l="1"/>
  <c r="O490" i="10" s="1"/>
  <c r="L490" i="10"/>
  <c r="K489" i="10"/>
  <c r="R47" i="11"/>
  <c r="M321" i="10"/>
  <c r="M317" i="10"/>
  <c r="M320" i="10"/>
  <c r="M323" i="10"/>
  <c r="M322" i="10"/>
  <c r="M319" i="10"/>
  <c r="M318" i="10"/>
  <c r="D48" i="12"/>
  <c r="B48" i="11" s="1"/>
  <c r="E491" i="10" l="1"/>
  <c r="O491" i="10" s="1"/>
  <c r="L491" i="10"/>
  <c r="K490" i="10"/>
  <c r="R48" i="11"/>
  <c r="M330" i="10"/>
  <c r="M325" i="10"/>
  <c r="M327" i="10"/>
  <c r="M324" i="10"/>
  <c r="M328" i="10"/>
  <c r="M326" i="10"/>
  <c r="M329" i="10"/>
  <c r="D49" i="12"/>
  <c r="B49" i="11" s="1"/>
  <c r="E492" i="10" l="1"/>
  <c r="O492" i="10" s="1"/>
  <c r="L492" i="10"/>
  <c r="K491" i="10"/>
  <c r="R49" i="11"/>
  <c r="M331" i="10"/>
  <c r="M336" i="10"/>
  <c r="M332" i="10"/>
  <c r="M337" i="10"/>
  <c r="M333" i="10"/>
  <c r="M335" i="10"/>
  <c r="M334" i="10"/>
  <c r="D50" i="12"/>
  <c r="B50" i="11" s="1"/>
  <c r="E493" i="10" l="1"/>
  <c r="O493" i="10" s="1"/>
  <c r="L493" i="10"/>
  <c r="K492" i="10"/>
  <c r="R50" i="11"/>
  <c r="M339" i="10"/>
  <c r="M340" i="10"/>
  <c r="M343" i="10"/>
  <c r="M342" i="10"/>
  <c r="M338" i="10"/>
  <c r="M341" i="10"/>
  <c r="M344" i="10"/>
  <c r="D51" i="12"/>
  <c r="B51" i="11" s="1"/>
  <c r="E494" i="10" l="1"/>
  <c r="O494" i="10" s="1"/>
  <c r="L494" i="10"/>
  <c r="K493" i="10"/>
  <c r="M348" i="10"/>
  <c r="M347" i="10"/>
  <c r="M349" i="10"/>
  <c r="M350" i="10"/>
  <c r="M351" i="10"/>
  <c r="M352" i="10"/>
  <c r="M353" i="10"/>
  <c r="R51" i="11"/>
  <c r="M346" i="10"/>
  <c r="M345" i="10"/>
  <c r="D52" i="12"/>
  <c r="B52" i="11" s="1"/>
  <c r="E495" i="10" l="1"/>
  <c r="O495" i="10" s="1"/>
  <c r="L495" i="10"/>
  <c r="K494" i="10"/>
  <c r="M354" i="10"/>
  <c r="M355" i="10"/>
  <c r="M356" i="10"/>
  <c r="M357" i="10"/>
  <c r="M358" i="10"/>
  <c r="M359" i="10"/>
  <c r="M360" i="10"/>
  <c r="M361" i="10"/>
  <c r="M362" i="10"/>
  <c r="R52" i="11"/>
  <c r="D53" i="12"/>
  <c r="B53" i="11" s="1"/>
  <c r="E496" i="10" l="1"/>
  <c r="O496" i="10" s="1"/>
  <c r="L496" i="10"/>
  <c r="K495" i="10"/>
  <c r="M363" i="10"/>
  <c r="M364" i="10"/>
  <c r="M365" i="10"/>
  <c r="M366" i="10"/>
  <c r="M367" i="10"/>
  <c r="M368" i="10"/>
  <c r="M369" i="10"/>
  <c r="M370" i="10"/>
  <c r="M371" i="10"/>
  <c r="R53" i="11"/>
  <c r="D54" i="12"/>
  <c r="B54" i="11" s="1"/>
  <c r="E497" i="10" l="1"/>
  <c r="O497" i="10" s="1"/>
  <c r="L497" i="10"/>
  <c r="K496" i="10"/>
  <c r="M372" i="10"/>
  <c r="M373" i="10"/>
  <c r="M374" i="10"/>
  <c r="M375" i="10"/>
  <c r="M376" i="10"/>
  <c r="M377" i="10"/>
  <c r="M378" i="10"/>
  <c r="M379" i="10"/>
  <c r="M380" i="10"/>
  <c r="R54" i="11"/>
  <c r="D55" i="12"/>
  <c r="B55" i="11" s="1"/>
  <c r="D56" i="12"/>
  <c r="B56" i="11" s="1"/>
  <c r="E498" i="10" l="1"/>
  <c r="O498" i="10" s="1"/>
  <c r="L498" i="10"/>
  <c r="K497" i="10"/>
  <c r="M381" i="10"/>
  <c r="M382" i="10"/>
  <c r="M383" i="10"/>
  <c r="M384" i="10"/>
  <c r="M385" i="10"/>
  <c r="M386" i="10"/>
  <c r="M387" i="10"/>
  <c r="M388" i="10"/>
  <c r="M389" i="10"/>
  <c r="R56" i="11"/>
  <c r="M390" i="10"/>
  <c r="M391" i="10"/>
  <c r="M392" i="10"/>
  <c r="M393" i="10"/>
  <c r="M394" i="10"/>
  <c r="M395" i="10"/>
  <c r="M396" i="10"/>
  <c r="M397" i="10"/>
  <c r="M398" i="10"/>
  <c r="R55" i="11"/>
  <c r="E499" i="10" l="1"/>
  <c r="O499" i="10" s="1"/>
  <c r="L499" i="10"/>
  <c r="K498" i="10"/>
  <c r="E500" i="10" l="1"/>
  <c r="O500" i="10" s="1"/>
  <c r="L500" i="10"/>
  <c r="K499" i="10"/>
  <c r="E501" i="10" l="1"/>
  <c r="O501" i="10" s="1"/>
  <c r="L501" i="10"/>
  <c r="K500" i="10"/>
  <c r="E502" i="10" l="1"/>
  <c r="O502" i="10" s="1"/>
  <c r="L502" i="10"/>
  <c r="K501" i="10"/>
  <c r="E503" i="10" l="1"/>
  <c r="O503" i="10" s="1"/>
  <c r="L503" i="10"/>
  <c r="K502" i="10"/>
  <c r="E504" i="10" l="1"/>
  <c r="O504" i="10" s="1"/>
  <c r="L504" i="10"/>
  <c r="K503" i="10"/>
  <c r="E505" i="10" l="1"/>
  <c r="O505" i="10" s="1"/>
  <c r="L505" i="10"/>
  <c r="K504" i="10"/>
  <c r="E506" i="10" l="1"/>
  <c r="O506" i="10" s="1"/>
  <c r="L506" i="10"/>
  <c r="K505" i="10"/>
  <c r="E507" i="10" l="1"/>
  <c r="O507" i="10" s="1"/>
  <c r="L507" i="10"/>
  <c r="K506" i="10"/>
  <c r="E508" i="10" l="1"/>
  <c r="O508" i="10" s="1"/>
  <c r="L508" i="10"/>
  <c r="K507" i="10"/>
  <c r="E509" i="10" l="1"/>
  <c r="O509" i="10" s="1"/>
  <c r="L509" i="10"/>
  <c r="K508" i="10"/>
  <c r="E510" i="10" l="1"/>
  <c r="O510" i="10" s="1"/>
  <c r="L510" i="10"/>
  <c r="K509" i="10"/>
  <c r="E511" i="10" l="1"/>
  <c r="O511" i="10" s="1"/>
  <c r="L511" i="10"/>
  <c r="K510" i="10"/>
  <c r="E512" i="10" l="1"/>
  <c r="O512" i="10" s="1"/>
  <c r="L512" i="10"/>
  <c r="K511" i="10"/>
  <c r="E513" i="10" l="1"/>
  <c r="O513" i="10" s="1"/>
  <c r="L513" i="10"/>
  <c r="K512" i="10"/>
  <c r="E514" i="10" l="1"/>
  <c r="O514" i="10" s="1"/>
  <c r="L514" i="10"/>
  <c r="K513" i="10"/>
  <c r="E515" i="10" l="1"/>
  <c r="O515" i="10" s="1"/>
  <c r="L515" i="10"/>
  <c r="K514" i="10"/>
  <c r="E516" i="10" l="1"/>
  <c r="O516" i="10" s="1"/>
  <c r="L516" i="10"/>
  <c r="K515" i="10"/>
  <c r="E517" i="10" l="1"/>
  <c r="O517" i="10" s="1"/>
  <c r="L517" i="10"/>
  <c r="K516" i="10"/>
  <c r="E518" i="10" l="1"/>
  <c r="O518" i="10" s="1"/>
  <c r="L518" i="10"/>
  <c r="K517" i="10"/>
  <c r="E519" i="10" l="1"/>
  <c r="O519" i="10" s="1"/>
  <c r="L519" i="10"/>
  <c r="K518" i="10"/>
  <c r="E520" i="10" l="1"/>
  <c r="O520" i="10" s="1"/>
  <c r="L520" i="10"/>
  <c r="K519" i="10"/>
  <c r="E521" i="10" l="1"/>
  <c r="O521" i="10" s="1"/>
  <c r="L521" i="10"/>
  <c r="K520" i="10"/>
  <c r="E522" i="10" l="1"/>
  <c r="O522" i="10" s="1"/>
  <c r="L522" i="10"/>
  <c r="K521" i="10"/>
  <c r="E523" i="10" l="1"/>
  <c r="O523" i="10" s="1"/>
  <c r="L523" i="10"/>
  <c r="K522" i="10"/>
  <c r="E524" i="10" l="1"/>
  <c r="O524" i="10" s="1"/>
  <c r="L524" i="10"/>
  <c r="K523" i="10"/>
  <c r="E525" i="10" l="1"/>
  <c r="O525" i="10" s="1"/>
  <c r="L525" i="10"/>
  <c r="K524" i="10"/>
  <c r="E526" i="10" l="1"/>
  <c r="O526" i="10" s="1"/>
  <c r="L526" i="10"/>
  <c r="K525" i="10"/>
  <c r="E527" i="10" l="1"/>
  <c r="O527" i="10" s="1"/>
  <c r="L527" i="10"/>
  <c r="K526" i="10"/>
  <c r="E528" i="10" l="1"/>
  <c r="O528" i="10" s="1"/>
  <c r="L528" i="10"/>
  <c r="K527" i="10"/>
  <c r="E529" i="10" l="1"/>
  <c r="O529" i="10" s="1"/>
  <c r="L529" i="10"/>
  <c r="K528" i="10"/>
  <c r="E530" i="10" l="1"/>
  <c r="O530" i="10" s="1"/>
  <c r="L530" i="10"/>
  <c r="K529" i="10"/>
  <c r="E531" i="10" l="1"/>
  <c r="O531" i="10" s="1"/>
  <c r="L531" i="10"/>
  <c r="K530" i="10"/>
  <c r="E532" i="10" l="1"/>
  <c r="O532" i="10" s="1"/>
  <c r="L532" i="10"/>
  <c r="K531" i="10"/>
  <c r="E533" i="10" l="1"/>
  <c r="O533" i="10" s="1"/>
  <c r="L533" i="10"/>
  <c r="K532" i="10"/>
  <c r="E534" i="10" l="1"/>
  <c r="O534" i="10" s="1"/>
  <c r="L534" i="10"/>
  <c r="K533" i="10"/>
  <c r="E535" i="10" l="1"/>
  <c r="O535" i="10" s="1"/>
  <c r="L535" i="10"/>
  <c r="K534" i="10"/>
  <c r="E536" i="10" l="1"/>
  <c r="O536" i="10" s="1"/>
  <c r="L536" i="10"/>
  <c r="K535" i="10"/>
  <c r="E537" i="10" l="1"/>
  <c r="O537" i="10" s="1"/>
  <c r="L537" i="10"/>
  <c r="K536" i="10"/>
  <c r="E538" i="10" l="1"/>
  <c r="O538" i="10" s="1"/>
  <c r="L538" i="10"/>
  <c r="K537" i="10"/>
  <c r="E539" i="10" l="1"/>
  <c r="O539" i="10" s="1"/>
  <c r="L539" i="10"/>
  <c r="K538" i="10"/>
  <c r="E540" i="10" l="1"/>
  <c r="O540" i="10" s="1"/>
  <c r="L540" i="10"/>
  <c r="K539" i="10"/>
  <c r="E541" i="10" l="1"/>
  <c r="O541" i="10" s="1"/>
  <c r="L541" i="10"/>
  <c r="K540" i="10"/>
  <c r="E542" i="10" l="1"/>
  <c r="O542" i="10" s="1"/>
  <c r="L542" i="10"/>
  <c r="K541" i="10"/>
  <c r="E543" i="10" l="1"/>
  <c r="O543" i="10" s="1"/>
  <c r="L543" i="10"/>
  <c r="K542" i="10"/>
  <c r="E544" i="10" l="1"/>
  <c r="O544" i="10" s="1"/>
  <c r="L544" i="10"/>
  <c r="K543" i="10"/>
  <c r="E545" i="10" l="1"/>
  <c r="O545" i="10" s="1"/>
  <c r="L545" i="10"/>
  <c r="K544" i="10"/>
  <c r="E546" i="10" l="1"/>
  <c r="O546" i="10" s="1"/>
  <c r="L546" i="10"/>
  <c r="K545" i="10"/>
  <c r="E547" i="10" l="1"/>
  <c r="O547" i="10" s="1"/>
  <c r="L547" i="10"/>
  <c r="K546" i="10"/>
  <c r="E548" i="10" l="1"/>
  <c r="O548" i="10" s="1"/>
  <c r="L548" i="10"/>
  <c r="K547" i="10"/>
  <c r="E549" i="10" l="1"/>
  <c r="O549" i="10" s="1"/>
  <c r="L549" i="10"/>
  <c r="K548" i="10"/>
  <c r="E550" i="10" l="1"/>
  <c r="O550" i="10" s="1"/>
  <c r="L550" i="10"/>
  <c r="K549" i="10"/>
  <c r="E551" i="10" l="1"/>
  <c r="O551" i="10" s="1"/>
  <c r="L551" i="10"/>
  <c r="K550" i="10"/>
  <c r="E552" i="10" l="1"/>
  <c r="O552" i="10" s="1"/>
  <c r="L552" i="10"/>
  <c r="K551" i="10"/>
  <c r="K552" i="10" l="1"/>
  <c r="E553" i="10"/>
  <c r="O553" i="10" s="1"/>
  <c r="L553" i="10"/>
  <c r="K553" i="10" l="1"/>
  <c r="E554" i="10"/>
  <c r="O554" i="10" s="1"/>
  <c r="L554" i="10"/>
  <c r="K554" i="10" l="1"/>
  <c r="E555" i="10"/>
  <c r="O555" i="10" s="1"/>
  <c r="L555" i="10"/>
  <c r="K555" i="10" l="1"/>
  <c r="E556" i="10"/>
  <c r="O556" i="10" s="1"/>
  <c r="L556" i="10"/>
  <c r="K556" i="10" l="1"/>
  <c r="E557" i="10"/>
  <c r="O557" i="10" s="1"/>
  <c r="L557" i="10"/>
  <c r="K557" i="10" l="1"/>
  <c r="E558" i="10"/>
  <c r="O558" i="10" s="1"/>
  <c r="L558" i="10"/>
  <c r="K558" i="10" l="1"/>
  <c r="E559" i="10"/>
  <c r="O559" i="10" s="1"/>
  <c r="L559" i="10"/>
  <c r="K559" i="10" l="1"/>
  <c r="E560" i="10"/>
  <c r="O560" i="10" s="1"/>
  <c r="L560" i="10"/>
  <c r="K560" i="10" l="1"/>
  <c r="E561" i="10"/>
  <c r="O561" i="10" s="1"/>
  <c r="L561" i="10"/>
  <c r="K561" i="10" l="1"/>
  <c r="E562" i="10"/>
  <c r="O562" i="10" s="1"/>
  <c r="L562" i="10"/>
  <c r="K562" i="10" l="1"/>
  <c r="E563" i="10"/>
  <c r="O563" i="10" s="1"/>
  <c r="L563" i="10"/>
  <c r="K563" i="10" l="1"/>
  <c r="E564" i="10"/>
  <c r="O564" i="10" s="1"/>
  <c r="L564" i="10"/>
  <c r="K564" i="10" l="1"/>
  <c r="E565" i="10"/>
  <c r="O565" i="10" s="1"/>
  <c r="L565" i="10"/>
  <c r="K565" i="10" l="1"/>
  <c r="E566" i="10"/>
  <c r="O566" i="10" s="1"/>
  <c r="L566" i="10"/>
  <c r="K566" i="10" l="1"/>
  <c r="E567" i="10"/>
  <c r="O567" i="10" s="1"/>
  <c r="L567" i="10"/>
  <c r="K567" i="10" l="1"/>
  <c r="E568" i="10"/>
  <c r="O568" i="10" s="1"/>
  <c r="L568" i="10"/>
  <c r="K568" i="10" l="1"/>
  <c r="E569" i="10"/>
  <c r="O569" i="10" s="1"/>
  <c r="L569" i="10"/>
  <c r="K569" i="10" l="1"/>
  <c r="E570" i="10"/>
  <c r="O570" i="10" s="1"/>
  <c r="L570" i="10"/>
  <c r="K570" i="10" l="1"/>
  <c r="E571" i="10"/>
  <c r="O571" i="10" s="1"/>
  <c r="L571" i="10"/>
  <c r="K571" i="10" l="1"/>
  <c r="E572" i="10"/>
  <c r="O572" i="10" s="1"/>
  <c r="L572" i="10"/>
  <c r="K572" i="10" l="1"/>
  <c r="E573" i="10"/>
  <c r="O573" i="10" s="1"/>
  <c r="L573" i="10"/>
  <c r="K573" i="10" l="1"/>
  <c r="E574" i="10"/>
  <c r="O574" i="10" s="1"/>
  <c r="L574" i="10"/>
  <c r="K574" i="10" l="1"/>
  <c r="E575" i="10"/>
  <c r="O575" i="10" s="1"/>
  <c r="L575" i="10"/>
  <c r="K575" i="10" l="1"/>
  <c r="E576" i="10"/>
  <c r="O576" i="10" s="1"/>
  <c r="L576" i="10"/>
  <c r="K576" i="10" l="1"/>
  <c r="E577" i="10"/>
  <c r="O577" i="10" s="1"/>
  <c r="L577" i="10"/>
  <c r="K577" i="10" l="1"/>
  <c r="E578" i="10"/>
  <c r="O578" i="10" s="1"/>
  <c r="L578" i="10"/>
  <c r="K578" i="10" l="1"/>
  <c r="E579" i="10"/>
  <c r="O579" i="10" s="1"/>
  <c r="L579" i="10"/>
  <c r="K579" i="10" l="1"/>
  <c r="E580" i="10"/>
  <c r="O580" i="10" s="1"/>
  <c r="L580" i="10"/>
  <c r="K580" i="10" l="1"/>
  <c r="E581" i="10"/>
  <c r="O581" i="10" s="1"/>
  <c r="L581" i="10"/>
  <c r="K581" i="10" l="1"/>
  <c r="E582" i="10"/>
  <c r="O582" i="10" s="1"/>
  <c r="L582" i="10"/>
  <c r="K582" i="10" l="1"/>
  <c r="E583" i="10"/>
  <c r="O583" i="10" s="1"/>
  <c r="L583" i="10"/>
  <c r="K583" i="10" l="1"/>
  <c r="E584" i="10"/>
  <c r="O584" i="10" s="1"/>
  <c r="L584" i="10"/>
  <c r="K584" i="10" l="1"/>
  <c r="E585" i="10"/>
  <c r="O585" i="10" s="1"/>
  <c r="L585" i="10"/>
  <c r="K585" i="10" l="1"/>
  <c r="E586" i="10"/>
  <c r="O586" i="10" s="1"/>
  <c r="L586" i="10"/>
  <c r="K586" i="10" l="1"/>
  <c r="E587" i="10"/>
  <c r="O587" i="10" s="1"/>
  <c r="L587" i="10"/>
  <c r="K587" i="10" l="1"/>
  <c r="E588" i="10"/>
  <c r="O588" i="10" s="1"/>
  <c r="L588" i="10"/>
  <c r="K588" i="10" l="1"/>
  <c r="E589" i="10"/>
  <c r="O589" i="10" s="1"/>
  <c r="L589" i="10"/>
  <c r="K589" i="10" l="1"/>
  <c r="E590" i="10"/>
  <c r="O590" i="10" s="1"/>
  <c r="L590" i="10"/>
  <c r="K590" i="10" l="1"/>
  <c r="E591" i="10"/>
  <c r="O591" i="10" s="1"/>
  <c r="L591" i="10"/>
  <c r="K591" i="10" l="1"/>
  <c r="E592" i="10"/>
  <c r="O592" i="10" s="1"/>
  <c r="L592" i="10"/>
  <c r="K592" i="10" l="1"/>
  <c r="E593" i="10"/>
  <c r="O593" i="10" s="1"/>
  <c r="L593" i="10"/>
  <c r="K593" i="10" l="1"/>
  <c r="E594" i="10"/>
  <c r="O594" i="10" s="1"/>
  <c r="L594" i="10"/>
  <c r="K594" i="10" l="1"/>
  <c r="E595" i="10"/>
  <c r="O595" i="10" s="1"/>
  <c r="L595" i="10"/>
  <c r="K595" i="10" l="1"/>
  <c r="E596" i="10"/>
  <c r="O596" i="10" s="1"/>
  <c r="L596" i="10"/>
  <c r="K596" i="10" l="1"/>
  <c r="E597" i="10"/>
  <c r="O597" i="10" s="1"/>
  <c r="L597" i="10"/>
  <c r="K597" i="10" l="1"/>
  <c r="E598" i="10"/>
  <c r="O598" i="10" s="1"/>
  <c r="L598" i="10"/>
  <c r="K598" i="10" l="1"/>
  <c r="E599" i="10"/>
  <c r="O599" i="10" s="1"/>
  <c r="L599" i="10"/>
  <c r="K599" i="10" l="1"/>
  <c r="E600" i="10"/>
  <c r="O600" i="10" s="1"/>
  <c r="L600" i="10"/>
  <c r="K600" i="10" l="1"/>
  <c r="E601" i="10"/>
  <c r="O601" i="10" s="1"/>
  <c r="L601" i="10"/>
  <c r="K601" i="10" l="1"/>
  <c r="E602" i="10"/>
  <c r="O602" i="10" s="1"/>
  <c r="L602" i="10"/>
  <c r="K602" i="10" l="1"/>
  <c r="E603" i="10"/>
  <c r="O603" i="10" s="1"/>
  <c r="L603" i="10"/>
  <c r="K603" i="10" l="1"/>
  <c r="E604" i="10"/>
  <c r="O604" i="10" s="1"/>
  <c r="L604" i="10"/>
  <c r="K604" i="10" l="1"/>
  <c r="E605" i="10"/>
  <c r="O605" i="10" s="1"/>
  <c r="L605" i="10"/>
  <c r="K605" i="10" l="1"/>
  <c r="E606" i="10"/>
  <c r="O606" i="10" s="1"/>
  <c r="L606" i="10"/>
  <c r="K606" i="10" l="1"/>
  <c r="E607" i="10"/>
  <c r="O607" i="10" s="1"/>
  <c r="L607" i="10"/>
  <c r="K607" i="10" l="1"/>
  <c r="E608" i="10"/>
  <c r="O608" i="10" s="1"/>
  <c r="L608" i="10"/>
  <c r="K608" i="10" l="1"/>
  <c r="E609" i="10"/>
  <c r="O609" i="10" s="1"/>
  <c r="L609" i="10"/>
  <c r="K609" i="10" l="1"/>
  <c r="E610" i="10"/>
  <c r="O610" i="10" s="1"/>
  <c r="L610" i="10"/>
  <c r="K610" i="10" l="1"/>
  <c r="E611" i="10"/>
  <c r="O611" i="10" s="1"/>
  <c r="L611" i="10"/>
  <c r="K611" i="10" l="1"/>
  <c r="E612" i="10"/>
  <c r="O612" i="10" s="1"/>
  <c r="L612" i="10"/>
  <c r="K612" i="10" l="1"/>
  <c r="E613" i="10"/>
  <c r="O613" i="10" s="1"/>
  <c r="L613" i="10"/>
  <c r="K613" i="10" l="1"/>
  <c r="E614" i="10"/>
  <c r="O614" i="10" s="1"/>
  <c r="L614" i="10"/>
  <c r="K614" i="10" l="1"/>
  <c r="E615" i="10"/>
  <c r="O615" i="10" s="1"/>
  <c r="L615" i="10"/>
  <c r="K615" i="10" l="1"/>
  <c r="E616" i="10"/>
  <c r="O616" i="10" s="1"/>
  <c r="L616" i="10"/>
  <c r="K616" i="10" l="1"/>
  <c r="E617" i="10"/>
  <c r="O617" i="10" s="1"/>
  <c r="L617" i="10"/>
  <c r="K617" i="10" l="1"/>
  <c r="E618" i="10"/>
  <c r="O618" i="10" s="1"/>
  <c r="L618" i="10"/>
  <c r="K618" i="10" l="1"/>
  <c r="E619" i="10"/>
  <c r="O619" i="10" s="1"/>
  <c r="L619" i="10"/>
  <c r="K619" i="10" l="1"/>
  <c r="E620" i="10"/>
  <c r="O620" i="10" s="1"/>
  <c r="L620" i="10"/>
  <c r="K620" i="10" l="1"/>
  <c r="E621" i="10"/>
  <c r="O621" i="10" s="1"/>
  <c r="L621" i="10"/>
  <c r="K621" i="10" l="1"/>
  <c r="E622" i="10"/>
  <c r="O622" i="10" s="1"/>
  <c r="L622" i="10"/>
  <c r="K622" i="10" l="1"/>
  <c r="E623" i="10"/>
  <c r="O623" i="10" s="1"/>
  <c r="L623" i="10"/>
  <c r="K623" i="10" l="1"/>
  <c r="E624" i="10"/>
  <c r="O624" i="10" s="1"/>
  <c r="L624" i="10"/>
  <c r="K624" i="10" l="1"/>
  <c r="E625" i="10"/>
  <c r="O625" i="10" s="1"/>
  <c r="L625" i="10"/>
  <c r="K625" i="10" l="1"/>
  <c r="E626" i="10"/>
  <c r="O626" i="10" s="1"/>
  <c r="L626" i="10"/>
  <c r="K626" i="10" l="1"/>
  <c r="E627" i="10"/>
  <c r="O627" i="10" s="1"/>
  <c r="L627" i="10"/>
  <c r="K627" i="10" l="1"/>
  <c r="E628" i="10"/>
  <c r="O628" i="10" s="1"/>
  <c r="L628" i="10"/>
  <c r="K628" i="10" l="1"/>
  <c r="E629" i="10"/>
  <c r="O629" i="10" s="1"/>
  <c r="L629" i="10"/>
  <c r="K629" i="10" l="1"/>
  <c r="E630" i="10"/>
  <c r="O630" i="10" s="1"/>
  <c r="L630" i="10"/>
  <c r="K630" i="10" l="1"/>
  <c r="E631" i="10"/>
  <c r="O631" i="10" s="1"/>
  <c r="L631" i="10"/>
  <c r="K631" i="10" l="1"/>
  <c r="E632" i="10"/>
  <c r="O632" i="10" s="1"/>
  <c r="L632" i="10"/>
  <c r="K632" i="10" l="1"/>
  <c r="E633" i="10"/>
  <c r="O633" i="10" s="1"/>
  <c r="L633" i="10"/>
  <c r="K633" i="10" l="1"/>
  <c r="E634" i="10"/>
  <c r="O634" i="10" s="1"/>
  <c r="L634" i="10"/>
  <c r="K634" i="10" l="1"/>
  <c r="E635" i="10"/>
  <c r="O635" i="10" s="1"/>
  <c r="L635" i="10"/>
  <c r="K635" i="10" l="1"/>
  <c r="E636" i="10"/>
  <c r="O636" i="10" s="1"/>
  <c r="L636" i="10"/>
  <c r="K636" i="10" l="1"/>
  <c r="E637" i="10"/>
  <c r="O637" i="10" s="1"/>
  <c r="L637" i="10"/>
  <c r="K637" i="10" l="1"/>
  <c r="E638" i="10"/>
  <c r="O638" i="10" s="1"/>
  <c r="L638" i="10"/>
  <c r="K638" i="10" l="1"/>
  <c r="E639" i="10"/>
  <c r="O639" i="10" s="1"/>
  <c r="L639" i="10"/>
  <c r="K639" i="10" l="1"/>
  <c r="E640" i="10"/>
  <c r="O640" i="10" s="1"/>
  <c r="L640" i="10"/>
  <c r="K640" i="10" l="1"/>
  <c r="E641" i="10"/>
  <c r="O641" i="10" s="1"/>
  <c r="L641" i="10"/>
  <c r="K641" i="10" l="1"/>
  <c r="E642" i="10"/>
  <c r="O642" i="10" s="1"/>
  <c r="L642" i="10"/>
  <c r="K642" i="10" l="1"/>
  <c r="E643" i="10"/>
  <c r="O643" i="10" s="1"/>
  <c r="L643" i="10"/>
  <c r="K643" i="10" l="1"/>
  <c r="E644" i="10"/>
  <c r="O644" i="10" s="1"/>
  <c r="L644" i="10"/>
  <c r="K644" i="10" l="1"/>
  <c r="E645" i="10"/>
  <c r="O645" i="10" s="1"/>
  <c r="L645" i="10"/>
  <c r="K645" i="10" l="1"/>
  <c r="E646" i="10"/>
  <c r="O646" i="10" s="1"/>
  <c r="L646" i="10"/>
  <c r="K646" i="10" l="1"/>
  <c r="E647" i="10"/>
  <c r="O647" i="10" s="1"/>
  <c r="L647" i="10"/>
  <c r="K647" i="10" l="1"/>
  <c r="E648" i="10"/>
  <c r="O648" i="10" s="1"/>
  <c r="L648" i="10"/>
  <c r="K648" i="10" l="1"/>
  <c r="E649" i="10"/>
  <c r="O649" i="10" s="1"/>
  <c r="L649" i="10"/>
  <c r="K649" i="10" l="1"/>
  <c r="E650" i="10"/>
  <c r="O650" i="10" s="1"/>
  <c r="L650" i="10"/>
  <c r="K650" i="10" l="1"/>
  <c r="E651" i="10"/>
  <c r="O651" i="10" s="1"/>
  <c r="L651" i="10"/>
  <c r="K651" i="10" l="1"/>
  <c r="E652" i="10"/>
  <c r="O652" i="10" s="1"/>
  <c r="L652" i="10"/>
  <c r="K652" i="10" l="1"/>
  <c r="E653" i="10"/>
  <c r="O653" i="10" s="1"/>
  <c r="L653" i="10"/>
  <c r="K653" i="10" l="1"/>
  <c r="E654" i="10"/>
  <c r="O654" i="10" s="1"/>
  <c r="L654" i="10"/>
  <c r="K654" i="10" l="1"/>
  <c r="E655" i="10"/>
  <c r="O655" i="10" s="1"/>
  <c r="L655" i="10"/>
  <c r="K655" i="10" l="1"/>
  <c r="E656" i="10"/>
  <c r="O656" i="10" s="1"/>
  <c r="L656" i="10"/>
  <c r="K656" i="10" l="1"/>
  <c r="E657" i="10"/>
  <c r="O657" i="10" s="1"/>
  <c r="L657" i="10"/>
  <c r="K657" i="10" l="1"/>
  <c r="E658" i="10"/>
  <c r="O658" i="10" s="1"/>
  <c r="L658" i="10"/>
  <c r="K658" i="10" l="1"/>
  <c r="E659" i="10"/>
  <c r="O659" i="10" s="1"/>
  <c r="L659" i="10"/>
  <c r="K659" i="10" l="1"/>
  <c r="E660" i="10"/>
  <c r="O660" i="10" s="1"/>
  <c r="L660" i="10"/>
  <c r="K660" i="10" l="1"/>
  <c r="E661" i="10"/>
  <c r="O661" i="10" s="1"/>
  <c r="L661" i="10"/>
  <c r="K661" i="10" l="1"/>
  <c r="E662" i="10"/>
  <c r="O662" i="10" s="1"/>
  <c r="L662" i="10"/>
  <c r="K662" i="10" l="1"/>
  <c r="E663" i="10"/>
  <c r="O663" i="10" s="1"/>
  <c r="L663" i="10"/>
  <c r="K663" i="10" l="1"/>
  <c r="E664" i="10"/>
  <c r="O664" i="10" s="1"/>
  <c r="L664" i="10"/>
  <c r="K664" i="10" l="1"/>
  <c r="E665" i="10"/>
  <c r="O665" i="10" s="1"/>
  <c r="L665" i="10"/>
  <c r="K665" i="10" l="1"/>
  <c r="E666" i="10"/>
  <c r="O666" i="10" s="1"/>
  <c r="L666" i="10"/>
  <c r="K666" i="10" l="1"/>
  <c r="E667" i="10"/>
  <c r="O667" i="10" s="1"/>
  <c r="L667" i="10"/>
  <c r="K667" i="10" l="1"/>
  <c r="E668" i="10"/>
  <c r="O668" i="10" s="1"/>
  <c r="L668" i="10"/>
  <c r="K668" i="10" l="1"/>
  <c r="E669" i="10"/>
  <c r="O669" i="10" s="1"/>
  <c r="L669" i="10"/>
  <c r="K669" i="10" l="1"/>
  <c r="E670" i="10"/>
  <c r="O670" i="10" s="1"/>
  <c r="L670" i="10"/>
  <c r="K670" i="10" l="1"/>
  <c r="E671" i="10"/>
  <c r="O671" i="10" s="1"/>
  <c r="L671" i="10"/>
  <c r="K671" i="10" l="1"/>
  <c r="E672" i="10"/>
  <c r="O672" i="10" s="1"/>
  <c r="L672" i="10"/>
  <c r="K672" i="10" l="1"/>
  <c r="E673" i="10"/>
  <c r="O673" i="10" s="1"/>
  <c r="L673" i="10"/>
  <c r="K673" i="10" l="1"/>
  <c r="E674" i="10"/>
  <c r="O674" i="10" s="1"/>
  <c r="L674" i="10"/>
  <c r="K674" i="10" l="1"/>
  <c r="E675" i="10"/>
  <c r="O675" i="10" s="1"/>
  <c r="L675" i="10"/>
  <c r="K675" i="10" l="1"/>
  <c r="E676" i="10"/>
  <c r="O676" i="10" s="1"/>
  <c r="L676" i="10"/>
  <c r="K676" i="10" l="1"/>
  <c r="E677" i="10"/>
  <c r="O677" i="10" s="1"/>
  <c r="L677" i="10"/>
  <c r="K677" i="10" l="1"/>
  <c r="E678" i="10"/>
  <c r="O678" i="10" s="1"/>
  <c r="L678" i="10"/>
  <c r="K678" i="10" l="1"/>
  <c r="E679" i="10"/>
  <c r="O679" i="10" s="1"/>
  <c r="L679" i="10"/>
  <c r="K679" i="10" l="1"/>
  <c r="E680" i="10"/>
  <c r="O680" i="10" s="1"/>
  <c r="L680" i="10"/>
  <c r="K680" i="10" l="1"/>
  <c r="E681" i="10"/>
  <c r="O681" i="10" s="1"/>
  <c r="L681" i="10"/>
  <c r="K681" i="10" l="1"/>
  <c r="E682" i="10"/>
  <c r="O682" i="10" s="1"/>
  <c r="L682" i="10"/>
  <c r="K682" i="10" l="1"/>
  <c r="E683" i="10"/>
  <c r="O683" i="10" s="1"/>
  <c r="L683" i="10"/>
  <c r="K683" i="10" l="1"/>
  <c r="E684" i="10"/>
  <c r="O684" i="10" s="1"/>
  <c r="L684" i="10"/>
  <c r="K684" i="10" l="1"/>
  <c r="E685" i="10"/>
  <c r="O685" i="10" s="1"/>
  <c r="L685" i="10"/>
  <c r="K685" i="10" l="1"/>
  <c r="E686" i="10"/>
  <c r="O686" i="10" s="1"/>
  <c r="L686" i="10"/>
  <c r="K686" i="10" l="1"/>
  <c r="E687" i="10"/>
  <c r="O687" i="10" s="1"/>
  <c r="L687" i="10"/>
  <c r="K687" i="10" l="1"/>
  <c r="E688" i="10"/>
  <c r="O688" i="10" s="1"/>
  <c r="L688" i="10"/>
  <c r="K688" i="10" l="1"/>
  <c r="E689" i="10"/>
  <c r="O689" i="10" s="1"/>
  <c r="L689" i="10"/>
  <c r="K689" i="10" l="1"/>
  <c r="E690" i="10"/>
  <c r="O690" i="10" s="1"/>
  <c r="L690" i="10"/>
  <c r="K690" i="10" l="1"/>
  <c r="E691" i="10"/>
  <c r="O691" i="10" s="1"/>
  <c r="L691" i="10"/>
  <c r="K691" i="10" l="1"/>
  <c r="E692" i="10"/>
  <c r="O692" i="10" s="1"/>
  <c r="L692" i="10"/>
  <c r="K692" i="10" l="1"/>
  <c r="E693" i="10"/>
  <c r="O693" i="10" s="1"/>
  <c r="L693" i="10"/>
  <c r="K693" i="10" l="1"/>
  <c r="E694" i="10"/>
  <c r="O694" i="10" s="1"/>
  <c r="L694" i="10"/>
  <c r="K694" i="10" l="1"/>
  <c r="E695" i="10"/>
  <c r="O695" i="10" s="1"/>
  <c r="L695" i="10"/>
  <c r="K695" i="10" l="1"/>
  <c r="E696" i="10"/>
  <c r="O696" i="10" s="1"/>
  <c r="L696" i="10"/>
  <c r="K696" i="10" l="1"/>
  <c r="E697" i="10"/>
  <c r="O697" i="10" s="1"/>
  <c r="L697" i="10"/>
  <c r="K697" i="10" l="1"/>
  <c r="E698" i="10"/>
  <c r="O698" i="10" s="1"/>
  <c r="L698" i="10"/>
  <c r="K698" i="10" l="1"/>
  <c r="E699" i="10"/>
  <c r="O699" i="10" s="1"/>
  <c r="L699" i="10"/>
  <c r="K699" i="10" l="1"/>
  <c r="E700" i="10"/>
  <c r="O700" i="10" s="1"/>
  <c r="L700" i="10"/>
  <c r="K700" i="10" l="1"/>
  <c r="E701" i="10"/>
  <c r="O701" i="10" s="1"/>
  <c r="L701" i="10"/>
  <c r="K701" i="10" l="1"/>
  <c r="E702" i="10"/>
  <c r="O702" i="10" s="1"/>
  <c r="L702" i="10"/>
  <c r="K702" i="10" l="1"/>
  <c r="E703" i="10"/>
  <c r="O703" i="10" s="1"/>
  <c r="L703" i="10"/>
  <c r="K703" i="10" l="1"/>
  <c r="E704" i="10"/>
  <c r="O704" i="10" s="1"/>
  <c r="L704" i="10"/>
  <c r="K704" i="10" l="1"/>
  <c r="E705" i="10"/>
  <c r="O705" i="10" s="1"/>
  <c r="L705" i="10"/>
  <c r="K705" i="10" l="1"/>
  <c r="E706" i="10"/>
  <c r="O706" i="10" s="1"/>
  <c r="L706" i="10"/>
  <c r="K706" i="10" l="1"/>
  <c r="E707" i="10"/>
  <c r="O707" i="10" s="1"/>
  <c r="L707" i="10"/>
  <c r="K707" i="10" l="1"/>
  <c r="E708" i="10"/>
  <c r="O708" i="10" s="1"/>
  <c r="L708" i="10"/>
  <c r="K708" i="10" l="1"/>
  <c r="E709" i="10"/>
  <c r="O709" i="10" s="1"/>
  <c r="L709" i="10"/>
  <c r="K709" i="10" l="1"/>
  <c r="E710" i="10"/>
  <c r="O710" i="10" s="1"/>
  <c r="L710" i="10"/>
  <c r="K710" i="10" l="1"/>
  <c r="E711" i="10"/>
  <c r="O711" i="10" s="1"/>
  <c r="L711" i="10"/>
  <c r="K711" i="10" l="1"/>
  <c r="E712" i="10"/>
  <c r="O712" i="10" s="1"/>
  <c r="L712" i="10"/>
  <c r="K712" i="10" l="1"/>
  <c r="E713" i="10"/>
  <c r="O713" i="10" s="1"/>
  <c r="L713" i="10"/>
  <c r="K713" i="10" l="1"/>
  <c r="E714" i="10"/>
  <c r="O714" i="10" s="1"/>
  <c r="L714" i="10"/>
  <c r="K714" i="10" l="1"/>
  <c r="E715" i="10"/>
  <c r="O715" i="10" s="1"/>
  <c r="L715" i="10"/>
  <c r="K715" i="10" l="1"/>
  <c r="E716" i="10"/>
  <c r="O716" i="10" s="1"/>
  <c r="L716" i="10"/>
  <c r="K716" i="10" l="1"/>
  <c r="E717" i="10"/>
  <c r="O717" i="10" s="1"/>
  <c r="L717" i="10"/>
  <c r="K717" i="10" l="1"/>
  <c r="E718" i="10"/>
  <c r="O718" i="10" s="1"/>
  <c r="L718" i="10"/>
  <c r="K718" i="10" l="1"/>
  <c r="E719" i="10"/>
  <c r="O719" i="10" s="1"/>
  <c r="L719" i="10"/>
  <c r="K719" i="10" l="1"/>
  <c r="E720" i="10"/>
  <c r="O720" i="10" s="1"/>
  <c r="L720" i="10"/>
  <c r="K720" i="10" l="1"/>
  <c r="E721" i="10"/>
  <c r="O721" i="10" s="1"/>
  <c r="L721" i="10"/>
  <c r="K721" i="10" l="1"/>
  <c r="E722" i="10"/>
  <c r="O722" i="10" s="1"/>
  <c r="L722" i="10"/>
  <c r="K722" i="10" l="1"/>
  <c r="E723" i="10"/>
  <c r="O723" i="10" s="1"/>
  <c r="L723" i="10"/>
  <c r="K723" i="10" l="1"/>
  <c r="E724" i="10"/>
  <c r="O724" i="10" s="1"/>
  <c r="L724" i="10"/>
  <c r="K724" i="10" l="1"/>
  <c r="E725" i="10"/>
  <c r="O725" i="10" s="1"/>
  <c r="L725" i="10"/>
  <c r="K725" i="10" l="1"/>
  <c r="E726" i="10"/>
  <c r="O726" i="10" s="1"/>
  <c r="L726" i="10"/>
  <c r="K726" i="10" l="1"/>
  <c r="E727" i="10"/>
  <c r="O727" i="10" s="1"/>
  <c r="L727" i="10"/>
  <c r="K727" i="10" l="1"/>
  <c r="E728" i="10"/>
  <c r="O728" i="10" s="1"/>
  <c r="L728" i="10"/>
  <c r="K728" i="10" l="1"/>
  <c r="E729" i="10"/>
  <c r="O729" i="10" s="1"/>
  <c r="L729" i="10"/>
  <c r="K729" i="10" l="1"/>
  <c r="E730" i="10"/>
  <c r="O730" i="10" s="1"/>
  <c r="L730" i="10"/>
  <c r="K730" i="10" l="1"/>
  <c r="E731" i="10"/>
  <c r="O731" i="10" s="1"/>
  <c r="L731" i="10"/>
  <c r="K731" i="10" l="1"/>
  <c r="E732" i="10"/>
  <c r="O732" i="10" s="1"/>
  <c r="L732" i="10"/>
  <c r="K732" i="10" l="1"/>
  <c r="E733" i="10"/>
  <c r="O733" i="10" s="1"/>
  <c r="L733" i="10"/>
  <c r="K733" i="10" l="1"/>
  <c r="E734" i="10"/>
  <c r="O734" i="10" s="1"/>
  <c r="L734" i="10"/>
  <c r="K734" i="10" l="1"/>
  <c r="E735" i="10"/>
  <c r="O735" i="10" s="1"/>
  <c r="L735" i="10"/>
  <c r="K735" i="10" l="1"/>
  <c r="E736" i="10"/>
  <c r="O736" i="10" s="1"/>
  <c r="L736" i="10"/>
  <c r="K736" i="10" l="1"/>
  <c r="E737" i="10"/>
  <c r="O737" i="10" s="1"/>
  <c r="L737" i="10"/>
  <c r="K737" i="10" l="1"/>
  <c r="E738" i="10"/>
  <c r="O738" i="10" s="1"/>
  <c r="L738" i="10"/>
  <c r="K738" i="10" l="1"/>
  <c r="E739" i="10"/>
  <c r="O739" i="10" s="1"/>
  <c r="L739" i="10"/>
  <c r="K739" i="10" l="1"/>
  <c r="E740" i="10"/>
  <c r="O740" i="10" s="1"/>
  <c r="L740" i="10"/>
  <c r="K740" i="10" l="1"/>
  <c r="E741" i="10"/>
  <c r="O741" i="10" s="1"/>
  <c r="L741" i="10"/>
  <c r="K741" i="10" l="1"/>
  <c r="E742" i="10"/>
  <c r="O742" i="10" s="1"/>
  <c r="L742" i="10"/>
  <c r="K742" i="10" l="1"/>
  <c r="E743" i="10"/>
  <c r="O743" i="10" s="1"/>
  <c r="L743" i="10"/>
  <c r="K743" i="10" l="1"/>
  <c r="E744" i="10"/>
  <c r="O744" i="10" s="1"/>
  <c r="L744" i="10"/>
  <c r="K744" i="10" l="1"/>
  <c r="E745" i="10"/>
  <c r="O745" i="10" s="1"/>
  <c r="L745" i="10"/>
  <c r="K745" i="10" l="1"/>
  <c r="E746" i="10"/>
  <c r="O746" i="10" s="1"/>
  <c r="L746" i="10"/>
  <c r="K746" i="10" l="1"/>
  <c r="E747" i="10"/>
  <c r="O747" i="10" s="1"/>
  <c r="L747" i="10"/>
  <c r="K747" i="10" l="1"/>
  <c r="E748" i="10"/>
  <c r="O748" i="10" s="1"/>
  <c r="L748" i="10"/>
  <c r="K748" i="10" l="1"/>
  <c r="E749" i="10"/>
  <c r="O749" i="10" s="1"/>
  <c r="L749" i="10"/>
  <c r="K749" i="10" l="1"/>
  <c r="E750" i="10"/>
  <c r="O750" i="10" s="1"/>
  <c r="L750" i="10"/>
  <c r="K750" i="10" l="1"/>
  <c r="E751" i="10"/>
  <c r="O751" i="10" s="1"/>
  <c r="L751" i="10"/>
  <c r="K751" i="10" l="1"/>
  <c r="E752" i="10"/>
  <c r="O752" i="10" s="1"/>
  <c r="L752" i="10"/>
  <c r="K752" i="10" l="1"/>
  <c r="E753" i="10"/>
  <c r="O753" i="10" s="1"/>
  <c r="L753" i="10"/>
  <c r="K753" i="10" l="1"/>
  <c r="E754" i="10"/>
  <c r="O754" i="10" s="1"/>
  <c r="L754" i="10"/>
  <c r="K754" i="10" l="1"/>
  <c r="E755" i="10"/>
  <c r="O755" i="10" s="1"/>
  <c r="L755" i="10"/>
  <c r="K755" i="10" l="1"/>
  <c r="E756" i="10"/>
  <c r="O756" i="10" s="1"/>
  <c r="L756" i="10"/>
  <c r="K756" i="10" l="1"/>
  <c r="E757" i="10"/>
  <c r="O757" i="10" s="1"/>
  <c r="L757" i="10"/>
  <c r="K757" i="10" l="1"/>
  <c r="E758" i="10"/>
  <c r="O758" i="10" s="1"/>
  <c r="L758" i="10"/>
  <c r="K758" i="10" l="1"/>
  <c r="E759" i="10"/>
  <c r="O759" i="10" s="1"/>
  <c r="L759" i="10"/>
  <c r="K759" i="10" l="1"/>
  <c r="E760" i="10"/>
  <c r="O760" i="10" s="1"/>
  <c r="L760" i="10"/>
  <c r="K760" i="10" l="1"/>
  <c r="E761" i="10"/>
  <c r="O761" i="10" s="1"/>
  <c r="L761" i="10"/>
  <c r="K761" i="10" l="1"/>
  <c r="E762" i="10"/>
  <c r="O762" i="10" s="1"/>
  <c r="L762" i="10"/>
  <c r="K762" i="10" l="1"/>
  <c r="E763" i="10"/>
  <c r="O763" i="10" s="1"/>
  <c r="L763" i="10"/>
  <c r="K763" i="10" l="1"/>
  <c r="E764" i="10"/>
  <c r="O764" i="10" s="1"/>
  <c r="L764" i="10"/>
  <c r="K764" i="10" l="1"/>
  <c r="E765" i="10"/>
  <c r="O765" i="10" s="1"/>
  <c r="L765" i="10"/>
  <c r="K765" i="10" l="1"/>
  <c r="E766" i="10"/>
  <c r="O766" i="10" s="1"/>
  <c r="L766" i="10"/>
  <c r="K766" i="10" l="1"/>
  <c r="E767" i="10"/>
  <c r="O767" i="10" s="1"/>
  <c r="L767" i="10"/>
  <c r="K767" i="10" l="1"/>
  <c r="E768" i="10"/>
  <c r="O768" i="10" s="1"/>
  <c r="L768" i="10"/>
  <c r="K768" i="10" l="1"/>
  <c r="E769" i="10"/>
  <c r="O769" i="10" s="1"/>
  <c r="L769" i="10"/>
  <c r="K769" i="10" l="1"/>
  <c r="E770" i="10"/>
  <c r="O770" i="10" s="1"/>
  <c r="L770" i="10"/>
  <c r="K770" i="10" l="1"/>
  <c r="E771" i="10"/>
  <c r="O771" i="10" s="1"/>
  <c r="L771" i="10"/>
  <c r="K771" i="10" l="1"/>
  <c r="E772" i="10"/>
  <c r="O772" i="10" s="1"/>
  <c r="L772" i="10"/>
  <c r="K772" i="10" l="1"/>
  <c r="E773" i="10"/>
  <c r="O773" i="10" s="1"/>
  <c r="L773" i="10"/>
  <c r="K773" i="10" l="1"/>
  <c r="E774" i="10"/>
  <c r="O774" i="10" s="1"/>
  <c r="L774" i="10"/>
  <c r="K774" i="10" l="1"/>
  <c r="E775" i="10"/>
  <c r="O775" i="10" s="1"/>
  <c r="L775" i="10"/>
  <c r="K775" i="10" l="1"/>
  <c r="E776" i="10"/>
  <c r="O776" i="10" s="1"/>
  <c r="L776" i="10"/>
  <c r="K776" i="10" l="1"/>
  <c r="E777" i="10"/>
  <c r="O777" i="10" s="1"/>
  <c r="L777" i="10"/>
  <c r="K777" i="10" l="1"/>
  <c r="E778" i="10"/>
  <c r="O778" i="10" s="1"/>
  <c r="L778" i="10"/>
  <c r="K778" i="10" l="1"/>
  <c r="E779" i="10"/>
  <c r="O779" i="10" s="1"/>
  <c r="L779" i="10"/>
  <c r="K779" i="10" l="1"/>
  <c r="E780" i="10"/>
  <c r="O780" i="10" s="1"/>
  <c r="L780" i="10"/>
  <c r="K780" i="10" l="1"/>
  <c r="E781" i="10"/>
  <c r="O781" i="10" s="1"/>
  <c r="L781" i="10"/>
  <c r="K781" i="10" l="1"/>
  <c r="E782" i="10"/>
  <c r="O782" i="10" s="1"/>
  <c r="L782" i="10"/>
  <c r="K782" i="10" l="1"/>
  <c r="E783" i="10"/>
  <c r="O783" i="10" s="1"/>
  <c r="L783" i="10"/>
  <c r="K783" i="10" l="1"/>
  <c r="E784" i="10"/>
  <c r="O784" i="10" s="1"/>
  <c r="L784" i="10"/>
  <c r="K784" i="10" l="1"/>
  <c r="E785" i="10"/>
  <c r="O785" i="10" s="1"/>
  <c r="L785" i="10"/>
  <c r="K785" i="10" l="1"/>
  <c r="E786" i="10"/>
  <c r="O786" i="10" s="1"/>
  <c r="L786" i="10"/>
  <c r="K786" i="10" l="1"/>
  <c r="E787" i="10"/>
  <c r="O787" i="10" s="1"/>
  <c r="L787" i="10"/>
  <c r="K787" i="10" l="1"/>
  <c r="E788" i="10"/>
  <c r="O788" i="10" s="1"/>
  <c r="L788" i="10"/>
  <c r="K788" i="10" l="1"/>
  <c r="E789" i="10"/>
  <c r="O789" i="10" s="1"/>
  <c r="L789" i="10"/>
  <c r="K789" i="10" l="1"/>
  <c r="E790" i="10"/>
  <c r="O790" i="10" s="1"/>
  <c r="L790" i="10"/>
  <c r="K790" i="10" l="1"/>
  <c r="E791" i="10"/>
  <c r="O791" i="10" s="1"/>
  <c r="L791" i="10"/>
  <c r="K791" i="10" l="1"/>
  <c r="E792" i="10"/>
  <c r="O792" i="10" s="1"/>
  <c r="L792" i="10"/>
  <c r="K792" i="10" l="1"/>
  <c r="E793" i="10"/>
  <c r="O793" i="10" s="1"/>
  <c r="L793" i="10"/>
  <c r="K793" i="10" l="1"/>
  <c r="E794" i="10"/>
  <c r="O794" i="10" s="1"/>
  <c r="L794" i="10"/>
  <c r="K794" i="10" l="1"/>
  <c r="E795" i="10"/>
  <c r="O795" i="10" s="1"/>
  <c r="L795" i="10"/>
  <c r="K795" i="10" l="1"/>
  <c r="E796" i="10"/>
  <c r="O796" i="10" s="1"/>
  <c r="L796" i="10"/>
  <c r="K796" i="10" l="1"/>
  <c r="E797" i="10"/>
  <c r="O797" i="10" s="1"/>
  <c r="L797" i="10"/>
  <c r="K797" i="10" l="1"/>
  <c r="E798" i="10"/>
  <c r="O798" i="10" s="1"/>
  <c r="L798" i="10"/>
  <c r="K798" i="10" l="1"/>
  <c r="E799" i="10"/>
  <c r="O799" i="10" s="1"/>
  <c r="L799" i="10"/>
  <c r="K799" i="10" l="1"/>
  <c r="E800" i="10"/>
  <c r="O800" i="10" s="1"/>
  <c r="L800" i="10"/>
  <c r="K800" i="10" l="1"/>
  <c r="E801" i="10"/>
  <c r="O801" i="10" s="1"/>
  <c r="L801" i="10"/>
  <c r="K801" i="10" l="1"/>
  <c r="E802" i="10"/>
  <c r="O802" i="10" s="1"/>
  <c r="L802" i="10"/>
  <c r="K802" i="10" l="1"/>
  <c r="E803" i="10"/>
  <c r="O803" i="10" s="1"/>
  <c r="L803" i="10"/>
  <c r="K803" i="10" l="1"/>
  <c r="E804" i="10"/>
  <c r="O804" i="10" s="1"/>
  <c r="L804" i="10"/>
  <c r="K804" i="10" l="1"/>
  <c r="E805" i="10"/>
  <c r="O805" i="10" s="1"/>
  <c r="L805" i="10"/>
  <c r="K805" i="10" l="1"/>
  <c r="E806" i="10"/>
  <c r="O806" i="10" s="1"/>
  <c r="L806" i="10"/>
  <c r="K806" i="10" l="1"/>
  <c r="E807" i="10"/>
  <c r="O807" i="10" s="1"/>
  <c r="L807" i="10"/>
  <c r="K807" i="10" l="1"/>
  <c r="E808" i="10"/>
  <c r="O808" i="10" s="1"/>
  <c r="L808" i="10"/>
  <c r="K808" i="10" l="1"/>
  <c r="E809" i="10"/>
  <c r="O809" i="10" s="1"/>
  <c r="L809" i="10"/>
  <c r="K809" i="10" l="1"/>
  <c r="E810" i="10"/>
  <c r="O810" i="10" s="1"/>
  <c r="L810" i="10"/>
  <c r="K810" i="10" l="1"/>
  <c r="E811" i="10"/>
  <c r="O811" i="10" s="1"/>
  <c r="L811" i="10"/>
  <c r="K811" i="10" l="1"/>
  <c r="E812" i="10"/>
  <c r="O812" i="10" s="1"/>
  <c r="L812" i="10"/>
  <c r="K812" i="10" l="1"/>
  <c r="E813" i="10"/>
  <c r="O813" i="10" s="1"/>
  <c r="L813" i="10"/>
  <c r="K813" i="10" l="1"/>
  <c r="E814" i="10"/>
  <c r="O814" i="10" s="1"/>
  <c r="L814" i="10"/>
  <c r="K814" i="10" l="1"/>
  <c r="E815" i="10"/>
  <c r="O815" i="10" s="1"/>
  <c r="L815" i="10"/>
  <c r="K815" i="10" l="1"/>
  <c r="E816" i="10"/>
  <c r="O816" i="10" s="1"/>
  <c r="L816" i="10"/>
  <c r="K816" i="10" l="1"/>
  <c r="E817" i="10"/>
  <c r="O817" i="10" s="1"/>
  <c r="L817" i="10"/>
  <c r="K817" i="10" l="1"/>
  <c r="E818" i="10"/>
  <c r="O818" i="10" s="1"/>
  <c r="L818" i="10"/>
  <c r="K818" i="10" l="1"/>
  <c r="E819" i="10"/>
  <c r="O819" i="10" s="1"/>
  <c r="L819" i="10"/>
  <c r="K819" i="10" l="1"/>
  <c r="E820" i="10"/>
  <c r="O820" i="10" s="1"/>
  <c r="L820" i="10"/>
  <c r="K820" i="10" l="1"/>
  <c r="E821" i="10"/>
  <c r="O821" i="10" s="1"/>
  <c r="L821" i="10"/>
  <c r="K821" i="10" l="1"/>
</calcChain>
</file>

<file path=xl/sharedStrings.xml><?xml version="1.0" encoding="utf-8"?>
<sst xmlns="http://schemas.openxmlformats.org/spreadsheetml/2006/main" count="6301" uniqueCount="867">
  <si>
    <t>DEMO</t>
  </si>
  <si>
    <t>A</t>
  </si>
  <si>
    <t>1899-12-30 00:00:00.000</t>
  </si>
  <si>
    <t>O</t>
  </si>
  <si>
    <t>NULL</t>
  </si>
  <si>
    <t>empref</t>
  </si>
  <si>
    <t>payrollno</t>
  </si>
  <si>
    <t>cardno</t>
  </si>
  <si>
    <t>surname</t>
  </si>
  <si>
    <t>forenames</t>
  </si>
  <si>
    <t>initials</t>
  </si>
  <si>
    <t>scheduleref</t>
  </si>
  <si>
    <t>siteref</t>
  </si>
  <si>
    <t>costcenterref</t>
  </si>
  <si>
    <t>deptref</t>
  </si>
  <si>
    <t>jobpostref</t>
  </si>
  <si>
    <t>assPointref</t>
  </si>
  <si>
    <t>restrictterm</t>
  </si>
  <si>
    <t>supervisor</t>
  </si>
  <si>
    <t>allowbusiness</t>
  </si>
  <si>
    <t>email</t>
  </si>
  <si>
    <t>validfrom</t>
  </si>
  <si>
    <t>validTo</t>
  </si>
  <si>
    <t>entcheckdate</t>
  </si>
  <si>
    <t>nextabsdatetime</t>
  </si>
  <si>
    <t>rfcardid</t>
  </si>
  <si>
    <t>altrfcardid</t>
  </si>
  <si>
    <t>altrfcardidex</t>
  </si>
  <si>
    <t>altused</t>
  </si>
  <si>
    <t>HolEntGroupRef</t>
  </si>
  <si>
    <t>calloutscheduleref</t>
  </si>
  <si>
    <t>MobileOpt</t>
  </si>
  <si>
    <t>Mobile</t>
  </si>
  <si>
    <t>ACGroupRef</t>
  </si>
  <si>
    <t>Gender</t>
  </si>
  <si>
    <t>SortPayrollNo</t>
  </si>
  <si>
    <t>shiftref</t>
  </si>
  <si>
    <t>name</t>
  </si>
  <si>
    <t>type</t>
  </si>
  <si>
    <t>dayoff</t>
  </si>
  <si>
    <t>starttime</t>
  </si>
  <si>
    <t>endtime</t>
  </si>
  <si>
    <t>lateststart</t>
  </si>
  <si>
    <t>latestfinish</t>
  </si>
  <si>
    <t>latestend</t>
  </si>
  <si>
    <t>flexistart</t>
  </si>
  <si>
    <t>flexiend</t>
  </si>
  <si>
    <t>targethours</t>
  </si>
  <si>
    <t>busstart</t>
  </si>
  <si>
    <t>busend</t>
  </si>
  <si>
    <t>corestart</t>
  </si>
  <si>
    <t>coreend</t>
  </si>
  <si>
    <t>colour</t>
  </si>
  <si>
    <t>deleted</t>
  </si>
  <si>
    <t>Flagearlystart</t>
  </si>
  <si>
    <t>earlieststart</t>
  </si>
  <si>
    <t>starttime2</t>
  </si>
  <si>
    <t>lateststart2</t>
  </si>
  <si>
    <t>earlieststart2</t>
  </si>
  <si>
    <t>starttime3</t>
  </si>
  <si>
    <t>lateststart3</t>
  </si>
  <si>
    <t>earlieststart3</t>
  </si>
  <si>
    <t>latestfinish2</t>
  </si>
  <si>
    <t>latestfinish3</t>
  </si>
  <si>
    <t>endtime2</t>
  </si>
  <si>
    <t>endtime3</t>
  </si>
  <si>
    <t>groupref</t>
  </si>
  <si>
    <t>breakref</t>
  </si>
  <si>
    <t>breaktype</t>
  </si>
  <si>
    <t>amount</t>
  </si>
  <si>
    <t>START</t>
  </si>
  <si>
    <t>END</t>
  </si>
  <si>
    <t>List of Shifts</t>
  </si>
  <si>
    <t>Shift name</t>
  </si>
  <si>
    <t>Shift for breaks</t>
  </si>
  <si>
    <t>Start time</t>
  </si>
  <si>
    <t>EndTime</t>
  </si>
  <si>
    <t>EarliestStart</t>
  </si>
  <si>
    <t>Flag Start</t>
  </si>
  <si>
    <t>LatestStart</t>
  </si>
  <si>
    <t>Flag Late</t>
  </si>
  <si>
    <t>LatestEnd</t>
  </si>
  <si>
    <t>graceref</t>
  </si>
  <si>
    <t>gracetype</t>
  </si>
  <si>
    <t>Endtime</t>
  </si>
  <si>
    <t>Grace Mins</t>
  </si>
  <si>
    <t>Actual Shift to use</t>
  </si>
  <si>
    <t>dailyratesref</t>
  </si>
  <si>
    <t>ratesref</t>
  </si>
  <si>
    <t>Shiftref</t>
  </si>
  <si>
    <t>&lt;Adj Start and End</t>
  </si>
  <si>
    <t>Deptref</t>
  </si>
  <si>
    <t>Deptno</t>
  </si>
  <si>
    <t>Deptname</t>
  </si>
  <si>
    <t>Name to use</t>
  </si>
  <si>
    <t xml:space="preserve">declare @ID int </t>
  </si>
  <si>
    <t>exec @id=dbo.nextval 'deptments.deptref'</t>
  </si>
  <si>
    <t>Copy &gt; remove Duplicates</t>
  </si>
  <si>
    <t>exec @id=dbo.nextval 'sites.siteref'</t>
  </si>
  <si>
    <t>declare @ID int exec @id=dbo.nextval 'shifts.shiftref'</t>
  </si>
  <si>
    <t>Max 30 letters</t>
  </si>
  <si>
    <t>roundingsref</t>
  </si>
  <si>
    <t>midpoint</t>
  </si>
  <si>
    <t>RoundingClockingType</t>
  </si>
  <si>
    <t>IncludeBreaks</t>
  </si>
  <si>
    <t>InDirection</t>
  </si>
  <si>
    <t>OutDirection</t>
  </si>
  <si>
    <t>RoundType</t>
  </si>
  <si>
    <t>The Groupref = Shift.groupref</t>
  </si>
  <si>
    <t>ShiftStart</t>
  </si>
  <si>
    <t>shiftabsref</t>
  </si>
  <si>
    <t>abstype</t>
  </si>
  <si>
    <t>declare @ID int exec @id=dbo.nextval 'shiftabs.shiftabsref'</t>
  </si>
  <si>
    <t>scheduleshiftref</t>
  </si>
  <si>
    <t>weekref</t>
  </si>
  <si>
    <t>dayno</t>
  </si>
  <si>
    <t>defaultshift</t>
  </si>
  <si>
    <t>DayOff</t>
  </si>
  <si>
    <t>declare @ID int exec @id=dbo.nextval 'scheduleshift.scheduleshiftref'</t>
  </si>
  <si>
    <t>exec @id=dbo.nextval 'scheduleshift.scheduleshiftref'</t>
  </si>
  <si>
    <t>schedname</t>
  </si>
  <si>
    <t>periodtype</t>
  </si>
  <si>
    <t>startdate</t>
  </si>
  <si>
    <t>credit</t>
  </si>
  <si>
    <t>debit</t>
  </si>
  <si>
    <t>weeklyover</t>
  </si>
  <si>
    <t>hasflexishift</t>
  </si>
  <si>
    <t>currentweekno</t>
  </si>
  <si>
    <t>dateapplied</t>
  </si>
  <si>
    <t>currentwksdate</t>
  </si>
  <si>
    <t>weekcount</t>
  </si>
  <si>
    <t>SchedType</t>
  </si>
  <si>
    <t>FirstDay</t>
  </si>
  <si>
    <t>2021-01-26 00:00:00.000</t>
  </si>
  <si>
    <t>2021-01-25 00:00:00.000</t>
  </si>
  <si>
    <t>declare @ID int exec @id=dbo.nextval 'schedules.scheduleref'</t>
  </si>
  <si>
    <t>schedule</t>
  </si>
  <si>
    <t xml:space="preserve">No of days Rotating shift </t>
  </si>
  <si>
    <t>Week</t>
  </si>
  <si>
    <t>Rotation</t>
  </si>
  <si>
    <t>Shift</t>
  </si>
  <si>
    <t>shift name</t>
  </si>
  <si>
    <t>Days off</t>
  </si>
  <si>
    <t>Schedules</t>
  </si>
  <si>
    <t>Schedule New name</t>
  </si>
  <si>
    <t>declare @ID int exec @id=dbo.nextval 'grace.graceref'</t>
  </si>
  <si>
    <t>costcentername</t>
  </si>
  <si>
    <t>declare @ID int exec @id=dbo.nextval 'costcenters.costcenterref'</t>
  </si>
  <si>
    <t>exec @id=dbo.nextval 'jobposts.jobpostref'</t>
  </si>
  <si>
    <t>Amount&gt;&gt;</t>
  </si>
  <si>
    <t>2021-01-26 00:00:00.001</t>
  </si>
  <si>
    <t>2021-01-25 00:00:00.001</t>
  </si>
  <si>
    <t>2021-01-26 00:00:00.002</t>
  </si>
  <si>
    <t>2021-01-25 00:00:00.002</t>
  </si>
  <si>
    <t>2021-01-26 00:00:00.003</t>
  </si>
  <si>
    <t>2021-01-25 00:00:00.003</t>
  </si>
  <si>
    <t>2021-01-26 00:00:00.004</t>
  </si>
  <si>
    <t>2021-01-25 00:00:00.004</t>
  </si>
  <si>
    <t>2021-01-26 00:00:00.005</t>
  </si>
  <si>
    <t>2021-01-25 00:00:00.005</t>
  </si>
  <si>
    <t>2021-01-26 00:00:00.006</t>
  </si>
  <si>
    <t>2021-01-25 00:00:00.006</t>
  </si>
  <si>
    <t>2021-01-26 00:00:00.007</t>
  </si>
  <si>
    <t>2021-01-25 00:00:00.007</t>
  </si>
  <si>
    <t>2021-01-26 00:00:00.008</t>
  </si>
  <si>
    <t>2021-01-25 00:00:00.008</t>
  </si>
  <si>
    <t>2021-01-26 00:00:00.009</t>
  </si>
  <si>
    <t>2021-01-25 00:00:00.009</t>
  </si>
  <si>
    <t>2021-01-26 00:00:00.010</t>
  </si>
  <si>
    <t>2021-01-25 00:00:00.010</t>
  </si>
  <si>
    <t>2021-01-26 00:00:00.011</t>
  </si>
  <si>
    <t>2021-01-25 00:00:00.011</t>
  </si>
  <si>
    <t>2021-01-26 00:00:00.012</t>
  </si>
  <si>
    <t>2021-01-25 00:00:00.012</t>
  </si>
  <si>
    <t>2021-01-26 00:00:00.013</t>
  </si>
  <si>
    <t>2021-01-25 00:00:00.013</t>
  </si>
  <si>
    <t>2021-01-26 00:00:00.014</t>
  </si>
  <si>
    <t>2021-01-25 00:00:00.014</t>
  </si>
  <si>
    <t>2021-01-26 00:00:00.015</t>
  </si>
  <si>
    <t>2021-01-25 00:00:00.015</t>
  </si>
  <si>
    <t>2021-01-26 00:00:00.016</t>
  </si>
  <si>
    <t>2021-01-25 00:00:00.016</t>
  </si>
  <si>
    <t>2021-01-26 00:00:00.017</t>
  </si>
  <si>
    <t>2021-01-25 00:00:00.017</t>
  </si>
  <si>
    <t>2021-01-26 00:00:00.018</t>
  </si>
  <si>
    <t>2021-01-25 00:00:00.018</t>
  </si>
  <si>
    <t>2021-01-26 00:00:00.019</t>
  </si>
  <si>
    <t>2021-01-25 00:00:00.019</t>
  </si>
  <si>
    <t>2021-01-26 00:00:00.020</t>
  </si>
  <si>
    <t>2021-01-25 00:00:00.020</t>
  </si>
  <si>
    <t>2021-01-26 00:00:00.021</t>
  </si>
  <si>
    <t>2021-01-25 00:00:00.021</t>
  </si>
  <si>
    <t>2021-01-26 00:00:00.022</t>
  </si>
  <si>
    <t>2021-01-25 00:00:00.022</t>
  </si>
  <si>
    <t>2021-01-26 00:00:00.023</t>
  </si>
  <si>
    <t>2021-01-25 00:00:00.023</t>
  </si>
  <si>
    <t>2021-01-26 00:00:00.024</t>
  </si>
  <si>
    <t>2021-01-25 00:00:00.024</t>
  </si>
  <si>
    <t>2021-01-26 00:00:00.025</t>
  </si>
  <si>
    <t>2021-01-25 00:00:00.025</t>
  </si>
  <si>
    <t>2021-01-26 00:00:00.026</t>
  </si>
  <si>
    <t>2021-01-25 00:00:00.026</t>
  </si>
  <si>
    <t>2021-01-26 00:00:00.027</t>
  </si>
  <si>
    <t>2021-01-25 00:00:00.027</t>
  </si>
  <si>
    <t>2021-01-26 00:00:00.028</t>
  </si>
  <si>
    <t>2021-01-25 00:00:00.028</t>
  </si>
  <si>
    <t>2021-01-26 00:00:00.029</t>
  </si>
  <si>
    <t>2021-01-25 00:00:00.029</t>
  </si>
  <si>
    <t>2021-01-26 00:00:00.030</t>
  </si>
  <si>
    <t>2021-01-25 00:00:00.030</t>
  </si>
  <si>
    <t>2021-01-26 00:00:00.031</t>
  </si>
  <si>
    <t>2021-01-25 00:00:00.031</t>
  </si>
  <si>
    <t>2021-01-26 00:00:00.032</t>
  </si>
  <si>
    <t>2021-01-25 00:00:00.032</t>
  </si>
  <si>
    <t>2021-01-26 00:00:00.033</t>
  </si>
  <si>
    <t>2021-01-25 00:00:00.033</t>
  </si>
  <si>
    <t>2021-01-26 00:00:00.034</t>
  </si>
  <si>
    <t>2021-01-25 00:00:00.034</t>
  </si>
  <si>
    <t>2021-01-26 00:00:00.035</t>
  </si>
  <si>
    <t>2021-01-25 00:00:00.035</t>
  </si>
  <si>
    <t>2021-01-26 00:00:00.036</t>
  </si>
  <si>
    <t>2021-01-25 00:00:00.036</t>
  </si>
  <si>
    <t>2021-01-26 00:00:00.037</t>
  </si>
  <si>
    <t>2021-01-25 00:00:00.037</t>
  </si>
  <si>
    <t>2021-01-26 00:00:00.038</t>
  </si>
  <si>
    <t>2021-01-25 00:00:00.038</t>
  </si>
  <si>
    <t>2021-01-26 00:00:00.039</t>
  </si>
  <si>
    <t>2021-01-25 00:00:00.039</t>
  </si>
  <si>
    <t>2021-01-26 00:00:00.040</t>
  </si>
  <si>
    <t>2021-01-25 00:00:00.040</t>
  </si>
  <si>
    <t>2021-01-26 00:00:00.041</t>
  </si>
  <si>
    <t>2021-01-25 00:00:00.041</t>
  </si>
  <si>
    <t>2021-01-26 00:00:00.042</t>
  </si>
  <si>
    <t>2021-01-25 00:00:00.042</t>
  </si>
  <si>
    <t>2021-01-26 00:00:00.043</t>
  </si>
  <si>
    <t>2021-01-25 00:00:00.043</t>
  </si>
  <si>
    <t>2021-01-26 00:00:00.044</t>
  </si>
  <si>
    <t>2021-01-25 00:00:00.044</t>
  </si>
  <si>
    <t>2021-01-26 00:00:00.045</t>
  </si>
  <si>
    <t>2021-01-25 00:00:00.045</t>
  </si>
  <si>
    <t>2021-01-26 00:00:00.046</t>
  </si>
  <si>
    <t>2021-01-25 00:00:00.046</t>
  </si>
  <si>
    <t>2021-01-26 00:00:00.047</t>
  </si>
  <si>
    <t>2021-01-25 00:00:00.047</t>
  </si>
  <si>
    <t>2021-01-26 00:00:00.048</t>
  </si>
  <si>
    <t>2021-01-25 00:00:00.048</t>
  </si>
  <si>
    <t>2021-01-26 00:00:00.049</t>
  </si>
  <si>
    <t>2021-01-25 00:00:00.049</t>
  </si>
  <si>
    <t>2021-01-26 00:00:00.050</t>
  </si>
  <si>
    <t>2021-01-25 00:00:00.050</t>
  </si>
  <si>
    <t>2021-01-26 00:00:00.051</t>
  </si>
  <si>
    <t>2021-01-25 00:00:00.051</t>
  </si>
  <si>
    <t>2021-01-26 00:00:00.052</t>
  </si>
  <si>
    <t>2021-01-25 00:00:00.052</t>
  </si>
  <si>
    <t>2021-01-26 00:00:00.053</t>
  </si>
  <si>
    <t>2021-01-25 00:00:00.053</t>
  </si>
  <si>
    <t>2021-01-26 00:00:00.054</t>
  </si>
  <si>
    <t>2021-01-25 00:00:00.054</t>
  </si>
  <si>
    <t>2021-01-26 00:00:00.055</t>
  </si>
  <si>
    <t>2021-01-25 00:00:00.055</t>
  </si>
  <si>
    <t>2021-01-26 00:00:00.056</t>
  </si>
  <si>
    <t>2021-01-25 00:00:00.056</t>
  </si>
  <si>
    <t>2021-01-26 00:00:00.057</t>
  </si>
  <si>
    <t>2021-01-25 00:00:00.057</t>
  </si>
  <si>
    <t>2021-01-26 00:00:00.058</t>
  </si>
  <si>
    <t>2021-01-25 00:00:00.058</t>
  </si>
  <si>
    <t>2021-01-26 00:00:00.059</t>
  </si>
  <si>
    <t>2021-01-25 00:00:00.059</t>
  </si>
  <si>
    <t>2021-01-26 00:00:00.060</t>
  </si>
  <si>
    <t>2021-01-25 00:00:00.060</t>
  </si>
  <si>
    <t>2021-01-26 00:00:00.061</t>
  </si>
  <si>
    <t>2021-01-25 00:00:00.061</t>
  </si>
  <si>
    <t>2021-01-26 00:00:00.062</t>
  </si>
  <si>
    <t>2021-01-25 00:00:00.062</t>
  </si>
  <si>
    <t>2021-01-26 00:00:00.063</t>
  </si>
  <si>
    <t>2021-01-25 00:00:00.063</t>
  </si>
  <si>
    <t>2021-01-26 00:00:00.064</t>
  </si>
  <si>
    <t>2021-01-25 00:00:00.064</t>
  </si>
  <si>
    <t>2021-01-26 00:00:00.065</t>
  </si>
  <si>
    <t>2021-01-25 00:00:00.065</t>
  </si>
  <si>
    <t>2021-01-26 00:00:00.066</t>
  </si>
  <si>
    <t>2021-01-25 00:00:00.066</t>
  </si>
  <si>
    <t>2021-01-26 00:00:00.067</t>
  </si>
  <si>
    <t>2021-01-25 00:00:00.067</t>
  </si>
  <si>
    <t>2021-01-26 00:00:00.068</t>
  </si>
  <si>
    <t>2021-01-25 00:00:00.068</t>
  </si>
  <si>
    <t>2021-01-26 00:00:00.069</t>
  </si>
  <si>
    <t>2021-01-25 00:00:00.069</t>
  </si>
  <si>
    <t>2021-01-26 00:00:00.070</t>
  </si>
  <si>
    <t>2021-01-25 00:00:00.070</t>
  </si>
  <si>
    <t>2021-01-26 00:00:00.071</t>
  </si>
  <si>
    <t>2021-01-25 00:00:00.071</t>
  </si>
  <si>
    <t>2021-01-26 00:00:00.072</t>
  </si>
  <si>
    <t>2021-01-25 00:00:00.072</t>
  </si>
  <si>
    <t>2021-01-26 00:00:00.073</t>
  </si>
  <si>
    <t>2021-01-25 00:00:00.073</t>
  </si>
  <si>
    <t>2021-01-26 00:00:00.074</t>
  </si>
  <si>
    <t>2021-01-25 00:00:00.074</t>
  </si>
  <si>
    <t>2021-01-26 00:00:00.075</t>
  </si>
  <si>
    <t>2021-01-25 00:00:00.075</t>
  </si>
  <si>
    <t>2021-01-26 00:00:00.076</t>
  </si>
  <si>
    <t>2021-01-25 00:00:00.076</t>
  </si>
  <si>
    <t>2021-01-26 00:00:00.077</t>
  </si>
  <si>
    <t>2021-01-25 00:00:00.077</t>
  </si>
  <si>
    <t>2021-01-26 00:00:00.078</t>
  </si>
  <si>
    <t>2021-01-25 00:00:00.078</t>
  </si>
  <si>
    <t>2021-01-26 00:00:00.079</t>
  </si>
  <si>
    <t>2021-01-25 00:00:00.079</t>
  </si>
  <si>
    <t>2021-01-26 00:00:00.080</t>
  </si>
  <si>
    <t>2021-01-25 00:00:00.080</t>
  </si>
  <si>
    <t>2021-01-26 00:00:00.081</t>
  </si>
  <si>
    <t>2021-01-25 00:00:00.081</t>
  </si>
  <si>
    <t>2021-01-26 00:00:00.082</t>
  </si>
  <si>
    <t>2021-01-25 00:00:00.082</t>
  </si>
  <si>
    <t>2021-01-26 00:00:00.083</t>
  </si>
  <si>
    <t>2021-01-25 00:00:00.083</t>
  </si>
  <si>
    <t>2021-01-26 00:00:00.084</t>
  </si>
  <si>
    <t>2021-01-25 00:00:00.084</t>
  </si>
  <si>
    <t>2021-01-26 00:00:00.085</t>
  </si>
  <si>
    <t>2021-01-25 00:00:00.085</t>
  </si>
  <si>
    <t>2021-01-26 00:00:00.086</t>
  </si>
  <si>
    <t>2021-01-25 00:00:00.086</t>
  </si>
  <si>
    <t>2021-01-26 00:00:00.087</t>
  </si>
  <si>
    <t>2021-01-25 00:00:00.087</t>
  </si>
  <si>
    <t>2021-01-26 00:00:00.088</t>
  </si>
  <si>
    <t>2021-01-25 00:00:00.088</t>
  </si>
  <si>
    <t>2021-01-26 00:00:00.089</t>
  </si>
  <si>
    <t>2021-01-25 00:00:00.089</t>
  </si>
  <si>
    <t>2021-01-26 00:00:00.090</t>
  </si>
  <si>
    <t>2021-01-25 00:00:00.090</t>
  </si>
  <si>
    <t>2021-01-26 00:00:00.091</t>
  </si>
  <si>
    <t>2021-01-25 00:00:00.091</t>
  </si>
  <si>
    <t>2021-01-26 00:00:00.092</t>
  </si>
  <si>
    <t>2021-01-25 00:00:00.092</t>
  </si>
  <si>
    <t>2021-01-26 00:00:00.093</t>
  </si>
  <si>
    <t>2021-01-25 00:00:00.093</t>
  </si>
  <si>
    <t>2021-01-26 00:00:00.094</t>
  </si>
  <si>
    <t>2021-01-25 00:00:00.094</t>
  </si>
  <si>
    <t>2021-01-26 00:00:00.095</t>
  </si>
  <si>
    <t>2021-01-25 00:00:00.095</t>
  </si>
  <si>
    <t>2021-01-26 00:00:00.096</t>
  </si>
  <si>
    <t>2021-01-25 00:00:00.096</t>
  </si>
  <si>
    <t>2021-01-26 00:00:00.097</t>
  </si>
  <si>
    <t>2021-01-25 00:00:00.097</t>
  </si>
  <si>
    <t>2021-01-26 00:00:00.098</t>
  </si>
  <si>
    <t>2021-01-25 00:00:00.098</t>
  </si>
  <si>
    <t>2021-01-26 00:00:00.099</t>
  </si>
  <si>
    <t>2021-01-25 00:00:00.099</t>
  </si>
  <si>
    <t>2021-01-26 00:00:00.100</t>
  </si>
  <si>
    <t>2021-01-25 00:00:00.100</t>
  </si>
  <si>
    <t>2021-01-26 00:00:00.101</t>
  </si>
  <si>
    <t>2021-01-25 00:00:00.101</t>
  </si>
  <si>
    <t>2021-01-26 00:00:00.102</t>
  </si>
  <si>
    <t>2021-01-25 00:00:00.102</t>
  </si>
  <si>
    <t>2021-01-26 00:00:00.103</t>
  </si>
  <si>
    <t>2021-01-25 00:00:00.103</t>
  </si>
  <si>
    <t>2021-01-26 00:00:00.104</t>
  </si>
  <si>
    <t>2021-01-25 00:00:00.104</t>
  </si>
  <si>
    <t>2021-01-26 00:00:00.105</t>
  </si>
  <si>
    <t>2021-01-25 00:00:00.105</t>
  </si>
  <si>
    <t>2021-01-26 00:00:00.106</t>
  </si>
  <si>
    <t>2021-01-25 00:00:00.106</t>
  </si>
  <si>
    <t>2021-01-26 00:00:00.107</t>
  </si>
  <si>
    <t>2021-01-25 00:00:00.107</t>
  </si>
  <si>
    <t>2021-01-26 00:00:00.108</t>
  </si>
  <si>
    <t>2021-01-25 00:00:00.108</t>
  </si>
  <si>
    <t>2021-01-26 00:00:00.109</t>
  </si>
  <si>
    <t>2021-01-25 00:00:00.109</t>
  </si>
  <si>
    <t>2021-01-26 00:00:00.110</t>
  </si>
  <si>
    <t>2021-01-25 00:00:00.110</t>
  </si>
  <si>
    <t>2021-01-26 00:00:00.111</t>
  </si>
  <si>
    <t>2021-01-25 00:00:00.111</t>
  </si>
  <si>
    <t>2021-01-26 00:00:00.112</t>
  </si>
  <si>
    <t>2021-01-25 00:00:00.112</t>
  </si>
  <si>
    <t>2021-01-26 00:00:00.113</t>
  </si>
  <si>
    <t>2021-01-25 00:00:00.113</t>
  </si>
  <si>
    <t>2021-01-26 00:00:00.114</t>
  </si>
  <si>
    <t>2021-01-25 00:00:00.114</t>
  </si>
  <si>
    <t>2021-01-26 00:00:00.115</t>
  </si>
  <si>
    <t>2021-01-25 00:00:00.115</t>
  </si>
  <si>
    <t>2021-01-26 00:00:00.116</t>
  </si>
  <si>
    <t>2021-01-25 00:00:00.116</t>
  </si>
  <si>
    <t>2021-01-26 00:00:00.117</t>
  </si>
  <si>
    <t>2021-01-25 00:00:00.117</t>
  </si>
  <si>
    <t>2021-01-26 00:00:00.118</t>
  </si>
  <si>
    <t>2021-01-25 00:00:00.118</t>
  </si>
  <si>
    <t>2021-01-26 00:00:00.119</t>
  </si>
  <si>
    <t>2021-01-25 00:00:00.119</t>
  </si>
  <si>
    <t>2021-01-26 00:00:00.120</t>
  </si>
  <si>
    <t>2021-01-25 00:00:00.120</t>
  </si>
  <si>
    <t>2021-01-26 00:00:00.121</t>
  </si>
  <si>
    <t>2021-01-25 00:00:00.121</t>
  </si>
  <si>
    <t>2021-01-26 00:00:00.122</t>
  </si>
  <si>
    <t>2021-01-25 00:00:00.122</t>
  </si>
  <si>
    <t>2021-01-26 00:00:00.123</t>
  </si>
  <si>
    <t>2021-01-25 00:00:00.123</t>
  </si>
  <si>
    <t>2021-01-26 00:00:00.124</t>
  </si>
  <si>
    <t>2021-01-25 00:00:00.124</t>
  </si>
  <si>
    <t>2021-01-26 00:00:00.125</t>
  </si>
  <si>
    <t>2021-01-25 00:00:00.125</t>
  </si>
  <si>
    <t>2021-01-26 00:00:00.126</t>
  </si>
  <si>
    <t>2021-01-25 00:00:00.126</t>
  </si>
  <si>
    <t>2021-01-26 00:00:00.127</t>
  </si>
  <si>
    <t>2021-01-25 00:00:00.127</t>
  </si>
  <si>
    <t>2021-01-26 00:00:00.128</t>
  </si>
  <si>
    <t>2021-01-25 00:00:00.128</t>
  </si>
  <si>
    <t>declare @ID int exec @id=dbo.nextval 'breaks.breakref'</t>
  </si>
  <si>
    <t>RateType</t>
  </si>
  <si>
    <t>exec @id=dbo.nextval  'sites.siteref'</t>
  </si>
  <si>
    <t>Empref</t>
  </si>
  <si>
    <t>PayrollNo</t>
  </si>
  <si>
    <t>UserID</t>
  </si>
  <si>
    <t>RFcardID</t>
  </si>
  <si>
    <t>Surname</t>
  </si>
  <si>
    <t>Forenames</t>
  </si>
  <si>
    <t>Initial</t>
  </si>
  <si>
    <t>Schedule</t>
  </si>
  <si>
    <t>Site</t>
  </si>
  <si>
    <t>Cost Centre</t>
  </si>
  <si>
    <t>Dept</t>
  </si>
  <si>
    <t>JobPost</t>
  </si>
  <si>
    <t>AssPoint</t>
  </si>
  <si>
    <t>Supervisor</t>
  </si>
  <si>
    <t>Email</t>
  </si>
  <si>
    <t>Validfrom</t>
  </si>
  <si>
    <t>Validto</t>
  </si>
  <si>
    <t>Holiday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</si>
  <si>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</si>
  <si>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</si>
  <si>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</si>
  <si>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</si>
  <si>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</si>
  <si>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</si>
  <si>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</si>
  <si>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</si>
  <si>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</si>
  <si>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</si>
  <si>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</si>
  <si>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</si>
  <si>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</si>
  <si>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</si>
  <si>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</si>
  <si>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</si>
  <si>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</si>
  <si>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</si>
  <si>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</si>
  <si>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</si>
  <si>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</si>
  <si>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</si>
  <si>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</si>
  <si>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</si>
  <si>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</si>
  <si>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</si>
  <si>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</si>
  <si>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</si>
  <si>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</si>
  <si>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</si>
  <si>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</si>
  <si>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</si>
  <si>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</si>
  <si>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</si>
  <si>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</si>
  <si>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</si>
  <si>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</si>
  <si>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</si>
  <si>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</si>
  <si>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</si>
  <si>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</si>
  <si>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</si>
  <si>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</si>
  <si>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</si>
  <si>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</si>
  <si>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For Empdetails</t>
  </si>
  <si>
    <t>declare @ID int exec @id=dbo.nextval 'empdetails.empref'</t>
  </si>
  <si>
    <t>add1</t>
  </si>
  <si>
    <t>add2</t>
  </si>
  <si>
    <t>city</t>
  </si>
  <si>
    <t>county</t>
  </si>
  <si>
    <t>postcode</t>
  </si>
  <si>
    <t>tel</t>
  </si>
  <si>
    <t>mobile</t>
  </si>
  <si>
    <t>fax</t>
  </si>
  <si>
    <t>bankname</t>
  </si>
  <si>
    <t>bankadd</t>
  </si>
  <si>
    <t>banktel</t>
  </si>
  <si>
    <t>account</t>
  </si>
  <si>
    <t>sortcode</t>
  </si>
  <si>
    <t>branch</t>
  </si>
  <si>
    <t>Portal Name</t>
  </si>
  <si>
    <t>DOB</t>
  </si>
  <si>
    <t>declare @ID int exec @id=dbo.nextval 'hourlyrates.dailyratesref'</t>
  </si>
  <si>
    <t xml:space="preserve"> </t>
  </si>
  <si>
    <t>Accname</t>
  </si>
  <si>
    <t>ratetype</t>
  </si>
  <si>
    <t>incweekends</t>
  </si>
  <si>
    <t>rounding</t>
  </si>
  <si>
    <t>weeklyref</t>
  </si>
  <si>
    <t>Days to work</t>
  </si>
  <si>
    <t>How many rates</t>
  </si>
  <si>
    <t>SumOfCore</t>
  </si>
  <si>
    <t>declare @ID int exec @id=dbo.nextval 'weeklyrates.weeklyref'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</si>
  <si>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</si>
  <si>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</si>
  <si>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</si>
  <si>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</si>
  <si>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</si>
  <si>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</si>
  <si>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</si>
  <si>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</si>
  <si>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</si>
  <si>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</si>
  <si>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</si>
  <si>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</si>
  <si>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</si>
  <si>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</si>
  <si>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</si>
  <si>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</si>
  <si>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</si>
  <si>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</si>
  <si>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</si>
  <si>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</si>
  <si>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</si>
  <si>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</si>
  <si>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</si>
  <si>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</si>
  <si>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</si>
  <si>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</si>
  <si>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</si>
  <si>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</si>
  <si>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</si>
  <si>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</si>
  <si>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</si>
  <si>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</si>
  <si>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</si>
  <si>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</si>
  <si>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</si>
  <si>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</si>
  <si>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</si>
  <si>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</si>
  <si>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</si>
  <si>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</si>
  <si>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</si>
  <si>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</si>
  <si>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</si>
  <si>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</si>
  <si>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</si>
  <si>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</si>
  <si>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</si>
  <si>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</si>
  <si>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</si>
  <si>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</si>
  <si>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</si>
  <si>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</si>
  <si>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</si>
  <si>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</si>
  <si>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</si>
  <si>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</si>
  <si>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</si>
  <si>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</si>
  <si>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</si>
  <si>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</si>
  <si>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</si>
  <si>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</si>
  <si>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</si>
  <si>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</si>
  <si>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</si>
  <si>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</si>
  <si>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</si>
  <si>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</si>
  <si>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</si>
  <si>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</si>
  <si>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</si>
  <si>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</si>
  <si>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</si>
  <si>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</si>
  <si>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</si>
  <si>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</si>
  <si>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</si>
  <si>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</si>
  <si>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</si>
  <si>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</si>
  <si>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</si>
  <si>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</si>
  <si>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</si>
  <si>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</si>
  <si>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</si>
  <si>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</si>
  <si>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</si>
  <si>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</si>
  <si>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</si>
  <si>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</si>
  <si>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</si>
  <si>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</si>
  <si>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</si>
  <si>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</si>
  <si>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</si>
  <si>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</si>
  <si>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</si>
  <si>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</si>
  <si>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</si>
  <si>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</si>
  <si>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</si>
  <si>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</si>
  <si>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</si>
  <si>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</si>
  <si>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</si>
  <si>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</si>
  <si>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</si>
  <si>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</si>
  <si>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</si>
  <si>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</si>
  <si>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</si>
  <si>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</si>
  <si>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</si>
  <si>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</si>
  <si>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</si>
  <si>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</si>
  <si>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</si>
  <si>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</si>
  <si>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</si>
  <si>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</si>
  <si>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</si>
  <si>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</si>
  <si>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</si>
  <si>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</si>
  <si>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</si>
  <si>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</si>
  <si>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</si>
  <si>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</si>
  <si>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</si>
  <si>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</si>
  <si>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</si>
  <si>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</si>
  <si>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</si>
  <si>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</si>
  <si>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</si>
  <si>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</si>
  <si>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</si>
  <si>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</si>
  <si>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</si>
  <si>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</si>
  <si>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</si>
  <si>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</si>
  <si>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</si>
  <si>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</si>
  <si>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</si>
  <si>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</si>
  <si>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</si>
  <si>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</si>
  <si>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</si>
  <si>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</si>
  <si>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</si>
  <si>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</si>
  <si>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</si>
  <si>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</si>
  <si>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</si>
  <si>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</si>
  <si>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</si>
  <si>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</si>
  <si>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</si>
  <si>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</si>
  <si>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</si>
  <si>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</si>
  <si>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</si>
  <si>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</si>
  <si>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</si>
  <si>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</si>
  <si>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</si>
  <si>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</si>
  <si>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</si>
  <si>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</si>
  <si>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</si>
  <si>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</si>
  <si>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</si>
  <si>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</si>
  <si>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</si>
  <si>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</si>
  <si>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</si>
  <si>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</si>
  <si>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</si>
  <si>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</si>
  <si>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</si>
  <si>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</si>
  <si>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</si>
  <si>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</si>
  <si>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</si>
  <si>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</si>
  <si>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</si>
  <si>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</si>
  <si>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</si>
  <si>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</si>
  <si>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</si>
  <si>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</si>
  <si>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</si>
  <si>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</si>
  <si>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</si>
  <si>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</si>
  <si>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</si>
  <si>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</si>
  <si>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</si>
  <si>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</si>
  <si>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</si>
  <si>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</si>
  <si>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</si>
  <si>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</si>
  <si>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</si>
  <si>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</si>
  <si>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</si>
  <si>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</si>
  <si>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</si>
  <si>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</si>
  <si>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</si>
  <si>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</si>
  <si>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</si>
  <si>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</si>
  <si>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</si>
  <si>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</si>
  <si>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</si>
  <si>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</si>
  <si>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</si>
  <si>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</si>
  <si>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</si>
  <si>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</si>
  <si>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</si>
  <si>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</si>
  <si>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</si>
  <si>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</si>
  <si>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</si>
  <si>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</si>
  <si>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</si>
  <si>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</si>
  <si>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</si>
  <si>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</si>
  <si>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</si>
  <si>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</si>
  <si>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</si>
  <si>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</si>
  <si>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</si>
  <si>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</si>
  <si>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</si>
  <si>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</si>
  <si>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</si>
  <si>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</si>
  <si>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</si>
  <si>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</si>
  <si>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</si>
  <si>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</si>
  <si>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</si>
  <si>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</si>
  <si>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</si>
  <si>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</si>
  <si>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</si>
  <si>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</si>
  <si>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</si>
  <si>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</si>
  <si>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</si>
  <si>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</si>
  <si>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</si>
  <si>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</si>
  <si>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</si>
  <si>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</si>
  <si>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</si>
  <si>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</si>
  <si>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</si>
  <si>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</si>
  <si>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</si>
  <si>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</si>
  <si>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</si>
  <si>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</si>
  <si>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</si>
  <si>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</si>
  <si>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</si>
  <si>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</si>
  <si>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</si>
  <si>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</si>
  <si>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</si>
  <si>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</si>
  <si>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</si>
  <si>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</si>
  <si>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</si>
  <si>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</si>
  <si>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</si>
  <si>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</si>
  <si>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</si>
  <si>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</si>
  <si>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</si>
  <si>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</si>
  <si>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</si>
  <si>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</si>
  <si>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</si>
  <si>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</si>
  <si>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</si>
  <si>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</si>
  <si>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</si>
  <si>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</si>
  <si>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</si>
  <si>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</si>
  <si>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</si>
  <si>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</si>
  <si>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</si>
  <si>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</si>
  <si>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</si>
  <si>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</si>
  <si>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</si>
  <si>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</si>
  <si>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</si>
  <si>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DEFAULT&gt;</t>
  </si>
  <si>
    <t>Start</t>
  </si>
  <si>
    <t>End</t>
  </si>
  <si>
    <t>USE</t>
  </si>
  <si>
    <t>exec @id=dbo.nextval 'roundings.roundingsref'</t>
  </si>
  <si>
    <t>exec @id=dbo.nextval 'roundinggroups.roundinggroupref'</t>
  </si>
  <si>
    <t>Repeat</t>
  </si>
  <si>
    <t>Group</t>
  </si>
  <si>
    <t>&lt; No of Groups</t>
  </si>
  <si>
    <t>1 = map to shift 0 = default unassigned &gt;&gt;&gt;</t>
  </si>
  <si>
    <t>N.B</t>
  </si>
  <si>
    <t>0 =</t>
  </si>
  <si>
    <t>Unpaid</t>
  </si>
  <si>
    <t xml:space="preserve">1 = </t>
  </si>
  <si>
    <t>Rate 1</t>
  </si>
  <si>
    <t xml:space="preserve">2 = </t>
  </si>
  <si>
    <t>Rate 2</t>
  </si>
  <si>
    <t>^^^^^^^^</t>
  </si>
  <si>
    <t>MUST</t>
  </si>
  <si>
    <t>HOURS</t>
  </si>
  <si>
    <t>Schedule Name</t>
  </si>
  <si>
    <t>RateInUse</t>
  </si>
  <si>
    <t>declare @ID int exec @id=dbo.nextval 'dailyrates.dailyratesref'</t>
  </si>
  <si>
    <t>declare @ID int exec @id=dbo.nextval 'personnel.empref'</t>
  </si>
  <si>
    <t>Staff Email</t>
  </si>
  <si>
    <t>Man Email</t>
  </si>
  <si>
    <t>Manager</t>
  </si>
  <si>
    <t>Man Name</t>
  </si>
  <si>
    <t>Name ref</t>
  </si>
  <si>
    <t>Email Ref</t>
  </si>
  <si>
    <t>Hours</t>
  </si>
  <si>
    <t>RFCard</t>
  </si>
  <si>
    <t>0 =Auto</t>
  </si>
  <si>
    <t>1 = Paid</t>
  </si>
  <si>
    <t>2 =Unpaid</t>
  </si>
  <si>
    <t>BreakType &gt;&gt;</t>
  </si>
  <si>
    <t>Abs Alert</t>
  </si>
  <si>
    <t>CHANGE</t>
  </si>
  <si>
    <t>TO = 1</t>
  </si>
  <si>
    <t>RATE IN USE</t>
  </si>
  <si>
    <t>TO ACTIVATE</t>
  </si>
  <si>
    <t>absdate</t>
  </si>
  <si>
    <t>globalref</t>
  </si>
  <si>
    <t>coderef</t>
  </si>
  <si>
    <t>declare @Id int exec @id=dbo.nextval'absences.absref'</t>
  </si>
  <si>
    <t>Full Name</t>
  </si>
  <si>
    <t>1st Name</t>
  </si>
  <si>
    <t>AFTER</t>
  </si>
  <si>
    <t>SCRIPT</t>
  </si>
  <si>
    <t>BOOK</t>
  </si>
  <si>
    <t>ALL</t>
  </si>
  <si>
    <t>STAFF</t>
  </si>
  <si>
    <t>OF</t>
  </si>
  <si>
    <t>HOLIDAY</t>
  </si>
  <si>
    <t>AND</t>
  </si>
  <si>
    <t>DELETE</t>
  </si>
  <si>
    <t>TO</t>
  </si>
  <si>
    <t>CALCULATE</t>
  </si>
  <si>
    <t>1 DAY</t>
  </si>
  <si>
    <t>BOOKED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</si>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</sst>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BDE2D"/>
      <name val="Courier New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>
      <alignment horizontal="left" vertical="center"/>
    </xf>
    <xf numFmtId="0" fontId="3" fillId="0" borderId="0">
      <alignment horizontal="left" vertical="center"/>
    </xf>
  </cellStyleXfs>
  <cellXfs count="77">
    <xf numFmtId="0" fontId="0" fillId="0" borderId="0" xfId="0"/>
    <xf numFmtId="47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0" fontId="1" fillId="0" borderId="0" xfId="0" applyFont="1"/>
    <xf numFmtId="0" fontId="0" fillId="0" borderId="0" xfId="0"/>
    <xf numFmtId="0" fontId="0" fillId="4" borderId="0" xfId="0" applyNumberFormat="1" applyFill="1"/>
    <xf numFmtId="0" fontId="0" fillId="0" borderId="0" xfId="0" applyNumberFormat="1"/>
    <xf numFmtId="20" fontId="0" fillId="4" borderId="0" xfId="0" applyNumberFormat="1" applyFill="1"/>
    <xf numFmtId="164" fontId="0" fillId="5" borderId="0" xfId="0" applyNumberFormat="1" applyFill="1"/>
    <xf numFmtId="0" fontId="0" fillId="5" borderId="0" xfId="0" applyFill="1"/>
    <xf numFmtId="0" fontId="0" fillId="3" borderId="0" xfId="0" applyNumberFormat="1" applyFill="1"/>
    <xf numFmtId="0" fontId="0" fillId="5" borderId="0" xfId="0" applyNumberFormat="1" applyFill="1"/>
    <xf numFmtId="0" fontId="0" fillId="6" borderId="0" xfId="0" applyFill="1"/>
    <xf numFmtId="0" fontId="2" fillId="6" borderId="0" xfId="0" applyFont="1" applyFill="1" applyAlignment="1">
      <alignment vertical="center"/>
    </xf>
    <xf numFmtId="0" fontId="0" fillId="0" borderId="1" xfId="0" applyBorder="1"/>
    <xf numFmtId="1" fontId="0" fillId="0" borderId="1" xfId="0" applyNumberFormat="1" applyBorder="1"/>
    <xf numFmtId="0" fontId="0" fillId="0" borderId="1" xfId="0" applyNumberFormat="1" applyBorder="1"/>
    <xf numFmtId="0" fontId="0" fillId="3" borderId="1" xfId="0" applyFill="1" applyBorder="1"/>
    <xf numFmtId="0" fontId="0" fillId="3" borderId="1" xfId="0" applyNumberFormat="1" applyFill="1" applyBorder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0" fillId="3" borderId="3" xfId="0" applyNumberFormat="1" applyFill="1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20" fontId="1" fillId="7" borderId="10" xfId="0" applyNumberFormat="1" applyFont="1" applyFill="1" applyBorder="1"/>
    <xf numFmtId="0" fontId="0" fillId="0" borderId="11" xfId="0" applyBorder="1"/>
    <xf numFmtId="20" fontId="1" fillId="7" borderId="12" xfId="0" applyNumberFormat="1" applyFont="1" applyFill="1" applyBorder="1"/>
    <xf numFmtId="20" fontId="1" fillId="7" borderId="13" xfId="0" applyNumberFormat="1" applyFont="1" applyFill="1" applyBorder="1"/>
    <xf numFmtId="0" fontId="0" fillId="7" borderId="0" xfId="0" applyFill="1"/>
    <xf numFmtId="0" fontId="0" fillId="8" borderId="0" xfId="0" applyFill="1"/>
    <xf numFmtId="49" fontId="0" fillId="0" borderId="0" xfId="0" applyNumberFormat="1"/>
    <xf numFmtId="164" fontId="0" fillId="6" borderId="0" xfId="0" applyNumberFormat="1" applyFill="1"/>
    <xf numFmtId="0" fontId="0" fillId="2" borderId="10" xfId="0" applyFill="1" applyBorder="1"/>
    <xf numFmtId="0" fontId="1" fillId="6" borderId="12" xfId="0" applyNumberFormat="1" applyFont="1" applyFill="1" applyBorder="1"/>
    <xf numFmtId="0" fontId="5" fillId="0" borderId="15" xfId="0" applyFont="1" applyBorder="1"/>
    <xf numFmtId="164" fontId="0" fillId="2" borderId="0" xfId="0" applyNumberFormat="1" applyFill="1"/>
    <xf numFmtId="164" fontId="0" fillId="9" borderId="0" xfId="0" applyNumberFormat="1" applyFill="1"/>
    <xf numFmtId="0" fontId="0" fillId="9" borderId="0" xfId="0" applyFill="1"/>
    <xf numFmtId="0" fontId="6" fillId="9" borderId="16" xfId="0" applyFont="1" applyFill="1" applyBorder="1" applyAlignment="1">
      <alignment vertical="center"/>
    </xf>
    <xf numFmtId="20" fontId="0" fillId="9" borderId="0" xfId="0" applyNumberFormat="1" applyFill="1"/>
    <xf numFmtId="0" fontId="0" fillId="9" borderId="0" xfId="0" applyNumberFormat="1" applyFill="1"/>
    <xf numFmtId="14" fontId="0" fillId="0" borderId="0" xfId="0" applyNumberFormat="1"/>
    <xf numFmtId="0" fontId="0" fillId="0" borderId="0" xfId="0" applyFill="1"/>
    <xf numFmtId="0" fontId="6" fillId="0" borderId="0" xfId="0" applyFont="1" applyFill="1" applyBorder="1" applyAlignment="1">
      <alignment vertical="center"/>
    </xf>
    <xf numFmtId="14" fontId="0" fillId="2" borderId="0" xfId="0" applyNumberFormat="1" applyFill="1"/>
    <xf numFmtId="0" fontId="1" fillId="2" borderId="0" xfId="0" applyFont="1" applyFill="1"/>
    <xf numFmtId="164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20" fontId="0" fillId="0" borderId="0" xfId="0" applyNumberFormat="1"/>
    <xf numFmtId="164" fontId="0" fillId="0" borderId="0" xfId="0" applyNumberFormat="1"/>
    <xf numFmtId="0" fontId="7" fillId="10" borderId="0" xfId="0" applyFont="1" applyFill="1"/>
    <xf numFmtId="0" fontId="0" fillId="10" borderId="0" xfId="0" applyFill="1"/>
    <xf numFmtId="0" fontId="0" fillId="10" borderId="9" xfId="0" applyFill="1" applyBorder="1"/>
    <xf numFmtId="0" fontId="1" fillId="10" borderId="14" xfId="0" applyFont="1" applyFill="1" applyBorder="1"/>
    <xf numFmtId="0" fontId="1" fillId="10" borderId="9" xfId="0" applyFont="1" applyFill="1" applyBorder="1"/>
    <xf numFmtId="0" fontId="1" fillId="11" borderId="0" xfId="0" applyFont="1" applyFill="1"/>
    <xf numFmtId="0" fontId="0" fillId="11" borderId="0" xfId="0" applyFill="1"/>
    <xf numFmtId="0" fontId="0" fillId="12" borderId="0" xfId="0" applyFill="1"/>
    <xf numFmtId="0" fontId="8" fillId="10" borderId="0" xfId="0" applyFont="1" applyFill="1"/>
    <xf numFmtId="0" fontId="8" fillId="10" borderId="17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6" xfId="0" applyBorder="1"/>
    <xf numFmtId="0" fontId="0" fillId="13" borderId="18" xfId="0" applyFill="1" applyBorder="1"/>
    <xf numFmtId="0" fontId="9" fillId="12" borderId="0" xfId="0" applyFont="1" applyFill="1"/>
    <xf numFmtId="0" fontId="0" fillId="0" borderId="0" xfId="0" applyAlignment="1"/>
    <xf numFmtId="16" fontId="0" fillId="2" borderId="0" xfId="0" applyNumberFormat="1" applyFill="1"/>
    <xf numFmtId="0" fontId="10" fillId="6" borderId="0" xfId="0" applyFont="1" applyFill="1" applyAlignment="1">
      <alignment horizontal="center"/>
    </xf>
  </cellXfs>
  <cellStyles count="3">
    <cellStyle name="Normal" xfId="0" builtinId="0"/>
    <cellStyle name="Normal 2" xfId="1" xr:uid="{4FFA9EB3-764F-4C57-8F30-C23791F98389}"/>
    <cellStyle name="Normal 3" xfId="2" xr:uid="{3EA4DE50-6A70-4284-840A-420C7D430E9D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6"/>
  <sheetViews>
    <sheetView topLeftCell="W2" workbookViewId="0">
      <selection activeCell="AG2" sqref="AG2"/>
    </sheetView>
  </sheetViews>
  <sheetFormatPr defaultRowHeight="14.4" x14ac:dyDescent="0.3"/>
  <cols>
    <col min="17" max="17" width="25" style="49" customWidth="1"/>
    <col min="18" max="18" width="20.5546875" customWidth="1"/>
    <col min="19" max="19" width="10.5546875" style="49" bestFit="1" customWidth="1"/>
    <col min="20" max="20" width="22.109375" style="49" customWidth="1"/>
    <col min="21" max="30" width="16" customWidth="1"/>
    <col min="31" max="31" width="13.6640625" customWidth="1"/>
  </cols>
  <sheetData>
    <row r="1" spans="1:33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s="49" t="s">
        <v>21</v>
      </c>
      <c r="R1" t="s">
        <v>22</v>
      </c>
      <c r="S1" s="49" t="s">
        <v>23</v>
      </c>
      <c r="T1" s="49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3" x14ac:dyDescent="0.3">
      <c r="A2">
        <v>1</v>
      </c>
      <c r="B2">
        <v>2732</v>
      </c>
      <c r="C2">
        <v>2732</v>
      </c>
      <c r="D2" t="s">
        <v>0</v>
      </c>
      <c r="E2" t="s">
        <v>1</v>
      </c>
      <c r="G2">
        <v>8</v>
      </c>
      <c r="H2">
        <v>1</v>
      </c>
      <c r="I2">
        <v>-1</v>
      </c>
      <c r="J2">
        <v>17</v>
      </c>
      <c r="K2">
        <v>-1</v>
      </c>
      <c r="L2">
        <v>1</v>
      </c>
      <c r="M2">
        <v>0</v>
      </c>
      <c r="N2">
        <v>0</v>
      </c>
      <c r="O2">
        <v>0</v>
      </c>
      <c r="Q2" s="49">
        <v>43936</v>
      </c>
      <c r="R2" t="s">
        <v>2</v>
      </c>
      <c r="S2" s="49">
        <v>44153</v>
      </c>
      <c r="T2" s="49">
        <v>36526</v>
      </c>
      <c r="U2" s="49"/>
      <c r="W2" t="s">
        <v>2</v>
      </c>
      <c r="X2">
        <v>0</v>
      </c>
      <c r="Y2">
        <v>0</v>
      </c>
      <c r="Z2">
        <v>-1</v>
      </c>
      <c r="AA2">
        <v>0</v>
      </c>
      <c r="AC2">
        <v>-1</v>
      </c>
      <c r="AD2" t="s">
        <v>3</v>
      </c>
      <c r="AE2">
        <v>2732</v>
      </c>
      <c r="AG2" t="str">
        <f>"insert into schedules values ('"&amp;A2&amp;"','"&amp;B2&amp;"','"&amp;C2&amp;"','"&amp;D2&amp;"','"&amp;E2&amp;"','"&amp;F2&amp;"','"&amp;G2&amp;"','"&amp;H2&amp;"','"&amp;I2&amp;"','"&amp;J2&amp;"','"&amp;K2&amp;"','"&amp;L2&amp;"','"&amp;M2&amp;"','"&amp;N2&amp;"','"&amp;O2&amp;"','"&amp;P2&amp;"',"&amp;Q2&amp;",'"&amp;R2&amp;"','"&amp;S2&amp;"','"&amp;T2&amp;"','"&amp;U2&amp;"','"&amp;V2&amp;"','"&amp;W2&amp;"','"&amp;X2&amp;"','"&amp;Y2&amp;"','"&amp;Z2&amp;"','"&amp;AA2&amp;"','"&amp;AB2&amp;"','"&amp;AC2&amp;"','"&amp;AD2&amp;"')"</f>
        <v>insert into schedules values ('1','2732','2732','DEMO','A','','8','1','-1','17','-1','1','0','0','0','',43936,'1899-12-30 00:00:00.000','44153','36526','','','1899-12-30 00:00:00.000','0','0','-1','0','','-1','O')</v>
      </c>
    </row>
    <row r="15" spans="1:33" x14ac:dyDescent="0.3">
      <c r="R15" s="1"/>
    </row>
    <row r="16" spans="1:33" x14ac:dyDescent="0.3">
      <c r="R16" s="1"/>
    </row>
    <row r="44" spans="18:18" x14ac:dyDescent="0.3">
      <c r="R44" s="1"/>
    </row>
    <row r="54" spans="18:18" x14ac:dyDescent="0.3">
      <c r="R54" s="1"/>
    </row>
    <row r="56" spans="18:18" x14ac:dyDescent="0.3">
      <c r="R56" s="1"/>
    </row>
    <row r="58" spans="18:18" x14ac:dyDescent="0.3">
      <c r="R58" s="1"/>
    </row>
    <row r="66" spans="18:18" x14ac:dyDescent="0.3">
      <c r="R66" s="1"/>
    </row>
    <row r="85" spans="18:18" x14ac:dyDescent="0.3">
      <c r="R85" s="1"/>
    </row>
    <row r="92" spans="18:18" x14ac:dyDescent="0.3">
      <c r="R92" s="1"/>
    </row>
    <row r="95" spans="18:18" x14ac:dyDescent="0.3">
      <c r="R95" s="1"/>
    </row>
    <row r="97" spans="18:18" x14ac:dyDescent="0.3">
      <c r="R97" s="1"/>
    </row>
    <row r="98" spans="18:18" x14ac:dyDescent="0.3">
      <c r="R98" s="1"/>
    </row>
    <row r="104" spans="18:18" x14ac:dyDescent="0.3">
      <c r="R104" s="1"/>
    </row>
    <row r="115" spans="18:18" x14ac:dyDescent="0.3">
      <c r="R115" s="1"/>
    </row>
    <row r="116" spans="18:18" x14ac:dyDescent="0.3">
      <c r="R116" s="1"/>
    </row>
    <row r="117" spans="18:18" x14ac:dyDescent="0.3">
      <c r="R117" s="1"/>
    </row>
    <row r="119" spans="18:18" x14ac:dyDescent="0.3">
      <c r="R119" s="1"/>
    </row>
    <row r="121" spans="18:18" x14ac:dyDescent="0.3">
      <c r="R121" s="1"/>
    </row>
    <row r="126" spans="18:18" x14ac:dyDescent="0.3">
      <c r="R126" s="1"/>
    </row>
    <row r="128" spans="18:18" x14ac:dyDescent="0.3">
      <c r="R128" s="1"/>
    </row>
    <row r="129" spans="18:18" x14ac:dyDescent="0.3">
      <c r="R129" s="1"/>
    </row>
    <row r="131" spans="18:18" x14ac:dyDescent="0.3">
      <c r="R131" s="1"/>
    </row>
    <row r="132" spans="18:18" x14ac:dyDescent="0.3">
      <c r="R132" s="1"/>
    </row>
    <row r="146" spans="18:18" x14ac:dyDescent="0.3">
      <c r="R146" s="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63"/>
  <sheetViews>
    <sheetView zoomScale="70" zoomScaleNormal="70" workbookViewId="0">
      <selection activeCell="D2" sqref="D2"/>
    </sheetView>
  </sheetViews>
  <sheetFormatPr defaultRowHeight="14.4" x14ac:dyDescent="0.3"/>
  <cols>
    <col min="2" max="2" width="25.109375" style="2" customWidth="1"/>
    <col min="3" max="3" width="15.44140625" style="6" customWidth="1"/>
    <col min="4" max="10" width="15.44140625" style="2" customWidth="1"/>
    <col min="13" max="13" width="11.44140625" style="14" customWidth="1"/>
    <col min="14" max="14" width="8.88671875" style="14"/>
    <col min="15" max="15" width="13.109375" style="14" customWidth="1"/>
    <col min="16" max="16" width="12.33203125" style="14" customWidth="1"/>
    <col min="17" max="17" width="11.6640625" style="14" customWidth="1"/>
    <col min="20" max="20" width="16.6640625" style="4" customWidth="1"/>
    <col min="22" max="22" width="10.6640625" customWidth="1"/>
    <col min="23" max="23" width="9.6640625" customWidth="1"/>
    <col min="27" max="27" width="16.5546875" style="14" customWidth="1"/>
    <col min="29" max="29" width="9.109375" style="8"/>
    <col min="30" max="30" width="12.33203125" style="4" customWidth="1"/>
    <col min="31" max="31" width="12.109375" customWidth="1"/>
    <col min="32" max="32" width="12.44140625" customWidth="1"/>
    <col min="33" max="33" width="12.33203125" customWidth="1"/>
    <col min="37" max="37" width="12.109375" customWidth="1"/>
    <col min="38" max="38" width="12" customWidth="1"/>
  </cols>
  <sheetData>
    <row r="1" spans="1:41" x14ac:dyDescent="0.3">
      <c r="A1" t="s">
        <v>89</v>
      </c>
      <c r="B1" s="53" t="s">
        <v>37</v>
      </c>
      <c r="C1" s="6" t="s">
        <v>74</v>
      </c>
      <c r="D1" s="59" t="s">
        <v>75</v>
      </c>
      <c r="E1" s="59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t="s">
        <v>38</v>
      </c>
      <c r="L1" t="s">
        <v>39</v>
      </c>
      <c r="M1" s="14" t="s">
        <v>40</v>
      </c>
      <c r="N1" s="14" t="s">
        <v>41</v>
      </c>
      <c r="O1" s="14" t="s">
        <v>42</v>
      </c>
      <c r="P1" s="14" t="s">
        <v>43</v>
      </c>
      <c r="Q1" s="14" t="s">
        <v>44</v>
      </c>
      <c r="R1" t="s">
        <v>45</v>
      </c>
      <c r="S1" t="s">
        <v>46</v>
      </c>
      <c r="T1" s="4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s="14" t="s">
        <v>54</v>
      </c>
      <c r="AB1" t="s">
        <v>66</v>
      </c>
      <c r="AC1" s="8" t="s">
        <v>842</v>
      </c>
      <c r="AD1" s="4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99</v>
      </c>
    </row>
    <row r="2" spans="1:41" x14ac:dyDescent="0.3">
      <c r="A2" s="8">
        <v>2</v>
      </c>
      <c r="B2" s="2" t="str">
        <f>""&amp;TEXT(D2,"hh:mm")&amp;" "&amp;TEXT(E2,"hh:mm")&amp;""</f>
        <v>00:00 00:00</v>
      </c>
      <c r="C2" s="6">
        <f>A2</f>
        <v>2</v>
      </c>
      <c r="D2" s="3"/>
      <c r="E2" s="3"/>
      <c r="F2" s="3">
        <v>0</v>
      </c>
      <c r="G2" s="3">
        <f>D2-1/24</f>
        <v>-4.1666666666666664E-2</v>
      </c>
      <c r="H2" s="3">
        <f t="shared" ref="H2" si="0">E2-2/24</f>
        <v>-8.3333333333333329E-2</v>
      </c>
      <c r="I2" s="3">
        <f>E2+1/24</f>
        <v>4.1666666666666664E-2</v>
      </c>
      <c r="J2" s="3">
        <v>0.999305555555556</v>
      </c>
      <c r="K2" s="8">
        <v>0</v>
      </c>
      <c r="L2" s="8">
        <v>0</v>
      </c>
      <c r="M2" s="10">
        <f t="shared" ref="M2:M11" si="1">D2*86400</f>
        <v>0</v>
      </c>
      <c r="N2" s="10">
        <f t="shared" ref="N2:N11" si="2">E2*86400</f>
        <v>0</v>
      </c>
      <c r="O2" s="10">
        <f>H2*86400</f>
        <v>-7200</v>
      </c>
      <c r="P2" s="10">
        <f>I2*86400</f>
        <v>3600</v>
      </c>
      <c r="Q2" s="10">
        <f>J2*86400</f>
        <v>86340.000000000044</v>
      </c>
      <c r="R2" s="8">
        <v>0</v>
      </c>
      <c r="S2" s="8">
        <v>0</v>
      </c>
      <c r="T2" s="5">
        <f>IF(Break!G2=1,Shifts!N2-Shifts!M2,N2-M2-Break!H2)</f>
        <v>-3600</v>
      </c>
      <c r="U2" s="8">
        <v>0</v>
      </c>
      <c r="V2" s="8">
        <v>0</v>
      </c>
      <c r="W2" s="8">
        <v>0</v>
      </c>
      <c r="X2" s="8">
        <v>0</v>
      </c>
      <c r="Y2" s="8">
        <v>32768</v>
      </c>
      <c r="Z2" s="8">
        <v>0</v>
      </c>
      <c r="AA2" s="10">
        <f>G2*86400</f>
        <v>-3600</v>
      </c>
      <c r="AB2" s="8">
        <f>IF(Rounding!Q$1=1,VLOOKUP(Shifts!B2,Rounding!U3:W200,3,FALSE),-1)</f>
        <v>-1</v>
      </c>
      <c r="AC2" s="8">
        <f>M2+3600</f>
        <v>3600</v>
      </c>
      <c r="AD2" s="8">
        <v>0</v>
      </c>
      <c r="AE2" s="8" t="s">
        <v>4</v>
      </c>
      <c r="AF2" s="8" t="s">
        <v>4</v>
      </c>
      <c r="AG2" s="8" t="s">
        <v>4</v>
      </c>
      <c r="AH2" s="8" t="s">
        <v>4</v>
      </c>
      <c r="AI2" s="8" t="s">
        <v>4</v>
      </c>
      <c r="AJ2" s="8" t="s">
        <v>4</v>
      </c>
      <c r="AK2" s="8" t="s">
        <v>4</v>
      </c>
      <c r="AL2" s="8" t="s">
        <v>4</v>
      </c>
      <c r="AM2" s="8" t="s">
        <v>4</v>
      </c>
      <c r="AN2" s="8" t="s">
        <v>4</v>
      </c>
      <c r="AO2" s="8" t="str">
        <f>"insert into shifts values ('"&amp;A2&amp;"','"&amp;B2&amp;"','"&amp;K2&amp;"','"&amp;L2&amp;"','"&amp;M2&amp;"','"&amp;N2&amp;"','"&amp;O2&amp;"','"&amp;P2&amp;"','"&amp;Q2&amp;"','"&amp;R2&amp;"','"&amp;S2&amp;"','"&amp;T2&amp;"','"&amp;U2&amp;"','"&amp;V2&amp;"','"&amp;W2&amp;"','"&amp;X2&amp;"','"&amp;Y2&amp;"','"&amp;Z2&amp;"','"&amp;AA2&amp;"','"&amp;AB2&amp;"','"&amp;AC2&amp;"','"&amp;AD2&amp;"',"&amp;AE2&amp;","&amp;AF2&amp;","&amp;AG2&amp;","&amp;AH2&amp;","&amp;AI2&amp;","&amp;AJ2&amp;","&amp;AK2&amp;","&amp;AL2&amp;","&amp;AM2&amp;","&amp;AN2&amp;")exec @id=dbo.nextval 'shifts.shiftref'"</f>
        <v>insert into shifts values ('2','00:00 00:00','0','0','0','0','-7200','3600','86340','0','0','-3600','0','0','0','0','32768','0','-3600','-1','3600','0',NULL,NULL,NULL,NULL,NULL,NULL,NULL,NULL,NULL,NULL)exec @id=dbo.nextval 'shifts.shiftref'</v>
      </c>
    </row>
    <row r="3" spans="1:41" x14ac:dyDescent="0.3">
      <c r="A3" s="8">
        <v>4</v>
      </c>
      <c r="B3" s="2" t="str">
        <f t="shared" ref="B3:B66" si="3">""&amp;TEXT(D3,"hh:mm")&amp;" "&amp;TEXT(E3,"hh:mm")&amp;""</f>
        <v>00:00 00:00</v>
      </c>
      <c r="C3" s="6">
        <f t="shared" ref="C3:C66" si="4">A3</f>
        <v>4</v>
      </c>
      <c r="D3" s="3"/>
      <c r="E3" s="3"/>
      <c r="F3" s="3">
        <v>0</v>
      </c>
      <c r="G3" s="3">
        <f t="shared" ref="G3:G66" si="5">D3-1/24</f>
        <v>-4.1666666666666664E-2</v>
      </c>
      <c r="H3" s="3">
        <f t="shared" ref="H3:H11" si="6">E3-2/24</f>
        <v>-8.3333333333333329E-2</v>
      </c>
      <c r="I3" s="3">
        <f t="shared" ref="I3:I66" si="7">E3+1/24</f>
        <v>4.1666666666666664E-2</v>
      </c>
      <c r="J3" s="3">
        <v>0.999305555555556</v>
      </c>
      <c r="K3" s="8">
        <v>0</v>
      </c>
      <c r="L3" s="8">
        <v>0</v>
      </c>
      <c r="M3" s="10">
        <f t="shared" si="1"/>
        <v>0</v>
      </c>
      <c r="N3" s="10">
        <f t="shared" si="2"/>
        <v>0</v>
      </c>
      <c r="O3" s="10">
        <f t="shared" ref="O3" si="8">H3*86400</f>
        <v>-7200</v>
      </c>
      <c r="P3" s="10">
        <f t="shared" ref="P3" si="9">I3*86400</f>
        <v>3600</v>
      </c>
      <c r="Q3" s="10">
        <f t="shared" ref="Q3" si="10">J3*86400</f>
        <v>86340.000000000044</v>
      </c>
      <c r="R3" s="8">
        <v>0</v>
      </c>
      <c r="S3" s="8">
        <v>0</v>
      </c>
      <c r="T3" s="5">
        <f>IF(Break!G3=1,Shifts!N3-Shifts!M3,N3-M3-Break!H3)</f>
        <v>-3600</v>
      </c>
      <c r="U3" s="8">
        <v>0</v>
      </c>
      <c r="V3" s="8">
        <v>0</v>
      </c>
      <c r="W3" s="8">
        <v>0</v>
      </c>
      <c r="X3" s="8">
        <v>0</v>
      </c>
      <c r="Y3" s="8">
        <v>32768</v>
      </c>
      <c r="Z3" s="8">
        <v>0</v>
      </c>
      <c r="AA3" s="10">
        <f t="shared" ref="AA3:AA66" si="11">G3*86400</f>
        <v>-3600</v>
      </c>
      <c r="AB3" s="8">
        <f>IF(Rounding!Q$1=1,VLOOKUP(Shifts!B3,Rounding!U4:W201,3,FALSE),-1)</f>
        <v>-1</v>
      </c>
      <c r="AC3" s="8">
        <f t="shared" ref="AC3:AC66" si="12">M3+3600</f>
        <v>3600</v>
      </c>
      <c r="AD3" s="8">
        <v>0</v>
      </c>
      <c r="AE3" s="8" t="s">
        <v>4</v>
      </c>
      <c r="AF3" s="8" t="s">
        <v>4</v>
      </c>
      <c r="AG3" s="8" t="s">
        <v>4</v>
      </c>
      <c r="AH3" s="8" t="s">
        <v>4</v>
      </c>
      <c r="AI3" s="8" t="s">
        <v>4</v>
      </c>
      <c r="AJ3" s="8" t="s">
        <v>4</v>
      </c>
      <c r="AK3" s="8" t="s">
        <v>4</v>
      </c>
      <c r="AL3" s="8" t="s">
        <v>4</v>
      </c>
      <c r="AM3" s="8" t="s">
        <v>4</v>
      </c>
      <c r="AN3" s="8" t="s">
        <v>4</v>
      </c>
      <c r="AO3" s="8" t="str">
        <f t="shared" ref="AO3:AO66" si="13">"insert into shifts values ('"&amp;A3&amp;"','"&amp;B3&amp;"','"&amp;K3&amp;"','"&amp;L3&amp;"','"&amp;M3&amp;"','"&amp;N3&amp;"','"&amp;O3&amp;"','"&amp;P3&amp;"','"&amp;Q3&amp;"','"&amp;R3&amp;"','"&amp;S3&amp;"','"&amp;T3&amp;"','"&amp;U3&amp;"','"&amp;V3&amp;"','"&amp;W3&amp;"','"&amp;X3&amp;"','"&amp;Y3&amp;"','"&amp;Z3&amp;"','"&amp;AA3&amp;"','"&amp;AB3&amp;"','"&amp;AC3&amp;"','"&amp;AD3&amp;"',"&amp;AE3&amp;","&amp;AF3&amp;","&amp;AG3&amp;","&amp;AH3&amp;","&amp;AI3&amp;","&amp;AJ3&amp;","&amp;AK3&amp;","&amp;AL3&amp;","&amp;AM3&amp;","&amp;AN3&amp;")exec @id=dbo.nextval 'shifts.shiftref'"</f>
        <v>insert into shifts values ('4','00:00 00:00','0','0','0','0','-7200','3600','86340','0','0','-3600','0','0','0','0','32768','0','-3600','-1','3600','0',NULL,NULL,NULL,NULL,NULL,NULL,NULL,NULL,NULL,NULL)exec @id=dbo.nextval 'shifts.shiftref'</v>
      </c>
    </row>
    <row r="4" spans="1:41" x14ac:dyDescent="0.3">
      <c r="A4" s="8">
        <v>6</v>
      </c>
      <c r="B4" s="2" t="str">
        <f t="shared" si="3"/>
        <v>00:00 00:00</v>
      </c>
      <c r="C4" s="6">
        <f t="shared" si="4"/>
        <v>6</v>
      </c>
      <c r="D4" s="3"/>
      <c r="E4" s="3"/>
      <c r="F4" s="3">
        <v>0</v>
      </c>
      <c r="G4" s="3">
        <f t="shared" si="5"/>
        <v>-4.1666666666666664E-2</v>
      </c>
      <c r="H4" s="3">
        <f t="shared" si="6"/>
        <v>-8.3333333333333329E-2</v>
      </c>
      <c r="I4" s="3">
        <f t="shared" si="7"/>
        <v>4.1666666666666664E-2</v>
      </c>
      <c r="J4" s="3">
        <v>0.999305555555556</v>
      </c>
      <c r="K4" s="8">
        <v>0</v>
      </c>
      <c r="L4" s="8">
        <v>0</v>
      </c>
      <c r="M4" s="10">
        <f t="shared" si="1"/>
        <v>0</v>
      </c>
      <c r="N4" s="10">
        <f t="shared" si="2"/>
        <v>0</v>
      </c>
      <c r="O4" s="10">
        <f t="shared" ref="O4:O67" si="14">H4*86400</f>
        <v>-7200</v>
      </c>
      <c r="P4" s="10">
        <f t="shared" ref="P4:P67" si="15">I4*86400</f>
        <v>3600</v>
      </c>
      <c r="Q4" s="10">
        <f t="shared" ref="Q4:Q67" si="16">J4*86400</f>
        <v>86340.000000000044</v>
      </c>
      <c r="R4" s="8">
        <v>0</v>
      </c>
      <c r="S4" s="8">
        <v>0</v>
      </c>
      <c r="T4" s="5">
        <f>IF(Break!G4=1,Shifts!N4-Shifts!M4,N4-M4-Break!H4)</f>
        <v>-3600</v>
      </c>
      <c r="U4" s="8">
        <v>0</v>
      </c>
      <c r="V4" s="8">
        <v>0</v>
      </c>
      <c r="W4" s="8">
        <v>0</v>
      </c>
      <c r="X4" s="8">
        <v>0</v>
      </c>
      <c r="Y4" s="8">
        <v>32768</v>
      </c>
      <c r="Z4" s="8">
        <v>0</v>
      </c>
      <c r="AA4" s="10">
        <f t="shared" si="11"/>
        <v>-3600</v>
      </c>
      <c r="AB4" s="8">
        <f>IF(Rounding!Q$1=1,VLOOKUP(Shifts!B4,Rounding!U5:W202,3,FALSE),-1)</f>
        <v>-1</v>
      </c>
      <c r="AC4" s="8">
        <f t="shared" si="12"/>
        <v>3600</v>
      </c>
      <c r="AD4" s="8">
        <v>0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tr">
        <f t="shared" si="13"/>
        <v>insert into shifts values ('6','00:00 00:00','0','0','0','0','-7200','3600','86340','0','0','-3600','0','0','0','0','32768','0','-3600','-1','3600','0',NULL,NULL,NULL,NULL,NULL,NULL,NULL,NULL,NULL,NULL)exec @id=dbo.nextval 'shifts.shiftref'</v>
      </c>
    </row>
    <row r="5" spans="1:41" x14ac:dyDescent="0.3">
      <c r="A5" s="8">
        <v>8</v>
      </c>
      <c r="B5" s="2" t="str">
        <f t="shared" si="3"/>
        <v>00:00 00:00</v>
      </c>
      <c r="C5" s="6">
        <f t="shared" si="4"/>
        <v>8</v>
      </c>
      <c r="D5" s="3"/>
      <c r="E5" s="3"/>
      <c r="F5" s="3">
        <v>0</v>
      </c>
      <c r="G5" s="3">
        <f t="shared" si="5"/>
        <v>-4.1666666666666664E-2</v>
      </c>
      <c r="H5" s="3">
        <f t="shared" si="6"/>
        <v>-8.3333333333333329E-2</v>
      </c>
      <c r="I5" s="3">
        <f t="shared" si="7"/>
        <v>4.1666666666666664E-2</v>
      </c>
      <c r="J5" s="3">
        <v>0.999305555555556</v>
      </c>
      <c r="K5" s="8">
        <v>0</v>
      </c>
      <c r="L5" s="8">
        <v>0</v>
      </c>
      <c r="M5" s="10">
        <f t="shared" si="1"/>
        <v>0</v>
      </c>
      <c r="N5" s="10">
        <f t="shared" si="2"/>
        <v>0</v>
      </c>
      <c r="O5" s="10">
        <f t="shared" si="14"/>
        <v>-7200</v>
      </c>
      <c r="P5" s="10">
        <f t="shared" si="15"/>
        <v>3600</v>
      </c>
      <c r="Q5" s="10">
        <f t="shared" si="16"/>
        <v>86340.000000000044</v>
      </c>
      <c r="R5" s="8">
        <v>0</v>
      </c>
      <c r="S5" s="8">
        <v>0</v>
      </c>
      <c r="T5" s="5">
        <f>IF(Break!G5=1,Shifts!N5-Shifts!M5,N5-M5-Break!H5)</f>
        <v>-3600</v>
      </c>
      <c r="U5" s="8">
        <v>0</v>
      </c>
      <c r="V5" s="8">
        <v>0</v>
      </c>
      <c r="W5" s="8">
        <v>0</v>
      </c>
      <c r="X5" s="8">
        <v>0</v>
      </c>
      <c r="Y5" s="8">
        <v>32768</v>
      </c>
      <c r="Z5" s="8">
        <v>0</v>
      </c>
      <c r="AA5" s="10">
        <f t="shared" si="11"/>
        <v>-3600</v>
      </c>
      <c r="AB5" s="8">
        <f>IF(Rounding!Q$1=1,VLOOKUP(Shifts!B5,Rounding!U6:W203,3,FALSE),-1)</f>
        <v>-1</v>
      </c>
      <c r="AC5" s="8">
        <f t="shared" si="12"/>
        <v>3600</v>
      </c>
      <c r="AD5" s="8">
        <v>0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tr">
        <f t="shared" si="13"/>
        <v>insert into shifts values ('8','00:00 00:00','0','0','0','0','-7200','3600','86340','0','0','-3600','0','0','0','0','32768','0','-3600','-1','3600','0',NULL,NULL,NULL,NULL,NULL,NULL,NULL,NULL,NULL,NULL)exec @id=dbo.nextval 'shifts.shiftref'</v>
      </c>
    </row>
    <row r="6" spans="1:41" x14ac:dyDescent="0.3">
      <c r="A6" s="8">
        <v>10</v>
      </c>
      <c r="B6" s="2" t="str">
        <f t="shared" si="3"/>
        <v>00:00 00:00</v>
      </c>
      <c r="C6" s="6">
        <v>10</v>
      </c>
      <c r="D6" s="54"/>
      <c r="E6" s="54"/>
      <c r="F6" s="3">
        <v>0</v>
      </c>
      <c r="G6" s="3">
        <f t="shared" si="5"/>
        <v>-4.1666666666666664E-2</v>
      </c>
      <c r="H6" s="3">
        <f t="shared" si="6"/>
        <v>-8.3333333333333329E-2</v>
      </c>
      <c r="I6" s="3">
        <f t="shared" si="7"/>
        <v>4.1666666666666664E-2</v>
      </c>
      <c r="J6" s="3">
        <v>0.999305555555556</v>
      </c>
      <c r="K6" s="8">
        <v>0</v>
      </c>
      <c r="L6" s="8">
        <v>0</v>
      </c>
      <c r="M6" s="10">
        <f t="shared" si="1"/>
        <v>0</v>
      </c>
      <c r="N6" s="10">
        <f t="shared" si="2"/>
        <v>0</v>
      </c>
      <c r="O6" s="10">
        <f t="shared" si="14"/>
        <v>-7200</v>
      </c>
      <c r="P6" s="10">
        <f t="shared" si="15"/>
        <v>3600</v>
      </c>
      <c r="Q6" s="10">
        <f t="shared" si="16"/>
        <v>86340.000000000044</v>
      </c>
      <c r="R6" s="8">
        <v>0</v>
      </c>
      <c r="S6" s="8">
        <v>0</v>
      </c>
      <c r="T6" s="5">
        <f>IF(Break!G6=1,Shifts!N6-Shifts!M6,N6-M6-Break!H6)</f>
        <v>-3600</v>
      </c>
      <c r="U6" s="8">
        <v>0</v>
      </c>
      <c r="V6" s="8">
        <v>0</v>
      </c>
      <c r="W6" s="8">
        <v>0</v>
      </c>
      <c r="X6" s="8">
        <v>0</v>
      </c>
      <c r="Y6" s="8">
        <v>32768</v>
      </c>
      <c r="Z6" s="8">
        <v>0</v>
      </c>
      <c r="AA6" s="10">
        <f t="shared" si="11"/>
        <v>-3600</v>
      </c>
      <c r="AB6" s="8">
        <f>IF(Rounding!Q$1=1,VLOOKUP(Shifts!B6,Rounding!U7:W204,3,FALSE),-1)</f>
        <v>-1</v>
      </c>
      <c r="AC6" s="8">
        <f t="shared" si="12"/>
        <v>3600</v>
      </c>
      <c r="AD6" s="8">
        <v>0</v>
      </c>
      <c r="AE6" s="8" t="s">
        <v>4</v>
      </c>
      <c r="AF6" s="8" t="s">
        <v>4</v>
      </c>
      <c r="AG6" s="8" t="s">
        <v>4</v>
      </c>
      <c r="AH6" s="8" t="s">
        <v>4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tr">
        <f t="shared" si="13"/>
        <v>insert into shifts values ('10','00:00 00:00','0','0','0','0','-7200','3600','86340','0','0','-3600','0','0','0','0','32768','0','-3600','-1','3600','0',NULL,NULL,NULL,NULL,NULL,NULL,NULL,NULL,NULL,NULL)exec @id=dbo.nextval 'shifts.shiftref'</v>
      </c>
    </row>
    <row r="7" spans="1:41" x14ac:dyDescent="0.3">
      <c r="A7" s="8">
        <v>12</v>
      </c>
      <c r="B7" s="2" t="str">
        <f t="shared" si="3"/>
        <v>00:00 00:00</v>
      </c>
      <c r="C7" s="6">
        <f t="shared" si="4"/>
        <v>12</v>
      </c>
      <c r="D7" s="54"/>
      <c r="E7" s="54"/>
      <c r="F7" s="3">
        <v>0</v>
      </c>
      <c r="G7" s="3">
        <f t="shared" si="5"/>
        <v>-4.1666666666666664E-2</v>
      </c>
      <c r="H7" s="3">
        <f t="shared" si="6"/>
        <v>-8.3333333333333329E-2</v>
      </c>
      <c r="I7" s="3">
        <f t="shared" si="7"/>
        <v>4.1666666666666664E-2</v>
      </c>
      <c r="J7" s="3">
        <v>0.999305555555556</v>
      </c>
      <c r="K7" s="8">
        <v>0</v>
      </c>
      <c r="L7" s="8">
        <v>0</v>
      </c>
      <c r="M7" s="10">
        <f t="shared" si="1"/>
        <v>0</v>
      </c>
      <c r="N7" s="10">
        <f t="shared" si="2"/>
        <v>0</v>
      </c>
      <c r="O7" s="10">
        <f t="shared" si="14"/>
        <v>-7200</v>
      </c>
      <c r="P7" s="10">
        <f t="shared" si="15"/>
        <v>3600</v>
      </c>
      <c r="Q7" s="10">
        <f t="shared" si="16"/>
        <v>86340.000000000044</v>
      </c>
      <c r="R7" s="8">
        <v>0</v>
      </c>
      <c r="S7" s="8">
        <v>0</v>
      </c>
      <c r="T7" s="5">
        <f>IF(Break!G7=1,Shifts!N7-Shifts!M7,N7-M7-Break!H7)</f>
        <v>-3600</v>
      </c>
      <c r="U7" s="8">
        <v>0</v>
      </c>
      <c r="V7" s="8">
        <v>0</v>
      </c>
      <c r="W7" s="8">
        <v>0</v>
      </c>
      <c r="X7" s="8">
        <v>0</v>
      </c>
      <c r="Y7" s="8">
        <v>32768</v>
      </c>
      <c r="Z7" s="8">
        <v>0</v>
      </c>
      <c r="AA7" s="10">
        <f t="shared" si="11"/>
        <v>-3600</v>
      </c>
      <c r="AB7" s="8">
        <f>IF(Rounding!Q$1=1,VLOOKUP(Shifts!B7,Rounding!U8:W205,3,FALSE),-1)</f>
        <v>-1</v>
      </c>
      <c r="AC7" s="8">
        <f t="shared" si="12"/>
        <v>3600</v>
      </c>
      <c r="AD7" s="8">
        <v>0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tr">
        <f t="shared" si="13"/>
        <v>insert into shifts values ('12','00:00 00:00','0','0','0','0','-7200','3600','86340','0','0','-3600','0','0','0','0','32768','0','-3600','-1','3600','0',NULL,NULL,NULL,NULL,NULL,NULL,NULL,NULL,NULL,NULL)exec @id=dbo.nextval 'shifts.shiftref'</v>
      </c>
    </row>
    <row r="8" spans="1:41" x14ac:dyDescent="0.3">
      <c r="A8" s="8">
        <v>14</v>
      </c>
      <c r="B8" s="2" t="str">
        <f t="shared" si="3"/>
        <v>00:00 00:00</v>
      </c>
      <c r="C8" s="6">
        <f t="shared" si="4"/>
        <v>14</v>
      </c>
      <c r="D8" s="54"/>
      <c r="E8" s="54"/>
      <c r="F8" s="3">
        <v>0</v>
      </c>
      <c r="G8" s="3">
        <f t="shared" si="5"/>
        <v>-4.1666666666666664E-2</v>
      </c>
      <c r="H8" s="3">
        <f t="shared" si="6"/>
        <v>-8.3333333333333329E-2</v>
      </c>
      <c r="I8" s="3">
        <f t="shared" si="7"/>
        <v>4.1666666666666664E-2</v>
      </c>
      <c r="J8" s="3">
        <v>0.999305555555556</v>
      </c>
      <c r="K8" s="8">
        <v>0</v>
      </c>
      <c r="L8" s="8">
        <v>0</v>
      </c>
      <c r="M8" s="10">
        <f t="shared" si="1"/>
        <v>0</v>
      </c>
      <c r="N8" s="10">
        <f t="shared" si="2"/>
        <v>0</v>
      </c>
      <c r="O8" s="10">
        <f t="shared" si="14"/>
        <v>-7200</v>
      </c>
      <c r="P8" s="10">
        <f t="shared" si="15"/>
        <v>3600</v>
      </c>
      <c r="Q8" s="10">
        <f t="shared" si="16"/>
        <v>86340.000000000044</v>
      </c>
      <c r="R8" s="8">
        <v>0</v>
      </c>
      <c r="S8" s="8">
        <v>0</v>
      </c>
      <c r="T8" s="5">
        <f>IF(Break!G8=1,Shifts!N8-Shifts!M8,N8-M8-Break!H8)</f>
        <v>-3600</v>
      </c>
      <c r="U8" s="8">
        <v>0</v>
      </c>
      <c r="V8" s="8">
        <v>0</v>
      </c>
      <c r="W8" s="8">
        <v>0</v>
      </c>
      <c r="X8" s="8">
        <v>0</v>
      </c>
      <c r="Y8" s="8">
        <v>32768</v>
      </c>
      <c r="Z8" s="8">
        <v>0</v>
      </c>
      <c r="AA8" s="10">
        <f t="shared" si="11"/>
        <v>-3600</v>
      </c>
      <c r="AB8" s="8">
        <f>IF(Rounding!Q$1=1,VLOOKUP(Shifts!B8,Rounding!U9:W206,3,FALSE),-1)</f>
        <v>-1</v>
      </c>
      <c r="AC8" s="8">
        <f t="shared" si="12"/>
        <v>3600</v>
      </c>
      <c r="AD8" s="8">
        <v>0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tr">
        <f t="shared" si="13"/>
        <v>insert into shifts values ('14','00:00 00:00','0','0','0','0','-7200','3600','86340','0','0','-3600','0','0','0','0','32768','0','-3600','-1','3600','0',NULL,NULL,NULL,NULL,NULL,NULL,NULL,NULL,NULL,NULL)exec @id=dbo.nextval 'shifts.shiftref'</v>
      </c>
    </row>
    <row r="9" spans="1:41" x14ac:dyDescent="0.3">
      <c r="A9" s="8">
        <v>16</v>
      </c>
      <c r="B9" s="2" t="str">
        <f t="shared" si="3"/>
        <v>00:00 00:00</v>
      </c>
      <c r="C9" s="6">
        <f t="shared" si="4"/>
        <v>16</v>
      </c>
      <c r="D9" s="54"/>
      <c r="E9" s="54"/>
      <c r="F9" s="3">
        <v>0</v>
      </c>
      <c r="G9" s="3">
        <f t="shared" si="5"/>
        <v>-4.1666666666666664E-2</v>
      </c>
      <c r="H9" s="3">
        <f t="shared" si="6"/>
        <v>-8.3333333333333329E-2</v>
      </c>
      <c r="I9" s="3">
        <f t="shared" si="7"/>
        <v>4.1666666666666664E-2</v>
      </c>
      <c r="J9" s="3">
        <v>0.999305555555556</v>
      </c>
      <c r="K9" s="8">
        <v>0</v>
      </c>
      <c r="L9" s="8">
        <v>0</v>
      </c>
      <c r="M9" s="10">
        <f t="shared" si="1"/>
        <v>0</v>
      </c>
      <c r="N9" s="10">
        <f t="shared" si="2"/>
        <v>0</v>
      </c>
      <c r="O9" s="10">
        <f t="shared" si="14"/>
        <v>-7200</v>
      </c>
      <c r="P9" s="10">
        <f t="shared" si="15"/>
        <v>3600</v>
      </c>
      <c r="Q9" s="10">
        <f t="shared" si="16"/>
        <v>86340.000000000044</v>
      </c>
      <c r="R9" s="8">
        <v>0</v>
      </c>
      <c r="S9" s="8">
        <v>0</v>
      </c>
      <c r="T9" s="5">
        <f>IF(Break!G9=1,Shifts!N9-Shifts!M9,N9-M9-Break!H9)</f>
        <v>-3600</v>
      </c>
      <c r="U9" s="8">
        <v>0</v>
      </c>
      <c r="V9" s="8">
        <v>0</v>
      </c>
      <c r="W9" s="8">
        <v>0</v>
      </c>
      <c r="X9" s="8">
        <v>0</v>
      </c>
      <c r="Y9" s="8">
        <v>32768</v>
      </c>
      <c r="Z9" s="8">
        <v>0</v>
      </c>
      <c r="AA9" s="10">
        <f t="shared" si="11"/>
        <v>-3600</v>
      </c>
      <c r="AB9" s="8">
        <f>IF(Rounding!Q$1=1,VLOOKUP(Shifts!B9,Rounding!U10:W207,3,FALSE),-1)</f>
        <v>-1</v>
      </c>
      <c r="AC9" s="8">
        <f t="shared" si="12"/>
        <v>3600</v>
      </c>
      <c r="AD9" s="8">
        <v>0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tr">
        <f t="shared" si="13"/>
        <v>insert into shifts values ('16','00:00 00:00','0','0','0','0','-7200','3600','86340','0','0','-3600','0','0','0','0','32768','0','-3600','-1','3600','0',NULL,NULL,NULL,NULL,NULL,NULL,NULL,NULL,NULL,NULL)exec @id=dbo.nextval 'shifts.shiftref'</v>
      </c>
    </row>
    <row r="10" spans="1:41" x14ac:dyDescent="0.3">
      <c r="A10" s="8">
        <v>18</v>
      </c>
      <c r="B10" s="2" t="str">
        <f t="shared" si="3"/>
        <v>00:00 00:00</v>
      </c>
      <c r="C10" s="6">
        <f>A10</f>
        <v>18</v>
      </c>
      <c r="D10" s="54"/>
      <c r="E10" s="54"/>
      <c r="F10" s="3">
        <v>0</v>
      </c>
      <c r="G10" s="3">
        <f t="shared" si="5"/>
        <v>-4.1666666666666664E-2</v>
      </c>
      <c r="H10" s="3">
        <f t="shared" si="6"/>
        <v>-8.3333333333333329E-2</v>
      </c>
      <c r="I10" s="3">
        <f t="shared" si="7"/>
        <v>4.1666666666666664E-2</v>
      </c>
      <c r="J10" s="3">
        <v>0.999305555555556</v>
      </c>
      <c r="K10" s="8">
        <v>0</v>
      </c>
      <c r="L10" s="8">
        <v>0</v>
      </c>
      <c r="M10" s="10">
        <f t="shared" si="1"/>
        <v>0</v>
      </c>
      <c r="N10" s="10">
        <f t="shared" si="2"/>
        <v>0</v>
      </c>
      <c r="O10" s="10">
        <f t="shared" si="14"/>
        <v>-7200</v>
      </c>
      <c r="P10" s="10">
        <f t="shared" si="15"/>
        <v>3600</v>
      </c>
      <c r="Q10" s="10">
        <f t="shared" si="16"/>
        <v>86340.000000000044</v>
      </c>
      <c r="R10" s="8">
        <v>0</v>
      </c>
      <c r="S10" s="8">
        <v>0</v>
      </c>
      <c r="T10" s="5">
        <f>IF(Break!G10=1,Shifts!N10-Shifts!M10,N10-M10-Break!H10)</f>
        <v>-3600</v>
      </c>
      <c r="U10" s="8">
        <v>0</v>
      </c>
      <c r="V10" s="8">
        <v>0</v>
      </c>
      <c r="W10" s="8">
        <v>0</v>
      </c>
      <c r="X10" s="8">
        <v>0</v>
      </c>
      <c r="Y10" s="8">
        <v>32768</v>
      </c>
      <c r="Z10" s="8">
        <v>0</v>
      </c>
      <c r="AA10" s="10">
        <f t="shared" si="11"/>
        <v>-3600</v>
      </c>
      <c r="AB10" s="8">
        <f>IF(Rounding!Q$1=1,VLOOKUP(Shifts!B10,Rounding!U11:W208,3,FALSE),-1)</f>
        <v>-1</v>
      </c>
      <c r="AC10" s="8">
        <f t="shared" si="12"/>
        <v>3600</v>
      </c>
      <c r="AD10" s="8">
        <v>0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tr">
        <f t="shared" si="13"/>
        <v>insert into shifts values ('18','00:00 00:00','0','0','0','0','-7200','3600','86340','0','0','-3600','0','0','0','0','32768','0','-3600','-1','3600','0',NULL,NULL,NULL,NULL,NULL,NULL,NULL,NULL,NULL,NULL)exec @id=dbo.nextval 'shifts.shiftref'</v>
      </c>
    </row>
    <row r="11" spans="1:41" x14ac:dyDescent="0.3">
      <c r="A11" s="8">
        <v>20</v>
      </c>
      <c r="B11" s="2" t="str">
        <f t="shared" si="3"/>
        <v>00:00 00:00</v>
      </c>
      <c r="C11" s="6">
        <f t="shared" si="4"/>
        <v>20</v>
      </c>
      <c r="D11" s="54"/>
      <c r="E11" s="54"/>
      <c r="F11" s="3">
        <v>0</v>
      </c>
      <c r="G11" s="3">
        <f t="shared" si="5"/>
        <v>-4.1666666666666664E-2</v>
      </c>
      <c r="H11" s="3">
        <f t="shared" si="6"/>
        <v>-8.3333333333333329E-2</v>
      </c>
      <c r="I11" s="3">
        <f t="shared" si="7"/>
        <v>4.1666666666666664E-2</v>
      </c>
      <c r="J11" s="3">
        <v>0.999305555555556</v>
      </c>
      <c r="K11" s="8">
        <v>0</v>
      </c>
      <c r="L11" s="8">
        <v>0</v>
      </c>
      <c r="M11" s="10">
        <f t="shared" si="1"/>
        <v>0</v>
      </c>
      <c r="N11" s="10">
        <f t="shared" si="2"/>
        <v>0</v>
      </c>
      <c r="O11" s="10">
        <f t="shared" si="14"/>
        <v>-7200</v>
      </c>
      <c r="P11" s="10">
        <f t="shared" si="15"/>
        <v>3600</v>
      </c>
      <c r="Q11" s="10">
        <f t="shared" si="16"/>
        <v>86340.000000000044</v>
      </c>
      <c r="R11" s="8">
        <v>0</v>
      </c>
      <c r="S11" s="8">
        <v>0</v>
      </c>
      <c r="T11" s="5">
        <f>IF(Break!G11=1,Shifts!N11-Shifts!M11,N11-M11-Break!H11)</f>
        <v>-3600</v>
      </c>
      <c r="U11" s="8">
        <v>0</v>
      </c>
      <c r="V11" s="8">
        <v>0</v>
      </c>
      <c r="W11" s="8">
        <v>0</v>
      </c>
      <c r="X11" s="8">
        <v>0</v>
      </c>
      <c r="Y11" s="8">
        <v>32768</v>
      </c>
      <c r="Z11" s="8">
        <v>0</v>
      </c>
      <c r="AA11" s="10">
        <f t="shared" si="11"/>
        <v>-3600</v>
      </c>
      <c r="AB11" s="8">
        <f>IF(Rounding!Q$1=1,VLOOKUP(Shifts!B11,Rounding!U12:W209,3,FALSE),-1)</f>
        <v>-1</v>
      </c>
      <c r="AC11" s="8">
        <f t="shared" si="12"/>
        <v>3600</v>
      </c>
      <c r="AD11" s="8">
        <v>0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tr">
        <f t="shared" si="13"/>
        <v>insert into shifts values ('20','00:00 00:00','0','0','0','0','-7200','3600','86340','0','0','-3600','0','0','0','0','32768','0','-3600','-1','3600','0',NULL,NULL,NULL,NULL,NULL,NULL,NULL,NULL,NULL,NULL)exec @id=dbo.nextval 'shifts.shiftref'</v>
      </c>
    </row>
    <row r="12" spans="1:41" x14ac:dyDescent="0.3">
      <c r="A12" s="8">
        <v>22</v>
      </c>
      <c r="B12" s="2" t="str">
        <f t="shared" si="3"/>
        <v>00:00 00:00</v>
      </c>
      <c r="C12" s="6">
        <f t="shared" si="4"/>
        <v>22</v>
      </c>
      <c r="D12" s="54"/>
      <c r="E12" s="54"/>
      <c r="F12" s="3">
        <v>0</v>
      </c>
      <c r="G12" s="3">
        <f t="shared" si="5"/>
        <v>-4.1666666666666664E-2</v>
      </c>
      <c r="H12" s="3">
        <f t="shared" ref="H12:H13" si="17">E12-2/24</f>
        <v>-8.3333333333333329E-2</v>
      </c>
      <c r="I12" s="3">
        <f t="shared" si="7"/>
        <v>4.1666666666666664E-2</v>
      </c>
      <c r="J12" s="3">
        <v>0.999305555555556</v>
      </c>
      <c r="K12" s="8">
        <v>0</v>
      </c>
      <c r="L12" s="8">
        <v>0</v>
      </c>
      <c r="M12" s="10">
        <f t="shared" ref="M12:M67" si="18">D12*86400</f>
        <v>0</v>
      </c>
      <c r="N12" s="10">
        <f t="shared" ref="N12:N67" si="19">E12*86400</f>
        <v>0</v>
      </c>
      <c r="O12" s="10">
        <f t="shared" si="14"/>
        <v>-7200</v>
      </c>
      <c r="P12" s="10">
        <f t="shared" si="15"/>
        <v>3600</v>
      </c>
      <c r="Q12" s="10">
        <f t="shared" si="16"/>
        <v>86340.000000000044</v>
      </c>
      <c r="R12" s="8">
        <v>0</v>
      </c>
      <c r="S12" s="8">
        <v>0</v>
      </c>
      <c r="T12" s="5">
        <f>IF(Break!G12=1,Shifts!N12-Shifts!M12,N12-M12-Break!H12)</f>
        <v>-3600</v>
      </c>
      <c r="U12" s="8">
        <v>0</v>
      </c>
      <c r="V12" s="8">
        <v>0</v>
      </c>
      <c r="W12" s="8">
        <v>0</v>
      </c>
      <c r="X12" s="8">
        <v>0</v>
      </c>
      <c r="Y12" s="8">
        <v>32768</v>
      </c>
      <c r="Z12" s="8">
        <v>0</v>
      </c>
      <c r="AA12" s="10">
        <f t="shared" si="11"/>
        <v>-3600</v>
      </c>
      <c r="AB12" s="8">
        <f>IF(Rounding!Q$1=1,VLOOKUP(Shifts!B12,Rounding!U13:W210,3,FALSE),-1)</f>
        <v>-1</v>
      </c>
      <c r="AC12" s="8">
        <f t="shared" si="12"/>
        <v>3600</v>
      </c>
      <c r="AD12" s="8">
        <v>0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tr">
        <f t="shared" si="13"/>
        <v>insert into shifts values ('22','00:00 00:00','0','0','0','0','-7200','3600','86340','0','0','-3600','0','0','0','0','32768','0','-3600','-1','3600','0',NULL,NULL,NULL,NULL,NULL,NULL,NULL,NULL,NULL,NULL)exec @id=dbo.nextval 'shifts.shiftref'</v>
      </c>
    </row>
    <row r="13" spans="1:41" x14ac:dyDescent="0.3">
      <c r="A13" s="8">
        <v>24</v>
      </c>
      <c r="B13" s="2" t="str">
        <f t="shared" si="3"/>
        <v>00:00 00:00</v>
      </c>
      <c r="C13" s="6">
        <f t="shared" si="4"/>
        <v>24</v>
      </c>
      <c r="D13" s="54"/>
      <c r="E13" s="54"/>
      <c r="F13" s="3">
        <v>0</v>
      </c>
      <c r="G13" s="3">
        <f t="shared" si="5"/>
        <v>-4.1666666666666664E-2</v>
      </c>
      <c r="H13" s="3">
        <f t="shared" si="17"/>
        <v>-8.3333333333333329E-2</v>
      </c>
      <c r="I13" s="3">
        <f t="shared" si="7"/>
        <v>4.1666666666666664E-2</v>
      </c>
      <c r="J13" s="3">
        <v>0.999305555555556</v>
      </c>
      <c r="K13" s="8">
        <v>0</v>
      </c>
      <c r="L13" s="8">
        <v>0</v>
      </c>
      <c r="M13" s="10">
        <f t="shared" si="18"/>
        <v>0</v>
      </c>
      <c r="N13" s="10">
        <f t="shared" si="19"/>
        <v>0</v>
      </c>
      <c r="O13" s="10">
        <f t="shared" si="14"/>
        <v>-7200</v>
      </c>
      <c r="P13" s="10">
        <f t="shared" si="15"/>
        <v>3600</v>
      </c>
      <c r="Q13" s="10">
        <f t="shared" si="16"/>
        <v>86340.000000000044</v>
      </c>
      <c r="R13" s="8">
        <v>0</v>
      </c>
      <c r="S13" s="8">
        <v>0</v>
      </c>
      <c r="T13" s="5">
        <f>IF(Break!G13=1,Shifts!N13-Shifts!M13,N13-M13-Break!H13)</f>
        <v>-3600</v>
      </c>
      <c r="U13" s="8">
        <v>0</v>
      </c>
      <c r="V13" s="8">
        <v>0</v>
      </c>
      <c r="W13" s="8">
        <v>0</v>
      </c>
      <c r="X13" s="8">
        <v>0</v>
      </c>
      <c r="Y13" s="8">
        <v>32768</v>
      </c>
      <c r="Z13" s="8">
        <v>0</v>
      </c>
      <c r="AA13" s="10">
        <f t="shared" si="11"/>
        <v>-3600</v>
      </c>
      <c r="AB13" s="8">
        <f>IF(Rounding!Q$1=1,VLOOKUP(Shifts!B13,Rounding!U14:W211,3,FALSE),-1)</f>
        <v>-1</v>
      </c>
      <c r="AC13" s="8">
        <f t="shared" si="12"/>
        <v>3600</v>
      </c>
      <c r="AD13" s="8">
        <v>0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tr">
        <f t="shared" si="13"/>
        <v>insert into shifts values ('24','00:00 00:00','0','0','0','0','-7200','3600','86340','0','0','-3600','0','0','0','0','32768','0','-3600','-1','3600','0',NULL,NULL,NULL,NULL,NULL,NULL,NULL,NULL,NULL,NULL)exec @id=dbo.nextval 'shifts.shiftref'</v>
      </c>
    </row>
    <row r="14" spans="1:41" x14ac:dyDescent="0.3">
      <c r="A14" s="8">
        <v>26</v>
      </c>
      <c r="B14" s="2" t="str">
        <f t="shared" si="3"/>
        <v>00:00 00:00</v>
      </c>
      <c r="C14" s="6">
        <f t="shared" si="4"/>
        <v>26</v>
      </c>
      <c r="D14" s="54"/>
      <c r="E14" s="54"/>
      <c r="F14" s="3">
        <v>0</v>
      </c>
      <c r="G14" s="3">
        <f t="shared" si="5"/>
        <v>-4.1666666666666664E-2</v>
      </c>
      <c r="H14" s="3">
        <f t="shared" ref="H14:H29" si="20">E14-2/24</f>
        <v>-8.3333333333333329E-2</v>
      </c>
      <c r="I14" s="3">
        <f t="shared" si="7"/>
        <v>4.1666666666666664E-2</v>
      </c>
      <c r="J14" s="3">
        <v>0.999305555555556</v>
      </c>
      <c r="K14" s="8">
        <v>0</v>
      </c>
      <c r="L14" s="8">
        <v>0</v>
      </c>
      <c r="M14" s="10">
        <f t="shared" si="18"/>
        <v>0</v>
      </c>
      <c r="N14" s="10">
        <f t="shared" si="19"/>
        <v>0</v>
      </c>
      <c r="O14" s="10">
        <f t="shared" si="14"/>
        <v>-7200</v>
      </c>
      <c r="P14" s="10">
        <f t="shared" si="15"/>
        <v>3600</v>
      </c>
      <c r="Q14" s="10">
        <f t="shared" si="16"/>
        <v>86340.000000000044</v>
      </c>
      <c r="R14" s="8">
        <v>0</v>
      </c>
      <c r="S14" s="8">
        <v>0</v>
      </c>
      <c r="T14" s="5">
        <f>IF(Break!G14=1,Shifts!N14-Shifts!M14,N14-M14-Break!H14)</f>
        <v>-3600</v>
      </c>
      <c r="U14" s="8">
        <v>0</v>
      </c>
      <c r="V14" s="8">
        <v>0</v>
      </c>
      <c r="W14" s="8">
        <v>0</v>
      </c>
      <c r="X14" s="8">
        <v>0</v>
      </c>
      <c r="Y14" s="8">
        <v>32768</v>
      </c>
      <c r="Z14" s="8">
        <v>0</v>
      </c>
      <c r="AA14" s="10">
        <f t="shared" si="11"/>
        <v>-3600</v>
      </c>
      <c r="AB14" s="8">
        <f>IF(Rounding!Q$1=1,VLOOKUP(Shifts!B14,Rounding!U15:W212,3,FALSE),-1)</f>
        <v>-1</v>
      </c>
      <c r="AC14" s="8">
        <f t="shared" si="12"/>
        <v>3600</v>
      </c>
      <c r="AD14" s="8">
        <v>0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tr">
        <f t="shared" si="13"/>
        <v>insert into shifts values ('26','00:00 00:00','0','0','0','0','-7200','3600','86340','0','0','-3600','0','0','0','0','32768','0','-3600','-1','3600','0',NULL,NULL,NULL,NULL,NULL,NULL,NULL,NULL,NULL,NULL)exec @id=dbo.nextval 'shifts.shiftref'</v>
      </c>
    </row>
    <row r="15" spans="1:41" x14ac:dyDescent="0.3">
      <c r="A15" s="8">
        <v>28</v>
      </c>
      <c r="B15" s="2" t="str">
        <f t="shared" si="3"/>
        <v>00:00 00:00</v>
      </c>
      <c r="C15" s="6">
        <f t="shared" si="4"/>
        <v>28</v>
      </c>
      <c r="D15" s="54"/>
      <c r="E15" s="54"/>
      <c r="F15" s="3">
        <v>0</v>
      </c>
      <c r="G15" s="3">
        <f t="shared" si="5"/>
        <v>-4.1666666666666664E-2</v>
      </c>
      <c r="H15" s="3">
        <f t="shared" si="20"/>
        <v>-8.3333333333333329E-2</v>
      </c>
      <c r="I15" s="3">
        <f t="shared" si="7"/>
        <v>4.1666666666666664E-2</v>
      </c>
      <c r="J15" s="3">
        <v>0.999305555555556</v>
      </c>
      <c r="K15" s="8">
        <v>0</v>
      </c>
      <c r="L15" s="8">
        <v>0</v>
      </c>
      <c r="M15" s="10">
        <f t="shared" si="18"/>
        <v>0</v>
      </c>
      <c r="N15" s="10">
        <f t="shared" si="19"/>
        <v>0</v>
      </c>
      <c r="O15" s="10">
        <f t="shared" si="14"/>
        <v>-7200</v>
      </c>
      <c r="P15" s="10">
        <f t="shared" si="15"/>
        <v>3600</v>
      </c>
      <c r="Q15" s="10">
        <f t="shared" si="16"/>
        <v>86340.000000000044</v>
      </c>
      <c r="R15" s="8">
        <v>0</v>
      </c>
      <c r="S15" s="8">
        <v>0</v>
      </c>
      <c r="T15" s="5">
        <f>IF(Break!G15=1,Shifts!N15-Shifts!M15,N15-M15-Break!H15)</f>
        <v>-3600</v>
      </c>
      <c r="U15" s="8">
        <v>0</v>
      </c>
      <c r="V15" s="8">
        <v>0</v>
      </c>
      <c r="W15" s="8">
        <v>0</v>
      </c>
      <c r="X15" s="8">
        <v>0</v>
      </c>
      <c r="Y15" s="8">
        <v>32768</v>
      </c>
      <c r="Z15" s="8">
        <v>0</v>
      </c>
      <c r="AA15" s="10">
        <f t="shared" si="11"/>
        <v>-3600</v>
      </c>
      <c r="AB15" s="8">
        <f>IF(Rounding!Q$1=1,VLOOKUP(Shifts!B15,Rounding!U16:W213,3,FALSE),-1)</f>
        <v>-1</v>
      </c>
      <c r="AC15" s="8">
        <f t="shared" si="12"/>
        <v>3600</v>
      </c>
      <c r="AD15" s="8">
        <v>0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tr">
        <f t="shared" si="13"/>
        <v>insert into shifts values ('28','00:00 00:00','0','0','0','0','-7200','3600','86340','0','0','-3600','0','0','0','0','32768','0','-3600','-1','3600','0',NULL,NULL,NULL,NULL,NULL,NULL,NULL,NULL,NULL,NULL)exec @id=dbo.nextval 'shifts.shiftref'</v>
      </c>
    </row>
    <row r="16" spans="1:41" x14ac:dyDescent="0.3">
      <c r="A16" s="8">
        <v>30</v>
      </c>
      <c r="B16" s="2" t="str">
        <f t="shared" si="3"/>
        <v>00:00 00:00</v>
      </c>
      <c r="C16" s="6">
        <f t="shared" si="4"/>
        <v>30</v>
      </c>
      <c r="D16" s="43"/>
      <c r="E16" s="43"/>
      <c r="F16" s="3">
        <v>0</v>
      </c>
      <c r="G16" s="3">
        <f t="shared" si="5"/>
        <v>-4.1666666666666664E-2</v>
      </c>
      <c r="H16" s="3">
        <f t="shared" si="20"/>
        <v>-8.3333333333333329E-2</v>
      </c>
      <c r="I16" s="3">
        <f t="shared" si="7"/>
        <v>4.1666666666666664E-2</v>
      </c>
      <c r="J16" s="3">
        <v>0.999305555555556</v>
      </c>
      <c r="K16" s="8">
        <v>0</v>
      </c>
      <c r="L16" s="8">
        <v>0</v>
      </c>
      <c r="M16" s="10">
        <f t="shared" si="18"/>
        <v>0</v>
      </c>
      <c r="N16" s="10">
        <f t="shared" si="19"/>
        <v>0</v>
      </c>
      <c r="O16" s="10">
        <f t="shared" si="14"/>
        <v>-7200</v>
      </c>
      <c r="P16" s="10">
        <f t="shared" si="15"/>
        <v>3600</v>
      </c>
      <c r="Q16" s="10">
        <f t="shared" si="16"/>
        <v>86340.000000000044</v>
      </c>
      <c r="R16" s="8">
        <v>0</v>
      </c>
      <c r="S16" s="8">
        <v>0</v>
      </c>
      <c r="T16" s="5">
        <f>IF(Break!G16=1,Shifts!N16-Shifts!M16,N16-M16-Break!H16)</f>
        <v>-3600</v>
      </c>
      <c r="U16" s="8">
        <v>0</v>
      </c>
      <c r="V16" s="8">
        <v>0</v>
      </c>
      <c r="W16" s="8">
        <v>0</v>
      </c>
      <c r="X16" s="8">
        <v>0</v>
      </c>
      <c r="Y16" s="8">
        <v>32768</v>
      </c>
      <c r="Z16" s="8">
        <v>0</v>
      </c>
      <c r="AA16" s="10">
        <f t="shared" si="11"/>
        <v>-3600</v>
      </c>
      <c r="AB16" s="8">
        <f>IF(Rounding!Q$1=1,VLOOKUP(Shifts!B16,Rounding!U17:W214,3,FALSE),-1)</f>
        <v>-1</v>
      </c>
      <c r="AC16" s="8">
        <f t="shared" si="12"/>
        <v>3600</v>
      </c>
      <c r="AD16" s="8">
        <v>0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tr">
        <f t="shared" si="13"/>
        <v>insert into shifts values ('30','00:00 00:00','0','0','0','0','-7200','3600','86340','0','0','-3600','0','0','0','0','32768','0','-3600','-1','3600','0',NULL,NULL,NULL,NULL,NULL,NULL,NULL,NULL,NULL,NULL)exec @id=dbo.nextval 'shifts.shiftref'</v>
      </c>
    </row>
    <row r="17" spans="1:41" x14ac:dyDescent="0.3">
      <c r="A17" s="8">
        <v>32</v>
      </c>
      <c r="B17" s="2" t="str">
        <f t="shared" si="3"/>
        <v>00:00 00:00</v>
      </c>
      <c r="C17" s="6">
        <f t="shared" si="4"/>
        <v>32</v>
      </c>
      <c r="D17" s="43"/>
      <c r="E17" s="43"/>
      <c r="F17" s="3">
        <v>0</v>
      </c>
      <c r="G17" s="3">
        <f t="shared" si="5"/>
        <v>-4.1666666666666664E-2</v>
      </c>
      <c r="H17" s="3">
        <f t="shared" si="20"/>
        <v>-8.3333333333333329E-2</v>
      </c>
      <c r="I17" s="3">
        <f t="shared" si="7"/>
        <v>4.1666666666666664E-2</v>
      </c>
      <c r="J17" s="3">
        <v>0.999305555555556</v>
      </c>
      <c r="K17" s="8">
        <v>0</v>
      </c>
      <c r="L17" s="8">
        <v>0</v>
      </c>
      <c r="M17" s="10">
        <f t="shared" si="18"/>
        <v>0</v>
      </c>
      <c r="N17" s="10">
        <f t="shared" si="19"/>
        <v>0</v>
      </c>
      <c r="O17" s="10">
        <f t="shared" si="14"/>
        <v>-7200</v>
      </c>
      <c r="P17" s="10">
        <f t="shared" si="15"/>
        <v>3600</v>
      </c>
      <c r="Q17" s="10">
        <f t="shared" si="16"/>
        <v>86340.000000000044</v>
      </c>
      <c r="R17" s="8">
        <v>0</v>
      </c>
      <c r="S17" s="8">
        <v>0</v>
      </c>
      <c r="T17" s="5">
        <f>IF(Break!G17=1,Shifts!N17-Shifts!M17,N17-M17-Break!H17)</f>
        <v>-3600</v>
      </c>
      <c r="U17" s="8">
        <v>0</v>
      </c>
      <c r="V17" s="8">
        <v>0</v>
      </c>
      <c r="W17" s="8">
        <v>0</v>
      </c>
      <c r="X17" s="8">
        <v>0</v>
      </c>
      <c r="Y17" s="8">
        <v>32768</v>
      </c>
      <c r="Z17" s="8">
        <v>0</v>
      </c>
      <c r="AA17" s="10">
        <f t="shared" si="11"/>
        <v>-3600</v>
      </c>
      <c r="AB17" s="8">
        <f>IF(Rounding!Q$1=1,VLOOKUP(Shifts!B17,Rounding!U18:W215,3,FALSE),-1)</f>
        <v>-1</v>
      </c>
      <c r="AC17" s="8">
        <f t="shared" si="12"/>
        <v>3600</v>
      </c>
      <c r="AD17" s="8">
        <v>0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tr">
        <f t="shared" si="13"/>
        <v>insert into shifts values ('32','00:00 00:00','0','0','0','0','-7200','3600','86340','0','0','-3600','0','0','0','0','32768','0','-3600','-1','3600','0',NULL,NULL,NULL,NULL,NULL,NULL,NULL,NULL,NULL,NULL)exec @id=dbo.nextval 'shifts.shiftref'</v>
      </c>
    </row>
    <row r="18" spans="1:41" x14ac:dyDescent="0.3">
      <c r="A18" s="8">
        <v>34</v>
      </c>
      <c r="B18" s="2" t="str">
        <f t="shared" si="3"/>
        <v>00:00 00:00</v>
      </c>
      <c r="C18" s="6">
        <f t="shared" si="4"/>
        <v>34</v>
      </c>
      <c r="D18" s="43"/>
      <c r="E18" s="43"/>
      <c r="F18" s="3">
        <v>0</v>
      </c>
      <c r="G18" s="3">
        <f t="shared" si="5"/>
        <v>-4.1666666666666664E-2</v>
      </c>
      <c r="H18" s="3">
        <f t="shared" si="20"/>
        <v>-8.3333333333333329E-2</v>
      </c>
      <c r="I18" s="3">
        <f t="shared" si="7"/>
        <v>4.1666666666666664E-2</v>
      </c>
      <c r="J18" s="3">
        <v>0.999305555555556</v>
      </c>
      <c r="K18" s="8">
        <v>0</v>
      </c>
      <c r="L18" s="8">
        <v>0</v>
      </c>
      <c r="M18" s="10">
        <f t="shared" si="18"/>
        <v>0</v>
      </c>
      <c r="N18" s="10">
        <f t="shared" si="19"/>
        <v>0</v>
      </c>
      <c r="O18" s="10">
        <f t="shared" si="14"/>
        <v>-7200</v>
      </c>
      <c r="P18" s="10">
        <f t="shared" si="15"/>
        <v>3600</v>
      </c>
      <c r="Q18" s="10">
        <f t="shared" si="16"/>
        <v>86340.000000000044</v>
      </c>
      <c r="R18" s="8">
        <v>0</v>
      </c>
      <c r="S18" s="8">
        <v>0</v>
      </c>
      <c r="T18" s="5">
        <f>IF(Break!G18=1,Shifts!N18-Shifts!M18,N18-M18-Break!H18)</f>
        <v>-3600</v>
      </c>
      <c r="U18" s="8">
        <v>0</v>
      </c>
      <c r="V18" s="8">
        <v>0</v>
      </c>
      <c r="W18" s="8">
        <v>0</v>
      </c>
      <c r="X18" s="8">
        <v>0</v>
      </c>
      <c r="Y18" s="8">
        <v>32768</v>
      </c>
      <c r="Z18" s="8">
        <v>0</v>
      </c>
      <c r="AA18" s="10">
        <f t="shared" si="11"/>
        <v>-3600</v>
      </c>
      <c r="AB18" s="8">
        <f>IF(Rounding!Q$1=1,VLOOKUP(Shifts!B18,Rounding!U19:W216,3,FALSE),-1)</f>
        <v>-1</v>
      </c>
      <c r="AC18" s="8">
        <f t="shared" si="12"/>
        <v>3600</v>
      </c>
      <c r="AD18" s="8">
        <v>0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tr">
        <f t="shared" si="13"/>
        <v>insert into shifts values ('34','00:00 00:00','0','0','0','0','-7200','3600','86340','0','0','-3600','0','0','0','0','32768','0','-3600','-1','3600','0',NULL,NULL,NULL,NULL,NULL,NULL,NULL,NULL,NULL,NULL)exec @id=dbo.nextval 'shifts.shiftref'</v>
      </c>
    </row>
    <row r="19" spans="1:41" x14ac:dyDescent="0.3">
      <c r="A19" s="8">
        <v>36</v>
      </c>
      <c r="B19" s="2" t="str">
        <f t="shared" si="3"/>
        <v>00:00 00:00</v>
      </c>
      <c r="C19" s="6">
        <f t="shared" si="4"/>
        <v>36</v>
      </c>
      <c r="D19" s="43"/>
      <c r="E19" s="43"/>
      <c r="F19" s="3">
        <v>0</v>
      </c>
      <c r="G19" s="3">
        <f t="shared" si="5"/>
        <v>-4.1666666666666664E-2</v>
      </c>
      <c r="H19" s="3">
        <f t="shared" si="20"/>
        <v>-8.3333333333333329E-2</v>
      </c>
      <c r="I19" s="3">
        <f t="shared" si="7"/>
        <v>4.1666666666666664E-2</v>
      </c>
      <c r="J19" s="3">
        <v>0.999305555555556</v>
      </c>
      <c r="K19" s="8">
        <v>0</v>
      </c>
      <c r="L19" s="8">
        <v>0</v>
      </c>
      <c r="M19" s="10">
        <f t="shared" si="18"/>
        <v>0</v>
      </c>
      <c r="N19" s="10">
        <f t="shared" si="19"/>
        <v>0</v>
      </c>
      <c r="O19" s="10">
        <f t="shared" si="14"/>
        <v>-7200</v>
      </c>
      <c r="P19" s="10">
        <f t="shared" si="15"/>
        <v>3600</v>
      </c>
      <c r="Q19" s="10">
        <f t="shared" si="16"/>
        <v>86340.000000000044</v>
      </c>
      <c r="R19" s="8">
        <v>0</v>
      </c>
      <c r="S19" s="8">
        <v>0</v>
      </c>
      <c r="T19" s="5">
        <f>IF(Break!G19=1,Shifts!N19-Shifts!M19,N19-M19-Break!H19)</f>
        <v>-3600</v>
      </c>
      <c r="U19" s="8">
        <v>0</v>
      </c>
      <c r="V19" s="8">
        <v>0</v>
      </c>
      <c r="W19" s="8">
        <v>0</v>
      </c>
      <c r="X19" s="8">
        <v>0</v>
      </c>
      <c r="Y19" s="8">
        <v>32768</v>
      </c>
      <c r="Z19" s="8">
        <v>0</v>
      </c>
      <c r="AA19" s="10">
        <f t="shared" si="11"/>
        <v>-3600</v>
      </c>
      <c r="AB19" s="8">
        <f>IF(Rounding!Q$1=1,VLOOKUP(Shifts!B19,Rounding!U20:W217,3,FALSE),-1)</f>
        <v>-1</v>
      </c>
      <c r="AC19" s="8">
        <f t="shared" si="12"/>
        <v>3600</v>
      </c>
      <c r="AD19" s="8">
        <v>0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tr">
        <f t="shared" si="13"/>
        <v>insert into shifts values ('36','00:00 00:00','0','0','0','0','-7200','3600','86340','0','0','-3600','0','0','0','0','32768','0','-3600','-1','3600','0',NULL,NULL,NULL,NULL,NULL,NULL,NULL,NULL,NULL,NULL)exec @id=dbo.nextval 'shifts.shiftref'</v>
      </c>
    </row>
    <row r="20" spans="1:41" x14ac:dyDescent="0.3">
      <c r="A20" s="8">
        <v>38</v>
      </c>
      <c r="B20" s="2" t="str">
        <f t="shared" si="3"/>
        <v>00:00 00:00</v>
      </c>
      <c r="C20" s="6">
        <f t="shared" si="4"/>
        <v>38</v>
      </c>
      <c r="D20" s="43"/>
      <c r="E20" s="43"/>
      <c r="F20" s="3">
        <v>0</v>
      </c>
      <c r="G20" s="3">
        <f t="shared" si="5"/>
        <v>-4.1666666666666664E-2</v>
      </c>
      <c r="H20" s="3">
        <f t="shared" si="20"/>
        <v>-8.3333333333333329E-2</v>
      </c>
      <c r="I20" s="3">
        <f t="shared" si="7"/>
        <v>4.1666666666666664E-2</v>
      </c>
      <c r="J20" s="3">
        <v>0.999305555555556</v>
      </c>
      <c r="K20" s="8">
        <v>0</v>
      </c>
      <c r="L20" s="8">
        <v>0</v>
      </c>
      <c r="M20" s="10">
        <f t="shared" si="18"/>
        <v>0</v>
      </c>
      <c r="N20" s="10">
        <f t="shared" si="19"/>
        <v>0</v>
      </c>
      <c r="O20" s="10">
        <f t="shared" si="14"/>
        <v>-7200</v>
      </c>
      <c r="P20" s="10">
        <f t="shared" si="15"/>
        <v>3600</v>
      </c>
      <c r="Q20" s="10">
        <f t="shared" si="16"/>
        <v>86340.000000000044</v>
      </c>
      <c r="R20" s="8">
        <v>0</v>
      </c>
      <c r="S20" s="8">
        <v>0</v>
      </c>
      <c r="T20" s="5">
        <f>IF(Break!G20=1,Shifts!N20-Shifts!M20,N20-M20-Break!H20)</f>
        <v>-3600</v>
      </c>
      <c r="U20" s="8">
        <v>0</v>
      </c>
      <c r="V20" s="8">
        <v>0</v>
      </c>
      <c r="W20" s="8">
        <v>0</v>
      </c>
      <c r="X20" s="8">
        <v>0</v>
      </c>
      <c r="Y20" s="8">
        <v>32768</v>
      </c>
      <c r="Z20" s="8">
        <v>0</v>
      </c>
      <c r="AA20" s="10">
        <f t="shared" si="11"/>
        <v>-3600</v>
      </c>
      <c r="AB20" s="8">
        <f>IF(Rounding!Q$1=1,VLOOKUP(Shifts!B20,Rounding!U21:W218,3,FALSE),-1)</f>
        <v>-1</v>
      </c>
      <c r="AC20" s="8">
        <f t="shared" si="12"/>
        <v>3600</v>
      </c>
      <c r="AD20" s="8">
        <v>0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8" t="s">
        <v>4</v>
      </c>
      <c r="AL20" s="8" t="s">
        <v>4</v>
      </c>
      <c r="AM20" s="8" t="s">
        <v>4</v>
      </c>
      <c r="AN20" s="8" t="s">
        <v>4</v>
      </c>
      <c r="AO20" s="8" t="str">
        <f t="shared" si="13"/>
        <v>insert into shifts values ('38','00:00 00:00','0','0','0','0','-7200','3600','86340','0','0','-3600','0','0','0','0','32768','0','-3600','-1','3600','0',NULL,NULL,NULL,NULL,NULL,NULL,NULL,NULL,NULL,NULL)exec @id=dbo.nextval 'shifts.shiftref'</v>
      </c>
    </row>
    <row r="21" spans="1:41" x14ac:dyDescent="0.3">
      <c r="A21" s="8">
        <v>40</v>
      </c>
      <c r="B21" s="2" t="str">
        <f t="shared" si="3"/>
        <v>00:00 00:00</v>
      </c>
      <c r="C21" s="6">
        <f t="shared" si="4"/>
        <v>40</v>
      </c>
      <c r="D21" s="43"/>
      <c r="E21" s="43"/>
      <c r="F21" s="3">
        <v>0</v>
      </c>
      <c r="G21" s="3">
        <f t="shared" si="5"/>
        <v>-4.1666666666666664E-2</v>
      </c>
      <c r="H21" s="3">
        <f t="shared" si="20"/>
        <v>-8.3333333333333329E-2</v>
      </c>
      <c r="I21" s="3">
        <f t="shared" si="7"/>
        <v>4.1666666666666664E-2</v>
      </c>
      <c r="J21" s="3">
        <v>0.999305555555556</v>
      </c>
      <c r="K21" s="8">
        <v>0</v>
      </c>
      <c r="L21" s="8">
        <v>0</v>
      </c>
      <c r="M21" s="10">
        <f t="shared" si="18"/>
        <v>0</v>
      </c>
      <c r="N21" s="10">
        <f t="shared" si="19"/>
        <v>0</v>
      </c>
      <c r="O21" s="10">
        <f t="shared" si="14"/>
        <v>-7200</v>
      </c>
      <c r="P21" s="10">
        <f t="shared" si="15"/>
        <v>3600</v>
      </c>
      <c r="Q21" s="10">
        <f t="shared" si="16"/>
        <v>86340.000000000044</v>
      </c>
      <c r="R21" s="8">
        <v>0</v>
      </c>
      <c r="S21" s="8">
        <v>0</v>
      </c>
      <c r="T21" s="5">
        <f>IF(Break!G21=1,Shifts!N21-Shifts!M21,N21-M21-Break!H21)</f>
        <v>-3600</v>
      </c>
      <c r="U21" s="8">
        <v>0</v>
      </c>
      <c r="V21" s="8">
        <v>0</v>
      </c>
      <c r="W21" s="8">
        <v>0</v>
      </c>
      <c r="X21" s="8">
        <v>0</v>
      </c>
      <c r="Y21" s="8">
        <v>32768</v>
      </c>
      <c r="Z21" s="8">
        <v>0</v>
      </c>
      <c r="AA21" s="10">
        <f t="shared" si="11"/>
        <v>-3600</v>
      </c>
      <c r="AB21" s="8">
        <f>IF(Rounding!Q$1=1,VLOOKUP(Shifts!B21,Rounding!U22:W219,3,FALSE),-1)</f>
        <v>-1</v>
      </c>
      <c r="AC21" s="8">
        <f t="shared" si="12"/>
        <v>3600</v>
      </c>
      <c r="AD21" s="8">
        <v>0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tr">
        <f t="shared" si="13"/>
        <v>insert into shifts values ('40','00:00 00:00','0','0','0','0','-7200','3600','86340','0','0','-3600','0','0','0','0','32768','0','-3600','-1','3600','0',NULL,NULL,NULL,NULL,NULL,NULL,NULL,NULL,NULL,NULL)exec @id=dbo.nextval 'shifts.shiftref'</v>
      </c>
    </row>
    <row r="22" spans="1:41" x14ac:dyDescent="0.3">
      <c r="A22" s="8">
        <v>42</v>
      </c>
      <c r="B22" s="2" t="str">
        <f t="shared" si="3"/>
        <v>00:00 00:00</v>
      </c>
      <c r="C22" s="6">
        <f t="shared" si="4"/>
        <v>42</v>
      </c>
      <c r="D22" s="43"/>
      <c r="E22" s="43"/>
      <c r="F22" s="3">
        <v>0</v>
      </c>
      <c r="G22" s="3">
        <f t="shared" si="5"/>
        <v>-4.1666666666666664E-2</v>
      </c>
      <c r="H22" s="3">
        <f t="shared" si="20"/>
        <v>-8.3333333333333329E-2</v>
      </c>
      <c r="I22" s="3">
        <f t="shared" si="7"/>
        <v>4.1666666666666664E-2</v>
      </c>
      <c r="J22" s="3">
        <v>0.999305555555556</v>
      </c>
      <c r="K22" s="8">
        <v>0</v>
      </c>
      <c r="L22" s="8">
        <v>0</v>
      </c>
      <c r="M22" s="10">
        <f t="shared" si="18"/>
        <v>0</v>
      </c>
      <c r="N22" s="10">
        <f t="shared" si="19"/>
        <v>0</v>
      </c>
      <c r="O22" s="10">
        <f t="shared" si="14"/>
        <v>-7200</v>
      </c>
      <c r="P22" s="10">
        <f t="shared" si="15"/>
        <v>3600</v>
      </c>
      <c r="Q22" s="10">
        <f t="shared" si="16"/>
        <v>86340.000000000044</v>
      </c>
      <c r="R22" s="8">
        <v>0</v>
      </c>
      <c r="S22" s="8">
        <v>0</v>
      </c>
      <c r="T22" s="5">
        <f>IF(Break!G22=1,Shifts!N22-Shifts!M22,N22-M22-Break!H22)</f>
        <v>-3600</v>
      </c>
      <c r="U22" s="8">
        <v>0</v>
      </c>
      <c r="V22" s="8">
        <v>0</v>
      </c>
      <c r="W22" s="8">
        <v>0</v>
      </c>
      <c r="X22" s="8">
        <v>0</v>
      </c>
      <c r="Y22" s="8">
        <v>32768</v>
      </c>
      <c r="Z22" s="8">
        <v>0</v>
      </c>
      <c r="AA22" s="10">
        <f t="shared" si="11"/>
        <v>-3600</v>
      </c>
      <c r="AB22" s="8">
        <f>IF(Rounding!Q$1=1,VLOOKUP(Shifts!B22,Rounding!U23:W220,3,FALSE),-1)</f>
        <v>-1</v>
      </c>
      <c r="AC22" s="8">
        <f t="shared" si="12"/>
        <v>3600</v>
      </c>
      <c r="AD22" s="8">
        <v>0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tr">
        <f t="shared" si="13"/>
        <v>insert into shifts values ('42','00:00 00:00','0','0','0','0','-7200','3600','86340','0','0','-3600','0','0','0','0','32768','0','-3600','-1','3600','0',NULL,NULL,NULL,NULL,NULL,NULL,NULL,NULL,NULL,NULL)exec @id=dbo.nextval 'shifts.shiftref'</v>
      </c>
    </row>
    <row r="23" spans="1:41" x14ac:dyDescent="0.3">
      <c r="A23" s="8">
        <v>44</v>
      </c>
      <c r="B23" s="2" t="str">
        <f t="shared" si="3"/>
        <v>00:00 00:00</v>
      </c>
      <c r="C23" s="6">
        <f t="shared" si="4"/>
        <v>44</v>
      </c>
      <c r="D23" s="43"/>
      <c r="E23" s="43"/>
      <c r="F23" s="3">
        <v>0</v>
      </c>
      <c r="G23" s="3">
        <f t="shared" si="5"/>
        <v>-4.1666666666666664E-2</v>
      </c>
      <c r="H23" s="3">
        <f t="shared" si="20"/>
        <v>-8.3333333333333329E-2</v>
      </c>
      <c r="I23" s="3">
        <f t="shared" si="7"/>
        <v>4.1666666666666664E-2</v>
      </c>
      <c r="J23" s="3">
        <v>0.999305555555556</v>
      </c>
      <c r="K23" s="8">
        <v>0</v>
      </c>
      <c r="L23" s="8">
        <v>0</v>
      </c>
      <c r="M23" s="10">
        <f t="shared" si="18"/>
        <v>0</v>
      </c>
      <c r="N23" s="10">
        <f t="shared" si="19"/>
        <v>0</v>
      </c>
      <c r="O23" s="10">
        <f t="shared" si="14"/>
        <v>-7200</v>
      </c>
      <c r="P23" s="10">
        <f t="shared" si="15"/>
        <v>3600</v>
      </c>
      <c r="Q23" s="10">
        <f t="shared" si="16"/>
        <v>86340.000000000044</v>
      </c>
      <c r="R23" s="8">
        <v>0</v>
      </c>
      <c r="S23" s="8">
        <v>0</v>
      </c>
      <c r="T23" s="5">
        <f>IF(Break!G23=1,Shifts!N23-Shifts!M23,N23-M23-Break!H23)</f>
        <v>-3600</v>
      </c>
      <c r="U23" s="8">
        <v>0</v>
      </c>
      <c r="V23" s="8">
        <v>0</v>
      </c>
      <c r="W23" s="8">
        <v>0</v>
      </c>
      <c r="X23" s="8">
        <v>0</v>
      </c>
      <c r="Y23" s="8">
        <v>32768</v>
      </c>
      <c r="Z23" s="8">
        <v>0</v>
      </c>
      <c r="AA23" s="10">
        <f t="shared" si="11"/>
        <v>-3600</v>
      </c>
      <c r="AB23" s="8">
        <f>IF(Rounding!Q$1=1,VLOOKUP(Shifts!B23,Rounding!U24:W221,3,FALSE),-1)</f>
        <v>-1</v>
      </c>
      <c r="AC23" s="8">
        <f t="shared" si="12"/>
        <v>3600</v>
      </c>
      <c r="AD23" s="8">
        <v>0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tr">
        <f t="shared" si="13"/>
        <v>insert into shifts values ('44','00:00 00:00','0','0','0','0','-7200','3600','86340','0','0','-3600','0','0','0','0','32768','0','-3600','-1','3600','0',NULL,NULL,NULL,NULL,NULL,NULL,NULL,NULL,NULL,NULL)exec @id=dbo.nextval 'shifts.shiftref'</v>
      </c>
    </row>
    <row r="24" spans="1:41" x14ac:dyDescent="0.3">
      <c r="A24" s="8">
        <v>46</v>
      </c>
      <c r="B24" s="2" t="str">
        <f t="shared" si="3"/>
        <v>00:00 00:00</v>
      </c>
      <c r="C24" s="6">
        <f t="shared" si="4"/>
        <v>46</v>
      </c>
      <c r="D24" s="43"/>
      <c r="E24" s="43"/>
      <c r="F24" s="3">
        <v>0</v>
      </c>
      <c r="G24" s="3">
        <f t="shared" si="5"/>
        <v>-4.1666666666666664E-2</v>
      </c>
      <c r="H24" s="3">
        <f t="shared" si="20"/>
        <v>-8.3333333333333329E-2</v>
      </c>
      <c r="I24" s="3">
        <f t="shared" si="7"/>
        <v>4.1666666666666664E-2</v>
      </c>
      <c r="J24" s="3">
        <v>0.999305555555556</v>
      </c>
      <c r="K24" s="8">
        <v>0</v>
      </c>
      <c r="L24" s="8">
        <v>0</v>
      </c>
      <c r="M24" s="10">
        <f t="shared" si="18"/>
        <v>0</v>
      </c>
      <c r="N24" s="10">
        <f t="shared" si="19"/>
        <v>0</v>
      </c>
      <c r="O24" s="10">
        <f t="shared" si="14"/>
        <v>-7200</v>
      </c>
      <c r="P24" s="10">
        <f t="shared" si="15"/>
        <v>3600</v>
      </c>
      <c r="Q24" s="10">
        <f t="shared" si="16"/>
        <v>86340.000000000044</v>
      </c>
      <c r="R24" s="8">
        <v>0</v>
      </c>
      <c r="S24" s="8">
        <v>0</v>
      </c>
      <c r="T24" s="5">
        <f>IF(Break!G24=1,Shifts!N24-Shifts!M24,N24-M24-Break!H24)</f>
        <v>-3600</v>
      </c>
      <c r="U24" s="8">
        <v>0</v>
      </c>
      <c r="V24" s="8">
        <v>0</v>
      </c>
      <c r="W24" s="8">
        <v>0</v>
      </c>
      <c r="X24" s="8">
        <v>0</v>
      </c>
      <c r="Y24" s="8">
        <v>32768</v>
      </c>
      <c r="Z24" s="8">
        <v>0</v>
      </c>
      <c r="AA24" s="10">
        <f t="shared" si="11"/>
        <v>-3600</v>
      </c>
      <c r="AB24" s="8">
        <f>IF(Rounding!Q$1=1,VLOOKUP(Shifts!B24,Rounding!U25:W222,3,FALSE),-1)</f>
        <v>-1</v>
      </c>
      <c r="AC24" s="8">
        <f t="shared" si="12"/>
        <v>3600</v>
      </c>
      <c r="AD24" s="8">
        <v>0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tr">
        <f t="shared" si="13"/>
        <v>insert into shifts values ('46','00:00 00:00','0','0','0','0','-7200','3600','86340','0','0','-3600','0','0','0','0','32768','0','-3600','-1','3600','0',NULL,NULL,NULL,NULL,NULL,NULL,NULL,NULL,NULL,NULL)exec @id=dbo.nextval 'shifts.shiftref'</v>
      </c>
    </row>
    <row r="25" spans="1:41" x14ac:dyDescent="0.3">
      <c r="A25" s="8">
        <v>48</v>
      </c>
      <c r="B25" s="2" t="str">
        <f t="shared" si="3"/>
        <v>00:00 00:00</v>
      </c>
      <c r="C25" s="6">
        <f t="shared" si="4"/>
        <v>48</v>
      </c>
      <c r="D25" s="43"/>
      <c r="E25" s="43"/>
      <c r="F25" s="3">
        <v>0</v>
      </c>
      <c r="G25" s="3">
        <f t="shared" si="5"/>
        <v>-4.1666666666666664E-2</v>
      </c>
      <c r="H25" s="3">
        <f t="shared" si="20"/>
        <v>-8.3333333333333329E-2</v>
      </c>
      <c r="I25" s="3">
        <f t="shared" si="7"/>
        <v>4.1666666666666664E-2</v>
      </c>
      <c r="J25" s="3">
        <v>0.999305555555556</v>
      </c>
      <c r="K25" s="8">
        <v>0</v>
      </c>
      <c r="L25" s="8">
        <v>0</v>
      </c>
      <c r="M25" s="10">
        <f t="shared" si="18"/>
        <v>0</v>
      </c>
      <c r="N25" s="10">
        <f t="shared" si="19"/>
        <v>0</v>
      </c>
      <c r="O25" s="10">
        <f t="shared" si="14"/>
        <v>-7200</v>
      </c>
      <c r="P25" s="10">
        <f t="shared" si="15"/>
        <v>3600</v>
      </c>
      <c r="Q25" s="10">
        <f t="shared" si="16"/>
        <v>86340.000000000044</v>
      </c>
      <c r="R25" s="8">
        <v>0</v>
      </c>
      <c r="S25" s="8">
        <v>0</v>
      </c>
      <c r="T25" s="5">
        <f>IF(Break!G25=1,Shifts!N25-Shifts!M25,N25-M25-Break!H25)</f>
        <v>-3600</v>
      </c>
      <c r="U25" s="8">
        <v>0</v>
      </c>
      <c r="V25" s="8">
        <v>0</v>
      </c>
      <c r="W25" s="8">
        <v>0</v>
      </c>
      <c r="X25" s="8">
        <v>0</v>
      </c>
      <c r="Y25" s="8">
        <v>32768</v>
      </c>
      <c r="Z25" s="8">
        <v>0</v>
      </c>
      <c r="AA25" s="10">
        <f t="shared" si="11"/>
        <v>-3600</v>
      </c>
      <c r="AB25" s="8">
        <f>IF(Rounding!Q$1=1,VLOOKUP(Shifts!B25,Rounding!U26:W223,3,FALSE),-1)</f>
        <v>-1</v>
      </c>
      <c r="AC25" s="8">
        <f t="shared" si="12"/>
        <v>3600</v>
      </c>
      <c r="AD25" s="8">
        <v>0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tr">
        <f t="shared" si="13"/>
        <v>insert into shifts values ('48','00:00 00:00','0','0','0','0','-7200','3600','86340','0','0','-3600','0','0','0','0','32768','0','-3600','-1','3600','0',NULL,NULL,NULL,NULL,NULL,NULL,NULL,NULL,NULL,NULL)exec @id=dbo.nextval 'shifts.shiftref'</v>
      </c>
    </row>
    <row r="26" spans="1:41" x14ac:dyDescent="0.3">
      <c r="A26" s="8">
        <v>50</v>
      </c>
      <c r="B26" s="2" t="str">
        <f t="shared" si="3"/>
        <v>00:00 00:00</v>
      </c>
      <c r="C26" s="6">
        <f t="shared" si="4"/>
        <v>50</v>
      </c>
      <c r="D26" s="43"/>
      <c r="E26" s="43"/>
      <c r="F26" s="3">
        <v>0</v>
      </c>
      <c r="G26" s="3">
        <f t="shared" si="5"/>
        <v>-4.1666666666666664E-2</v>
      </c>
      <c r="H26" s="3">
        <f t="shared" si="20"/>
        <v>-8.3333333333333329E-2</v>
      </c>
      <c r="I26" s="3">
        <f t="shared" si="7"/>
        <v>4.1666666666666664E-2</v>
      </c>
      <c r="J26" s="3">
        <v>0.999305555555556</v>
      </c>
      <c r="K26" s="8">
        <v>0</v>
      </c>
      <c r="L26" s="8">
        <v>0</v>
      </c>
      <c r="M26" s="10">
        <f t="shared" si="18"/>
        <v>0</v>
      </c>
      <c r="N26" s="10">
        <f t="shared" si="19"/>
        <v>0</v>
      </c>
      <c r="O26" s="10">
        <f t="shared" si="14"/>
        <v>-7200</v>
      </c>
      <c r="P26" s="10">
        <f t="shared" si="15"/>
        <v>3600</v>
      </c>
      <c r="Q26" s="10">
        <f t="shared" si="16"/>
        <v>86340.000000000044</v>
      </c>
      <c r="R26" s="8">
        <v>0</v>
      </c>
      <c r="S26" s="8">
        <v>0</v>
      </c>
      <c r="T26" s="5">
        <f>IF(Break!G26=1,Shifts!N26-Shifts!M26,N26-M26-Break!H26)</f>
        <v>-3600</v>
      </c>
      <c r="U26" s="8">
        <v>0</v>
      </c>
      <c r="V26" s="8">
        <v>0</v>
      </c>
      <c r="W26" s="8">
        <v>0</v>
      </c>
      <c r="X26" s="8">
        <v>0</v>
      </c>
      <c r="Y26" s="8">
        <v>32768</v>
      </c>
      <c r="Z26" s="8">
        <v>1</v>
      </c>
      <c r="AA26" s="10">
        <f t="shared" si="11"/>
        <v>-3600</v>
      </c>
      <c r="AB26" s="8">
        <f>IF(Rounding!Q$1=1,VLOOKUP(Shifts!B26,Rounding!U27:W224,3,FALSE),-1)</f>
        <v>-1</v>
      </c>
      <c r="AC26" s="8">
        <f t="shared" si="12"/>
        <v>3600</v>
      </c>
      <c r="AD26" s="8">
        <v>0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tr">
        <f t="shared" si="13"/>
        <v>insert into shifts values ('50','00:00 00:00','0','0','0','0','-7200','3600','86340','0','0','-3600','0','0','0','0','32768','1','-3600','-1','3600','0',NULL,NULL,NULL,NULL,NULL,NULL,NULL,NULL,NULL,NULL)exec @id=dbo.nextval 'shifts.shiftref'</v>
      </c>
    </row>
    <row r="27" spans="1:41" x14ac:dyDescent="0.3">
      <c r="A27" s="8">
        <v>52</v>
      </c>
      <c r="B27" s="2" t="str">
        <f t="shared" si="3"/>
        <v>00:00 00:00</v>
      </c>
      <c r="C27" s="6">
        <f t="shared" si="4"/>
        <v>52</v>
      </c>
      <c r="D27" s="43"/>
      <c r="E27" s="43"/>
      <c r="F27" s="3">
        <v>0</v>
      </c>
      <c r="G27" s="3">
        <f t="shared" si="5"/>
        <v>-4.1666666666666664E-2</v>
      </c>
      <c r="H27" s="3">
        <f t="shared" si="20"/>
        <v>-8.3333333333333329E-2</v>
      </c>
      <c r="I27" s="3">
        <f t="shared" si="7"/>
        <v>4.1666666666666664E-2</v>
      </c>
      <c r="J27" s="3">
        <v>0.999305555555556</v>
      </c>
      <c r="K27" s="8">
        <v>0</v>
      </c>
      <c r="L27" s="8">
        <v>0</v>
      </c>
      <c r="M27" s="10">
        <f t="shared" si="18"/>
        <v>0</v>
      </c>
      <c r="N27" s="10">
        <f t="shared" si="19"/>
        <v>0</v>
      </c>
      <c r="O27" s="10">
        <f t="shared" si="14"/>
        <v>-7200</v>
      </c>
      <c r="P27" s="10">
        <f t="shared" si="15"/>
        <v>3600</v>
      </c>
      <c r="Q27" s="10">
        <f t="shared" si="16"/>
        <v>86340.000000000044</v>
      </c>
      <c r="R27" s="8">
        <v>0</v>
      </c>
      <c r="S27" s="8">
        <v>0</v>
      </c>
      <c r="T27" s="5">
        <f>IF(Break!G27=1,Shifts!N27-Shifts!M27,N27-M27-Break!H27)</f>
        <v>-3600</v>
      </c>
      <c r="U27" s="8">
        <v>0</v>
      </c>
      <c r="V27" s="8">
        <v>0</v>
      </c>
      <c r="W27" s="8">
        <v>0</v>
      </c>
      <c r="X27" s="8">
        <v>0</v>
      </c>
      <c r="Y27" s="8">
        <v>32768</v>
      </c>
      <c r="Z27" s="8">
        <v>0</v>
      </c>
      <c r="AA27" s="10">
        <f t="shared" si="11"/>
        <v>-3600</v>
      </c>
      <c r="AB27" s="8">
        <f>IF(Rounding!Q$1=1,VLOOKUP(Shifts!B27,Rounding!U28:W225,3,FALSE),-1)</f>
        <v>-1</v>
      </c>
      <c r="AC27" s="8">
        <f t="shared" si="12"/>
        <v>3600</v>
      </c>
      <c r="AD27" s="8">
        <v>0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tr">
        <f t="shared" si="13"/>
        <v>insert into shifts values ('52','00:00 00:00','0','0','0','0','-7200','3600','86340','0','0','-3600','0','0','0','0','32768','0','-3600','-1','3600','0',NULL,NULL,NULL,NULL,NULL,NULL,NULL,NULL,NULL,NULL)exec @id=dbo.nextval 'shifts.shiftref'</v>
      </c>
    </row>
    <row r="28" spans="1:41" x14ac:dyDescent="0.3">
      <c r="A28" s="8">
        <v>54</v>
      </c>
      <c r="B28" s="2" t="str">
        <f t="shared" si="3"/>
        <v>00:00 00:00</v>
      </c>
      <c r="C28" s="6">
        <f t="shared" si="4"/>
        <v>54</v>
      </c>
      <c r="D28" s="43"/>
      <c r="E28" s="43"/>
      <c r="F28" s="3">
        <v>0</v>
      </c>
      <c r="G28" s="3">
        <f t="shared" si="5"/>
        <v>-4.1666666666666664E-2</v>
      </c>
      <c r="H28" s="3">
        <f t="shared" si="20"/>
        <v>-8.3333333333333329E-2</v>
      </c>
      <c r="I28" s="3">
        <f t="shared" si="7"/>
        <v>4.1666666666666664E-2</v>
      </c>
      <c r="J28" s="3">
        <v>0.999305555555556</v>
      </c>
      <c r="K28" s="8">
        <v>0</v>
      </c>
      <c r="L28" s="8">
        <v>0</v>
      </c>
      <c r="M28" s="10">
        <f t="shared" si="18"/>
        <v>0</v>
      </c>
      <c r="N28" s="10">
        <f t="shared" si="19"/>
        <v>0</v>
      </c>
      <c r="O28" s="10">
        <f t="shared" si="14"/>
        <v>-7200</v>
      </c>
      <c r="P28" s="10">
        <f t="shared" si="15"/>
        <v>3600</v>
      </c>
      <c r="Q28" s="10">
        <f t="shared" si="16"/>
        <v>86340.000000000044</v>
      </c>
      <c r="R28" s="8">
        <v>0</v>
      </c>
      <c r="S28" s="8">
        <v>0</v>
      </c>
      <c r="T28" s="5">
        <f>IF(Break!G28=1,Shifts!N28-Shifts!M28,N28-M28-Break!H28)</f>
        <v>-3600</v>
      </c>
      <c r="U28" s="8">
        <v>0</v>
      </c>
      <c r="V28" s="8">
        <v>0</v>
      </c>
      <c r="W28" s="8">
        <v>0</v>
      </c>
      <c r="X28" s="8">
        <v>0</v>
      </c>
      <c r="Y28" s="8">
        <v>32768</v>
      </c>
      <c r="Z28" s="8">
        <v>0</v>
      </c>
      <c r="AA28" s="10">
        <f t="shared" si="11"/>
        <v>-3600</v>
      </c>
      <c r="AB28" s="8">
        <f>IF(Rounding!Q$1=1,VLOOKUP(Shifts!B28,Rounding!U29:W226,3,FALSE),-1)</f>
        <v>-1</v>
      </c>
      <c r="AC28" s="8">
        <f t="shared" si="12"/>
        <v>3600</v>
      </c>
      <c r="AD28" s="8">
        <v>0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tr">
        <f t="shared" si="13"/>
        <v>insert into shifts values ('54','00:00 00:00','0','0','0','0','-7200','3600','86340','0','0','-3600','0','0','0','0','32768','0','-3600','-1','3600','0',NULL,NULL,NULL,NULL,NULL,NULL,NULL,NULL,NULL,NULL)exec @id=dbo.nextval 'shifts.shiftref'</v>
      </c>
    </row>
    <row r="29" spans="1:41" x14ac:dyDescent="0.3">
      <c r="A29" s="8">
        <v>56</v>
      </c>
      <c r="B29" s="2" t="str">
        <f t="shared" si="3"/>
        <v>00:00 00:00</v>
      </c>
      <c r="C29" s="6">
        <f t="shared" si="4"/>
        <v>56</v>
      </c>
      <c r="D29" s="43"/>
      <c r="E29" s="43"/>
      <c r="F29" s="3">
        <v>0</v>
      </c>
      <c r="G29" s="3">
        <f t="shared" si="5"/>
        <v>-4.1666666666666664E-2</v>
      </c>
      <c r="H29" s="3">
        <f t="shared" si="20"/>
        <v>-8.3333333333333329E-2</v>
      </c>
      <c r="I29" s="3">
        <f t="shared" si="7"/>
        <v>4.1666666666666664E-2</v>
      </c>
      <c r="J29" s="3">
        <v>0.999305555555556</v>
      </c>
      <c r="K29" s="8">
        <v>0</v>
      </c>
      <c r="L29" s="8">
        <v>0</v>
      </c>
      <c r="M29" s="10">
        <f t="shared" si="18"/>
        <v>0</v>
      </c>
      <c r="N29" s="10">
        <f t="shared" si="19"/>
        <v>0</v>
      </c>
      <c r="O29" s="10">
        <f t="shared" si="14"/>
        <v>-7200</v>
      </c>
      <c r="P29" s="10">
        <f t="shared" si="15"/>
        <v>3600</v>
      </c>
      <c r="Q29" s="10">
        <f t="shared" si="16"/>
        <v>86340.000000000044</v>
      </c>
      <c r="R29" s="8">
        <v>0</v>
      </c>
      <c r="S29" s="8">
        <v>0</v>
      </c>
      <c r="T29" s="5">
        <f>IF(Break!G29=1,Shifts!N29-Shifts!M29,N29-M29-Break!H29)</f>
        <v>-3600</v>
      </c>
      <c r="U29" s="8">
        <v>0</v>
      </c>
      <c r="V29" s="8">
        <v>0</v>
      </c>
      <c r="W29" s="8">
        <v>0</v>
      </c>
      <c r="X29" s="8">
        <v>0</v>
      </c>
      <c r="Y29" s="8">
        <v>32768</v>
      </c>
      <c r="Z29" s="8">
        <v>0</v>
      </c>
      <c r="AA29" s="10">
        <f t="shared" si="11"/>
        <v>-3600</v>
      </c>
      <c r="AB29" s="8">
        <f>IF(Rounding!Q$1=1,VLOOKUP(Shifts!B29,Rounding!U30:W227,3,FALSE),-1)</f>
        <v>-1</v>
      </c>
      <c r="AC29" s="8">
        <f t="shared" si="12"/>
        <v>3600</v>
      </c>
      <c r="AD29" s="8">
        <v>0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tr">
        <f t="shared" si="13"/>
        <v>insert into shifts values ('56','00:00 00:00','0','0','0','0','-7200','3600','86340','0','0','-3600','0','0','0','0','32768','0','-3600','-1','3600','0',NULL,NULL,NULL,NULL,NULL,NULL,NULL,NULL,NULL,NULL)exec @id=dbo.nextval 'shifts.shiftref'</v>
      </c>
    </row>
    <row r="30" spans="1:41" x14ac:dyDescent="0.3">
      <c r="A30" s="8">
        <v>58</v>
      </c>
      <c r="B30" s="2" t="str">
        <f t="shared" si="3"/>
        <v>00:00 00:00</v>
      </c>
      <c r="C30" s="6">
        <f t="shared" si="4"/>
        <v>58</v>
      </c>
      <c r="D30" s="43"/>
      <c r="E30" s="43"/>
      <c r="F30" s="3">
        <v>0</v>
      </c>
      <c r="G30" s="3">
        <f t="shared" si="5"/>
        <v>-4.1666666666666664E-2</v>
      </c>
      <c r="H30" s="3">
        <f t="shared" ref="H30:H93" si="21">E30-2/24</f>
        <v>-8.3333333333333329E-2</v>
      </c>
      <c r="I30" s="3">
        <f t="shared" si="7"/>
        <v>4.1666666666666664E-2</v>
      </c>
      <c r="J30" s="3">
        <v>0.999305555555556</v>
      </c>
      <c r="K30" s="8">
        <v>0</v>
      </c>
      <c r="L30" s="8">
        <v>0</v>
      </c>
      <c r="M30" s="10">
        <f t="shared" si="18"/>
        <v>0</v>
      </c>
      <c r="N30" s="10">
        <f t="shared" si="19"/>
        <v>0</v>
      </c>
      <c r="O30" s="10">
        <f t="shared" si="14"/>
        <v>-7200</v>
      </c>
      <c r="P30" s="10">
        <f t="shared" si="15"/>
        <v>3600</v>
      </c>
      <c r="Q30" s="10">
        <f t="shared" si="16"/>
        <v>86340.000000000044</v>
      </c>
      <c r="R30" s="8">
        <v>0</v>
      </c>
      <c r="S30" s="8">
        <v>0</v>
      </c>
      <c r="T30" s="5">
        <f>IF(Break!G30=1,Shifts!N30-Shifts!M30,N30-M30-Break!H30)</f>
        <v>-3600</v>
      </c>
      <c r="U30" s="8">
        <v>0</v>
      </c>
      <c r="V30" s="8">
        <v>0</v>
      </c>
      <c r="W30" s="8">
        <v>0</v>
      </c>
      <c r="X30" s="8">
        <v>0</v>
      </c>
      <c r="Y30" s="8">
        <v>32768</v>
      </c>
      <c r="Z30" s="8">
        <v>0</v>
      </c>
      <c r="AA30" s="10">
        <f t="shared" si="11"/>
        <v>-3600</v>
      </c>
      <c r="AB30" s="8">
        <f>IF(Rounding!Q$1=1,VLOOKUP(Shifts!B30,Rounding!U31:W228,3,FALSE),-1)</f>
        <v>-1</v>
      </c>
      <c r="AC30" s="8">
        <f t="shared" si="12"/>
        <v>3600</v>
      </c>
      <c r="AD30" s="8">
        <v>0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tr">
        <f t="shared" si="13"/>
        <v>insert into shifts values ('58','00:00 00:00','0','0','0','0','-7200','3600','86340','0','0','-3600','0','0','0','0','32768','0','-3600','-1','3600','0',NULL,NULL,NULL,NULL,NULL,NULL,NULL,NULL,NULL,NULL)exec @id=dbo.nextval 'shifts.shiftref'</v>
      </c>
    </row>
    <row r="31" spans="1:41" x14ac:dyDescent="0.3">
      <c r="A31" s="8">
        <v>60</v>
      </c>
      <c r="B31" s="2" t="str">
        <f t="shared" si="3"/>
        <v>00:00 00:00</v>
      </c>
      <c r="C31" s="6">
        <f t="shared" si="4"/>
        <v>60</v>
      </c>
      <c r="D31" s="43"/>
      <c r="E31" s="43"/>
      <c r="F31" s="3">
        <v>0</v>
      </c>
      <c r="G31" s="3">
        <f t="shared" si="5"/>
        <v>-4.1666666666666664E-2</v>
      </c>
      <c r="H31" s="3">
        <f t="shared" si="21"/>
        <v>-8.3333333333333329E-2</v>
      </c>
      <c r="I31" s="3">
        <f t="shared" si="7"/>
        <v>4.1666666666666664E-2</v>
      </c>
      <c r="J31" s="3">
        <v>0.999305555555556</v>
      </c>
      <c r="K31" s="8">
        <v>0</v>
      </c>
      <c r="L31" s="8">
        <v>0</v>
      </c>
      <c r="M31" s="10">
        <f t="shared" si="18"/>
        <v>0</v>
      </c>
      <c r="N31" s="10">
        <f t="shared" si="19"/>
        <v>0</v>
      </c>
      <c r="O31" s="10">
        <f t="shared" si="14"/>
        <v>-7200</v>
      </c>
      <c r="P31" s="10">
        <f t="shared" si="15"/>
        <v>3600</v>
      </c>
      <c r="Q31" s="10">
        <f t="shared" si="16"/>
        <v>86340.000000000044</v>
      </c>
      <c r="R31" s="8">
        <v>0</v>
      </c>
      <c r="S31" s="8">
        <v>0</v>
      </c>
      <c r="T31" s="5">
        <f>IF(Break!G31=1,Shifts!N31-Shifts!M31,N31-M31-Break!H31)</f>
        <v>-3600</v>
      </c>
      <c r="U31" s="8">
        <v>0</v>
      </c>
      <c r="V31" s="8">
        <v>0</v>
      </c>
      <c r="W31" s="8">
        <v>0</v>
      </c>
      <c r="X31" s="8">
        <v>0</v>
      </c>
      <c r="Y31" s="8">
        <v>32768</v>
      </c>
      <c r="Z31" s="8">
        <v>0</v>
      </c>
      <c r="AA31" s="10">
        <f t="shared" si="11"/>
        <v>-3600</v>
      </c>
      <c r="AB31" s="8">
        <f>IF(Rounding!Q$1=1,VLOOKUP(Shifts!B31,Rounding!U32:W229,3,FALSE),-1)</f>
        <v>-1</v>
      </c>
      <c r="AC31" s="8">
        <f t="shared" si="12"/>
        <v>3600</v>
      </c>
      <c r="AD31" s="8">
        <v>0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tr">
        <f t="shared" si="13"/>
        <v>insert into shifts values ('60','00:00 00:00','0','0','0','0','-7200','3600','86340','0','0','-3600','0','0','0','0','32768','0','-3600','-1','3600','0',NULL,NULL,NULL,NULL,NULL,NULL,NULL,NULL,NULL,NULL)exec @id=dbo.nextval 'shifts.shiftref'</v>
      </c>
    </row>
    <row r="32" spans="1:41" x14ac:dyDescent="0.3">
      <c r="A32" s="8">
        <v>62</v>
      </c>
      <c r="B32" s="2" t="str">
        <f t="shared" si="3"/>
        <v>00:00 00:00</v>
      </c>
      <c r="C32" s="6">
        <f t="shared" si="4"/>
        <v>62</v>
      </c>
      <c r="D32" s="43"/>
      <c r="E32" s="43"/>
      <c r="F32" s="3">
        <v>0</v>
      </c>
      <c r="G32" s="3">
        <f t="shared" si="5"/>
        <v>-4.1666666666666664E-2</v>
      </c>
      <c r="H32" s="3">
        <f t="shared" si="21"/>
        <v>-8.3333333333333329E-2</v>
      </c>
      <c r="I32" s="3">
        <f t="shared" si="7"/>
        <v>4.1666666666666664E-2</v>
      </c>
      <c r="J32" s="3">
        <v>0.999305555555556</v>
      </c>
      <c r="K32" s="8">
        <v>0</v>
      </c>
      <c r="L32" s="8">
        <v>0</v>
      </c>
      <c r="M32" s="10">
        <f t="shared" si="18"/>
        <v>0</v>
      </c>
      <c r="N32" s="10">
        <f t="shared" si="19"/>
        <v>0</v>
      </c>
      <c r="O32" s="10">
        <f t="shared" si="14"/>
        <v>-7200</v>
      </c>
      <c r="P32" s="10">
        <f t="shared" si="15"/>
        <v>3600</v>
      </c>
      <c r="Q32" s="10">
        <f t="shared" si="16"/>
        <v>86340.000000000044</v>
      </c>
      <c r="R32" s="8">
        <v>0</v>
      </c>
      <c r="S32" s="8">
        <v>0</v>
      </c>
      <c r="T32" s="5">
        <f>IF(Break!G32=1,Shifts!N32-Shifts!M32,N32-M32-Break!H32)</f>
        <v>-3600</v>
      </c>
      <c r="U32" s="8">
        <v>0</v>
      </c>
      <c r="V32" s="8">
        <v>0</v>
      </c>
      <c r="W32" s="8">
        <v>0</v>
      </c>
      <c r="X32" s="8">
        <v>0</v>
      </c>
      <c r="Y32" s="8">
        <v>32768</v>
      </c>
      <c r="Z32" s="8">
        <v>0</v>
      </c>
      <c r="AA32" s="10">
        <f t="shared" si="11"/>
        <v>-3600</v>
      </c>
      <c r="AB32" s="8">
        <f>IF(Rounding!Q$1=1,VLOOKUP(Shifts!B32,Rounding!U33:W230,3,FALSE),-1)</f>
        <v>-1</v>
      </c>
      <c r="AC32" s="8">
        <f t="shared" si="12"/>
        <v>3600</v>
      </c>
      <c r="AD32" s="8">
        <v>0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tr">
        <f t="shared" si="13"/>
        <v>insert into shifts values ('62','00:00 00:00','0','0','0','0','-7200','3600','86340','0','0','-3600','0','0','0','0','32768','0','-3600','-1','3600','0',NULL,NULL,NULL,NULL,NULL,NULL,NULL,NULL,NULL,NULL)exec @id=dbo.nextval 'shifts.shiftref'</v>
      </c>
    </row>
    <row r="33" spans="1:41" x14ac:dyDescent="0.3">
      <c r="A33" s="8">
        <v>64</v>
      </c>
      <c r="B33" s="2" t="str">
        <f t="shared" si="3"/>
        <v>00:00 00:00</v>
      </c>
      <c r="C33" s="6">
        <f t="shared" si="4"/>
        <v>64</v>
      </c>
      <c r="D33" s="43"/>
      <c r="E33" s="43"/>
      <c r="F33" s="3">
        <v>0</v>
      </c>
      <c r="G33" s="3">
        <f t="shared" si="5"/>
        <v>-4.1666666666666664E-2</v>
      </c>
      <c r="H33" s="3">
        <f t="shared" si="21"/>
        <v>-8.3333333333333329E-2</v>
      </c>
      <c r="I33" s="3">
        <f t="shared" si="7"/>
        <v>4.1666666666666664E-2</v>
      </c>
      <c r="J33" s="3">
        <v>0.999305555555556</v>
      </c>
      <c r="K33" s="8">
        <v>0</v>
      </c>
      <c r="L33" s="8">
        <v>0</v>
      </c>
      <c r="M33" s="10">
        <f t="shared" si="18"/>
        <v>0</v>
      </c>
      <c r="N33" s="10">
        <f t="shared" si="19"/>
        <v>0</v>
      </c>
      <c r="O33" s="10">
        <f t="shared" si="14"/>
        <v>-7200</v>
      </c>
      <c r="P33" s="10">
        <f t="shared" si="15"/>
        <v>3600</v>
      </c>
      <c r="Q33" s="10">
        <f t="shared" si="16"/>
        <v>86340.000000000044</v>
      </c>
      <c r="R33" s="8">
        <v>0</v>
      </c>
      <c r="S33" s="8">
        <v>0</v>
      </c>
      <c r="T33" s="5">
        <f>IF(Break!G33=1,Shifts!N33-Shifts!M33,N33-M33-Break!H33)</f>
        <v>-3600</v>
      </c>
      <c r="U33" s="8">
        <v>0</v>
      </c>
      <c r="V33" s="8">
        <v>0</v>
      </c>
      <c r="W33" s="8">
        <v>0</v>
      </c>
      <c r="X33" s="8">
        <v>0</v>
      </c>
      <c r="Y33" s="8">
        <v>32768</v>
      </c>
      <c r="Z33" s="8">
        <v>0</v>
      </c>
      <c r="AA33" s="10">
        <f t="shared" si="11"/>
        <v>-3600</v>
      </c>
      <c r="AB33" s="8">
        <f>IF(Rounding!Q$1=1,VLOOKUP(Shifts!B33,Rounding!U34:W231,3,FALSE),-1)</f>
        <v>-1</v>
      </c>
      <c r="AC33" s="8">
        <f t="shared" si="12"/>
        <v>3600</v>
      </c>
      <c r="AD33" s="8">
        <v>0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tr">
        <f t="shared" si="13"/>
        <v>insert into shifts values ('64','00:00 00:00','0','0','0','0','-7200','3600','86340','0','0','-3600','0','0','0','0','32768','0','-3600','-1','3600','0',NULL,NULL,NULL,NULL,NULL,NULL,NULL,NULL,NULL,NULL)exec @id=dbo.nextval 'shifts.shiftref'</v>
      </c>
    </row>
    <row r="34" spans="1:41" x14ac:dyDescent="0.3">
      <c r="A34" s="8">
        <v>66</v>
      </c>
      <c r="B34" s="2" t="str">
        <f t="shared" si="3"/>
        <v>00:00 00:00</v>
      </c>
      <c r="C34" s="6">
        <f t="shared" si="4"/>
        <v>66</v>
      </c>
      <c r="D34" s="43"/>
      <c r="E34" s="43"/>
      <c r="F34" s="3">
        <v>0</v>
      </c>
      <c r="G34" s="3">
        <f t="shared" si="5"/>
        <v>-4.1666666666666664E-2</v>
      </c>
      <c r="H34" s="3">
        <f t="shared" si="21"/>
        <v>-8.3333333333333329E-2</v>
      </c>
      <c r="I34" s="3">
        <f t="shared" si="7"/>
        <v>4.1666666666666664E-2</v>
      </c>
      <c r="J34" s="3">
        <v>0.999305555555556</v>
      </c>
      <c r="K34" s="8">
        <v>0</v>
      </c>
      <c r="L34" s="8">
        <v>0</v>
      </c>
      <c r="M34" s="10">
        <f t="shared" si="18"/>
        <v>0</v>
      </c>
      <c r="N34" s="10">
        <f t="shared" si="19"/>
        <v>0</v>
      </c>
      <c r="O34" s="10">
        <f t="shared" si="14"/>
        <v>-7200</v>
      </c>
      <c r="P34" s="10">
        <f t="shared" si="15"/>
        <v>3600</v>
      </c>
      <c r="Q34" s="10">
        <f t="shared" si="16"/>
        <v>86340.000000000044</v>
      </c>
      <c r="R34" s="8">
        <v>0</v>
      </c>
      <c r="S34" s="8">
        <v>0</v>
      </c>
      <c r="T34" s="5">
        <f>IF(Break!G34=1,Shifts!N34-Shifts!M34,N34-M34-Break!H34)</f>
        <v>-3600</v>
      </c>
      <c r="U34" s="8">
        <v>0</v>
      </c>
      <c r="V34" s="8">
        <v>0</v>
      </c>
      <c r="W34" s="8">
        <v>0</v>
      </c>
      <c r="X34" s="8">
        <v>0</v>
      </c>
      <c r="Y34" s="8">
        <v>32768</v>
      </c>
      <c r="Z34" s="8">
        <v>0</v>
      </c>
      <c r="AA34" s="10">
        <f t="shared" si="11"/>
        <v>-3600</v>
      </c>
      <c r="AB34" s="8">
        <f>IF(Rounding!Q$1=1,VLOOKUP(Shifts!B34,Rounding!U35:W232,3,FALSE),-1)</f>
        <v>-1</v>
      </c>
      <c r="AC34" s="8">
        <f t="shared" si="12"/>
        <v>3600</v>
      </c>
      <c r="AD34" s="8">
        <v>0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tr">
        <f t="shared" si="13"/>
        <v>insert into shifts values ('66','00:00 00:00','0','0','0','0','-7200','3600','86340','0','0','-3600','0','0','0','0','32768','0','-3600','-1','3600','0',NULL,NULL,NULL,NULL,NULL,NULL,NULL,NULL,NULL,NULL)exec @id=dbo.nextval 'shifts.shiftref'</v>
      </c>
    </row>
    <row r="35" spans="1:41" x14ac:dyDescent="0.3">
      <c r="A35" s="8">
        <v>68</v>
      </c>
      <c r="B35" s="2" t="str">
        <f t="shared" si="3"/>
        <v>00:00 00:00</v>
      </c>
      <c r="C35" s="6">
        <f t="shared" si="4"/>
        <v>68</v>
      </c>
      <c r="D35" s="43"/>
      <c r="E35" s="43"/>
      <c r="F35" s="3">
        <v>0</v>
      </c>
      <c r="G35" s="3">
        <f t="shared" si="5"/>
        <v>-4.1666666666666664E-2</v>
      </c>
      <c r="H35" s="3">
        <f t="shared" si="21"/>
        <v>-8.3333333333333329E-2</v>
      </c>
      <c r="I35" s="3">
        <f t="shared" si="7"/>
        <v>4.1666666666666664E-2</v>
      </c>
      <c r="J35" s="3">
        <v>0.999305555555556</v>
      </c>
      <c r="K35" s="8">
        <v>0</v>
      </c>
      <c r="L35" s="8">
        <v>0</v>
      </c>
      <c r="M35" s="10">
        <f t="shared" si="18"/>
        <v>0</v>
      </c>
      <c r="N35" s="10">
        <f t="shared" si="19"/>
        <v>0</v>
      </c>
      <c r="O35" s="10">
        <f t="shared" si="14"/>
        <v>-7200</v>
      </c>
      <c r="P35" s="10">
        <f t="shared" si="15"/>
        <v>3600</v>
      </c>
      <c r="Q35" s="10">
        <f t="shared" si="16"/>
        <v>86340.000000000044</v>
      </c>
      <c r="R35" s="8">
        <v>0</v>
      </c>
      <c r="S35" s="8">
        <v>0</v>
      </c>
      <c r="T35" s="5">
        <f>IF(Break!G35=1,Shifts!N35-Shifts!M35,N35-M35-Break!H35)</f>
        <v>-3600</v>
      </c>
      <c r="U35" s="8">
        <v>0</v>
      </c>
      <c r="V35" s="8">
        <v>0</v>
      </c>
      <c r="W35" s="8">
        <v>0</v>
      </c>
      <c r="X35" s="8">
        <v>0</v>
      </c>
      <c r="Y35" s="8">
        <v>32768</v>
      </c>
      <c r="Z35" s="8">
        <v>0</v>
      </c>
      <c r="AA35" s="10">
        <f t="shared" si="11"/>
        <v>-3600</v>
      </c>
      <c r="AB35" s="8">
        <f>IF(Rounding!Q$1=1,VLOOKUP(Shifts!B35,Rounding!U36:W233,3,FALSE),-1)</f>
        <v>-1</v>
      </c>
      <c r="AC35" s="8">
        <f t="shared" si="12"/>
        <v>3600</v>
      </c>
      <c r="AD35" s="8">
        <v>0</v>
      </c>
      <c r="AE35" s="8" t="s">
        <v>4</v>
      </c>
      <c r="AF35" s="8" t="s">
        <v>4</v>
      </c>
      <c r="AG35" s="8" t="s">
        <v>4</v>
      </c>
      <c r="AH35" s="8" t="s">
        <v>4</v>
      </c>
      <c r="AI35" s="8" t="s">
        <v>4</v>
      </c>
      <c r="AJ35" s="8" t="s">
        <v>4</v>
      </c>
      <c r="AK35" s="8" t="s">
        <v>4</v>
      </c>
      <c r="AL35" s="8" t="s">
        <v>4</v>
      </c>
      <c r="AM35" s="8" t="s">
        <v>4</v>
      </c>
      <c r="AN35" s="8" t="s">
        <v>4</v>
      </c>
      <c r="AO35" s="8" t="str">
        <f t="shared" si="13"/>
        <v>insert into shifts values ('68','00:00 00:00','0','0','0','0','-7200','3600','86340','0','0','-3600','0','0','0','0','32768','0','-3600','-1','3600','0',NULL,NULL,NULL,NULL,NULL,NULL,NULL,NULL,NULL,NULL)exec @id=dbo.nextval 'shifts.shiftref'</v>
      </c>
    </row>
    <row r="36" spans="1:41" x14ac:dyDescent="0.3">
      <c r="A36" s="8">
        <v>70</v>
      </c>
      <c r="B36" s="2" t="str">
        <f t="shared" si="3"/>
        <v>00:00 00:00</v>
      </c>
      <c r="C36" s="6">
        <f t="shared" si="4"/>
        <v>70</v>
      </c>
      <c r="D36" s="43"/>
      <c r="E36" s="43"/>
      <c r="F36" s="3">
        <v>0</v>
      </c>
      <c r="G36" s="3">
        <f t="shared" si="5"/>
        <v>-4.1666666666666664E-2</v>
      </c>
      <c r="H36" s="3">
        <f t="shared" si="21"/>
        <v>-8.3333333333333329E-2</v>
      </c>
      <c r="I36" s="3">
        <f t="shared" si="7"/>
        <v>4.1666666666666664E-2</v>
      </c>
      <c r="J36" s="3">
        <v>0.999305555555556</v>
      </c>
      <c r="K36" s="8">
        <v>0</v>
      </c>
      <c r="L36" s="8">
        <v>0</v>
      </c>
      <c r="M36" s="10">
        <f t="shared" si="18"/>
        <v>0</v>
      </c>
      <c r="N36" s="10">
        <f t="shared" si="19"/>
        <v>0</v>
      </c>
      <c r="O36" s="10">
        <f t="shared" si="14"/>
        <v>-7200</v>
      </c>
      <c r="P36" s="10">
        <f t="shared" si="15"/>
        <v>3600</v>
      </c>
      <c r="Q36" s="10">
        <f t="shared" si="16"/>
        <v>86340.000000000044</v>
      </c>
      <c r="R36" s="8">
        <v>0</v>
      </c>
      <c r="S36" s="8">
        <v>0</v>
      </c>
      <c r="T36" s="5">
        <f>IF(Break!G36=1,Shifts!N36-Shifts!M36,N36-M36-Break!H36)</f>
        <v>-3600</v>
      </c>
      <c r="U36" s="8">
        <v>0</v>
      </c>
      <c r="V36" s="8">
        <v>0</v>
      </c>
      <c r="W36" s="8">
        <v>0</v>
      </c>
      <c r="X36" s="8">
        <v>0</v>
      </c>
      <c r="Y36" s="8">
        <v>32768</v>
      </c>
      <c r="Z36" s="8">
        <v>0</v>
      </c>
      <c r="AA36" s="10">
        <f t="shared" si="11"/>
        <v>-3600</v>
      </c>
      <c r="AB36" s="8">
        <f>IF(Rounding!Q$1=1,VLOOKUP(Shifts!B36,Rounding!U37:W234,3,FALSE),-1)</f>
        <v>-1</v>
      </c>
      <c r="AC36" s="8">
        <f t="shared" si="12"/>
        <v>3600</v>
      </c>
      <c r="AD36" s="8">
        <v>0</v>
      </c>
      <c r="AE36" s="8" t="s">
        <v>4</v>
      </c>
      <c r="AF36" s="8" t="s">
        <v>4</v>
      </c>
      <c r="AG36" s="8" t="s">
        <v>4</v>
      </c>
      <c r="AH36" s="8" t="s">
        <v>4</v>
      </c>
      <c r="AI36" s="8" t="s">
        <v>4</v>
      </c>
      <c r="AJ36" s="8" t="s">
        <v>4</v>
      </c>
      <c r="AK36" s="8" t="s">
        <v>4</v>
      </c>
      <c r="AL36" s="8" t="s">
        <v>4</v>
      </c>
      <c r="AM36" s="8" t="s">
        <v>4</v>
      </c>
      <c r="AN36" s="8" t="s">
        <v>4</v>
      </c>
      <c r="AO36" s="8" t="str">
        <f t="shared" si="13"/>
        <v>insert into shifts values ('70','00:00 00:00','0','0','0','0','-7200','3600','86340','0','0','-3600','0','0','0','0','32768','0','-3600','-1','3600','0',NULL,NULL,NULL,NULL,NULL,NULL,NULL,NULL,NULL,NULL)exec @id=dbo.nextval 'shifts.shiftref'</v>
      </c>
    </row>
    <row r="37" spans="1:41" x14ac:dyDescent="0.3">
      <c r="A37" s="8">
        <v>72</v>
      </c>
      <c r="B37" s="2" t="str">
        <f t="shared" si="3"/>
        <v>00:00 00:00</v>
      </c>
      <c r="C37" s="6">
        <f t="shared" si="4"/>
        <v>72</v>
      </c>
      <c r="D37" s="43"/>
      <c r="E37" s="43"/>
      <c r="F37" s="3">
        <v>0</v>
      </c>
      <c r="G37" s="3">
        <f t="shared" si="5"/>
        <v>-4.1666666666666664E-2</v>
      </c>
      <c r="H37" s="3">
        <f t="shared" si="21"/>
        <v>-8.3333333333333329E-2</v>
      </c>
      <c r="I37" s="3">
        <f t="shared" si="7"/>
        <v>4.1666666666666664E-2</v>
      </c>
      <c r="J37" s="3">
        <v>0.999305555555556</v>
      </c>
      <c r="K37" s="8">
        <v>0</v>
      </c>
      <c r="L37" s="8">
        <v>0</v>
      </c>
      <c r="M37" s="10">
        <f t="shared" si="18"/>
        <v>0</v>
      </c>
      <c r="N37" s="10">
        <f t="shared" si="19"/>
        <v>0</v>
      </c>
      <c r="O37" s="10">
        <f t="shared" si="14"/>
        <v>-7200</v>
      </c>
      <c r="P37" s="10">
        <f t="shared" si="15"/>
        <v>3600</v>
      </c>
      <c r="Q37" s="10">
        <f t="shared" si="16"/>
        <v>86340.000000000044</v>
      </c>
      <c r="R37" s="8">
        <v>0</v>
      </c>
      <c r="S37" s="8">
        <v>0</v>
      </c>
      <c r="T37" s="5">
        <f>IF(Break!G37=1,Shifts!N37-Shifts!M37,N37-M37-Break!H37)</f>
        <v>-3600</v>
      </c>
      <c r="U37" s="8">
        <v>0</v>
      </c>
      <c r="V37" s="8">
        <v>0</v>
      </c>
      <c r="W37" s="8">
        <v>0</v>
      </c>
      <c r="X37" s="8">
        <v>0</v>
      </c>
      <c r="Y37" s="8">
        <v>32768</v>
      </c>
      <c r="Z37" s="8">
        <v>0</v>
      </c>
      <c r="AA37" s="10">
        <f t="shared" si="11"/>
        <v>-3600</v>
      </c>
      <c r="AB37" s="8">
        <f>IF(Rounding!Q$1=1,VLOOKUP(Shifts!B37,Rounding!U38:W235,3,FALSE),-1)</f>
        <v>-1</v>
      </c>
      <c r="AC37" s="8">
        <f t="shared" si="12"/>
        <v>3600</v>
      </c>
      <c r="AD37" s="8">
        <v>0</v>
      </c>
      <c r="AE37" s="8" t="s">
        <v>4</v>
      </c>
      <c r="AF37" s="8" t="s">
        <v>4</v>
      </c>
      <c r="AG37" s="8" t="s">
        <v>4</v>
      </c>
      <c r="AH37" s="8" t="s">
        <v>4</v>
      </c>
      <c r="AI37" s="8" t="s">
        <v>4</v>
      </c>
      <c r="AJ37" s="8" t="s">
        <v>4</v>
      </c>
      <c r="AK37" s="8" t="s">
        <v>4</v>
      </c>
      <c r="AL37" s="8" t="s">
        <v>4</v>
      </c>
      <c r="AM37" s="8" t="s">
        <v>4</v>
      </c>
      <c r="AN37" s="8" t="s">
        <v>4</v>
      </c>
      <c r="AO37" s="8" t="str">
        <f t="shared" si="13"/>
        <v>insert into shifts values ('72','00:00 00:00','0','0','0','0','-7200','3600','86340','0','0','-3600','0','0','0','0','32768','0','-3600','-1','3600','0',NULL,NULL,NULL,NULL,NULL,NULL,NULL,NULL,NULL,NULL)exec @id=dbo.nextval 'shifts.shiftref'</v>
      </c>
    </row>
    <row r="38" spans="1:41" x14ac:dyDescent="0.3">
      <c r="A38" s="8">
        <v>74</v>
      </c>
      <c r="B38" s="2" t="str">
        <f t="shared" si="3"/>
        <v>00:00 00:00</v>
      </c>
      <c r="C38" s="6">
        <f t="shared" si="4"/>
        <v>74</v>
      </c>
      <c r="D38" s="43"/>
      <c r="E38" s="43"/>
      <c r="F38" s="3">
        <v>0</v>
      </c>
      <c r="G38" s="3">
        <f t="shared" si="5"/>
        <v>-4.1666666666666664E-2</v>
      </c>
      <c r="H38" s="3">
        <f t="shared" si="21"/>
        <v>-8.3333333333333329E-2</v>
      </c>
      <c r="I38" s="3">
        <f t="shared" si="7"/>
        <v>4.1666666666666664E-2</v>
      </c>
      <c r="J38" s="3">
        <v>0.999305555555556</v>
      </c>
      <c r="K38" s="8">
        <v>0</v>
      </c>
      <c r="L38" s="8">
        <v>0</v>
      </c>
      <c r="M38" s="10">
        <f t="shared" si="18"/>
        <v>0</v>
      </c>
      <c r="N38" s="10">
        <f t="shared" si="19"/>
        <v>0</v>
      </c>
      <c r="O38" s="10">
        <f t="shared" si="14"/>
        <v>-7200</v>
      </c>
      <c r="P38" s="10">
        <f t="shared" si="15"/>
        <v>3600</v>
      </c>
      <c r="Q38" s="10">
        <f t="shared" si="16"/>
        <v>86340.000000000044</v>
      </c>
      <c r="R38" s="8">
        <v>0</v>
      </c>
      <c r="S38" s="8">
        <v>0</v>
      </c>
      <c r="T38" s="5">
        <f>IF(Break!G38=1,Shifts!N38-Shifts!M38,N38-M38-Break!H38)</f>
        <v>-3600</v>
      </c>
      <c r="U38" s="8">
        <v>0</v>
      </c>
      <c r="V38" s="8">
        <v>0</v>
      </c>
      <c r="W38" s="8">
        <v>0</v>
      </c>
      <c r="X38" s="8">
        <v>0</v>
      </c>
      <c r="Y38" s="8">
        <v>32768</v>
      </c>
      <c r="Z38" s="8">
        <v>0</v>
      </c>
      <c r="AA38" s="10">
        <f t="shared" si="11"/>
        <v>-3600</v>
      </c>
      <c r="AB38" s="8">
        <f>IF(Rounding!Q$1=1,VLOOKUP(Shifts!B38,Rounding!U39:W236,3,FALSE),-1)</f>
        <v>-1</v>
      </c>
      <c r="AC38" s="8">
        <f t="shared" si="12"/>
        <v>3600</v>
      </c>
      <c r="AD38" s="8">
        <v>0</v>
      </c>
      <c r="AE38" s="8" t="s">
        <v>4</v>
      </c>
      <c r="AF38" s="8" t="s">
        <v>4</v>
      </c>
      <c r="AG38" s="8" t="s">
        <v>4</v>
      </c>
      <c r="AH38" s="8" t="s">
        <v>4</v>
      </c>
      <c r="AI38" s="8" t="s">
        <v>4</v>
      </c>
      <c r="AJ38" s="8" t="s">
        <v>4</v>
      </c>
      <c r="AK38" s="8" t="s">
        <v>4</v>
      </c>
      <c r="AL38" s="8" t="s">
        <v>4</v>
      </c>
      <c r="AM38" s="8" t="s">
        <v>4</v>
      </c>
      <c r="AN38" s="8" t="s">
        <v>4</v>
      </c>
      <c r="AO38" s="8" t="str">
        <f t="shared" si="13"/>
        <v>insert into shifts values ('74','00:00 00:00','0','0','0','0','-7200','3600','86340','0','0','-3600','0','0','0','0','32768','0','-3600','-1','3600','0',NULL,NULL,NULL,NULL,NULL,NULL,NULL,NULL,NULL,NULL)exec @id=dbo.nextval 'shifts.shiftref'</v>
      </c>
    </row>
    <row r="39" spans="1:41" x14ac:dyDescent="0.3">
      <c r="A39" s="8">
        <v>76</v>
      </c>
      <c r="B39" s="2" t="str">
        <f t="shared" si="3"/>
        <v>00:00 00:00</v>
      </c>
      <c r="C39" s="6">
        <f t="shared" si="4"/>
        <v>76</v>
      </c>
      <c r="D39" s="43"/>
      <c r="E39" s="43"/>
      <c r="F39" s="3">
        <v>0</v>
      </c>
      <c r="G39" s="3">
        <f t="shared" si="5"/>
        <v>-4.1666666666666664E-2</v>
      </c>
      <c r="H39" s="3">
        <f t="shared" si="21"/>
        <v>-8.3333333333333329E-2</v>
      </c>
      <c r="I39" s="3">
        <f t="shared" si="7"/>
        <v>4.1666666666666664E-2</v>
      </c>
      <c r="J39" s="3">
        <v>0.999305555555556</v>
      </c>
      <c r="K39" s="8">
        <v>0</v>
      </c>
      <c r="L39" s="8">
        <v>0</v>
      </c>
      <c r="M39" s="10">
        <f t="shared" si="18"/>
        <v>0</v>
      </c>
      <c r="N39" s="10">
        <f t="shared" si="19"/>
        <v>0</v>
      </c>
      <c r="O39" s="10">
        <f t="shared" si="14"/>
        <v>-7200</v>
      </c>
      <c r="P39" s="10">
        <f t="shared" si="15"/>
        <v>3600</v>
      </c>
      <c r="Q39" s="10">
        <f t="shared" si="16"/>
        <v>86340.000000000044</v>
      </c>
      <c r="R39" s="8">
        <v>0</v>
      </c>
      <c r="S39" s="8">
        <v>0</v>
      </c>
      <c r="T39" s="5">
        <f>IF(Break!G39=1,Shifts!N39-Shifts!M39,N39-M39-Break!H39)</f>
        <v>-3600</v>
      </c>
      <c r="U39" s="8">
        <v>0</v>
      </c>
      <c r="V39" s="8">
        <v>0</v>
      </c>
      <c r="W39" s="8">
        <v>0</v>
      </c>
      <c r="X39" s="8">
        <v>0</v>
      </c>
      <c r="Y39" s="8">
        <v>32768</v>
      </c>
      <c r="Z39" s="8">
        <v>0</v>
      </c>
      <c r="AA39" s="10">
        <f t="shared" si="11"/>
        <v>-3600</v>
      </c>
      <c r="AB39" s="8">
        <f>IF(Rounding!Q$1=1,VLOOKUP(Shifts!B39,Rounding!U40:W237,3,FALSE),-1)</f>
        <v>-1</v>
      </c>
      <c r="AC39" s="8">
        <f t="shared" si="12"/>
        <v>3600</v>
      </c>
      <c r="AD39" s="8">
        <v>0</v>
      </c>
      <c r="AE39" s="8" t="s">
        <v>4</v>
      </c>
      <c r="AF39" s="8" t="s">
        <v>4</v>
      </c>
      <c r="AG39" s="8" t="s">
        <v>4</v>
      </c>
      <c r="AH39" s="8" t="s">
        <v>4</v>
      </c>
      <c r="AI39" s="8" t="s">
        <v>4</v>
      </c>
      <c r="AJ39" s="8" t="s">
        <v>4</v>
      </c>
      <c r="AK39" s="8" t="s">
        <v>4</v>
      </c>
      <c r="AL39" s="8" t="s">
        <v>4</v>
      </c>
      <c r="AM39" s="8" t="s">
        <v>4</v>
      </c>
      <c r="AN39" s="8" t="s">
        <v>4</v>
      </c>
      <c r="AO39" s="8" t="str">
        <f t="shared" si="13"/>
        <v>insert into shifts values ('76','00:00 00:00','0','0','0','0','-7200','3600','86340','0','0','-3600','0','0','0','0','32768','0','-3600','-1','3600','0',NULL,NULL,NULL,NULL,NULL,NULL,NULL,NULL,NULL,NULL)exec @id=dbo.nextval 'shifts.shiftref'</v>
      </c>
    </row>
    <row r="40" spans="1:41" x14ac:dyDescent="0.3">
      <c r="A40" s="8">
        <v>78</v>
      </c>
      <c r="B40" s="2" t="str">
        <f t="shared" si="3"/>
        <v>00:00 00:00</v>
      </c>
      <c r="C40" s="6">
        <f t="shared" si="4"/>
        <v>78</v>
      </c>
      <c r="D40" s="43"/>
      <c r="E40" s="43"/>
      <c r="F40" s="3">
        <v>0</v>
      </c>
      <c r="G40" s="3">
        <f t="shared" si="5"/>
        <v>-4.1666666666666664E-2</v>
      </c>
      <c r="H40" s="3">
        <f t="shared" si="21"/>
        <v>-8.3333333333333329E-2</v>
      </c>
      <c r="I40" s="3">
        <f t="shared" si="7"/>
        <v>4.1666666666666664E-2</v>
      </c>
      <c r="J40" s="3">
        <v>0.999305555555556</v>
      </c>
      <c r="K40" s="8">
        <v>0</v>
      </c>
      <c r="L40" s="8">
        <v>0</v>
      </c>
      <c r="M40" s="10">
        <f t="shared" si="18"/>
        <v>0</v>
      </c>
      <c r="N40" s="10">
        <f t="shared" si="19"/>
        <v>0</v>
      </c>
      <c r="O40" s="10">
        <f t="shared" si="14"/>
        <v>-7200</v>
      </c>
      <c r="P40" s="10">
        <f t="shared" si="15"/>
        <v>3600</v>
      </c>
      <c r="Q40" s="10">
        <f t="shared" si="16"/>
        <v>86340.000000000044</v>
      </c>
      <c r="R40" s="8">
        <v>0</v>
      </c>
      <c r="S40" s="8">
        <v>0</v>
      </c>
      <c r="T40" s="5">
        <f>IF(Break!G40=1,Shifts!N40-Shifts!M40,N40-M40-Break!H40)</f>
        <v>-3600</v>
      </c>
      <c r="U40" s="8">
        <v>0</v>
      </c>
      <c r="V40" s="8">
        <v>0</v>
      </c>
      <c r="W40" s="8">
        <v>0</v>
      </c>
      <c r="X40" s="8">
        <v>0</v>
      </c>
      <c r="Y40" s="8">
        <v>32768</v>
      </c>
      <c r="Z40" s="8">
        <v>0</v>
      </c>
      <c r="AA40" s="10">
        <f t="shared" si="11"/>
        <v>-3600</v>
      </c>
      <c r="AB40" s="8">
        <f>IF(Rounding!Q$1=1,VLOOKUP(Shifts!B40,Rounding!U41:W238,3,FALSE),-1)</f>
        <v>-1</v>
      </c>
      <c r="AC40" s="8">
        <f t="shared" si="12"/>
        <v>3600</v>
      </c>
      <c r="AD40" s="8">
        <v>0</v>
      </c>
      <c r="AE40" s="8" t="s">
        <v>4</v>
      </c>
      <c r="AF40" s="8" t="s">
        <v>4</v>
      </c>
      <c r="AG40" s="8" t="s">
        <v>4</v>
      </c>
      <c r="AH40" s="8" t="s">
        <v>4</v>
      </c>
      <c r="AI40" s="8" t="s">
        <v>4</v>
      </c>
      <c r="AJ40" s="8" t="s">
        <v>4</v>
      </c>
      <c r="AK40" s="8" t="s">
        <v>4</v>
      </c>
      <c r="AL40" s="8" t="s">
        <v>4</v>
      </c>
      <c r="AM40" s="8" t="s">
        <v>4</v>
      </c>
      <c r="AN40" s="8" t="s">
        <v>4</v>
      </c>
      <c r="AO40" s="8" t="str">
        <f t="shared" si="13"/>
        <v>insert into shifts values ('78','00:00 00:00','0','0','0','0','-7200','3600','86340','0','0','-3600','0','0','0','0','32768','0','-3600','-1','3600','0',NULL,NULL,NULL,NULL,NULL,NULL,NULL,NULL,NULL,NULL)exec @id=dbo.nextval 'shifts.shiftref'</v>
      </c>
    </row>
    <row r="41" spans="1:41" x14ac:dyDescent="0.3">
      <c r="A41" s="8">
        <v>81</v>
      </c>
      <c r="B41" s="2" t="str">
        <f t="shared" si="3"/>
        <v>00:00 00:00</v>
      </c>
      <c r="C41" s="6">
        <f t="shared" si="4"/>
        <v>81</v>
      </c>
      <c r="D41" s="43"/>
      <c r="E41" s="43"/>
      <c r="F41" s="3">
        <v>0</v>
      </c>
      <c r="G41" s="3">
        <f t="shared" si="5"/>
        <v>-4.1666666666666664E-2</v>
      </c>
      <c r="H41" s="3">
        <f t="shared" si="21"/>
        <v>-8.3333333333333329E-2</v>
      </c>
      <c r="I41" s="3">
        <f t="shared" si="7"/>
        <v>4.1666666666666664E-2</v>
      </c>
      <c r="J41" s="3">
        <v>0.999305555555556</v>
      </c>
      <c r="K41" s="8">
        <v>0</v>
      </c>
      <c r="L41" s="8">
        <v>0</v>
      </c>
      <c r="M41" s="10">
        <f t="shared" si="18"/>
        <v>0</v>
      </c>
      <c r="N41" s="10">
        <f t="shared" si="19"/>
        <v>0</v>
      </c>
      <c r="O41" s="10">
        <f t="shared" si="14"/>
        <v>-7200</v>
      </c>
      <c r="P41" s="10">
        <f t="shared" si="15"/>
        <v>3600</v>
      </c>
      <c r="Q41" s="10">
        <f t="shared" si="16"/>
        <v>86340.000000000044</v>
      </c>
      <c r="R41" s="8">
        <v>0</v>
      </c>
      <c r="S41" s="8">
        <v>0</v>
      </c>
      <c r="T41" s="5">
        <f>IF(Break!G41=1,Shifts!N41-Shifts!M41,N41-M41-Break!H41)</f>
        <v>-3600</v>
      </c>
      <c r="U41" s="8">
        <v>0</v>
      </c>
      <c r="V41" s="8">
        <v>0</v>
      </c>
      <c r="W41" s="8">
        <v>0</v>
      </c>
      <c r="X41" s="8">
        <v>0</v>
      </c>
      <c r="Y41" s="8">
        <v>32768</v>
      </c>
      <c r="Z41" s="8">
        <v>0</v>
      </c>
      <c r="AA41" s="10">
        <f t="shared" si="11"/>
        <v>-3600</v>
      </c>
      <c r="AB41" s="8">
        <f>IF(Rounding!Q$1=1,VLOOKUP(Shifts!B41,Rounding!U42:W239,3,FALSE),-1)</f>
        <v>-1</v>
      </c>
      <c r="AC41" s="8">
        <f t="shared" si="12"/>
        <v>3600</v>
      </c>
      <c r="AD41" s="8">
        <v>0</v>
      </c>
      <c r="AE41" s="8" t="s">
        <v>4</v>
      </c>
      <c r="AF41" s="8" t="s">
        <v>4</v>
      </c>
      <c r="AG41" s="8" t="s">
        <v>4</v>
      </c>
      <c r="AH41" s="8" t="s">
        <v>4</v>
      </c>
      <c r="AI41" s="8" t="s">
        <v>4</v>
      </c>
      <c r="AJ41" s="8" t="s">
        <v>4</v>
      </c>
      <c r="AK41" s="8" t="s">
        <v>4</v>
      </c>
      <c r="AL41" s="8" t="s">
        <v>4</v>
      </c>
      <c r="AM41" s="8" t="s">
        <v>4</v>
      </c>
      <c r="AN41" s="8" t="s">
        <v>4</v>
      </c>
      <c r="AO41" s="8" t="str">
        <f t="shared" si="13"/>
        <v>insert into shifts values ('81','00:00 00:00','0','0','0','0','-7200','3600','86340','0','0','-3600','0','0','0','0','32768','0','-3600','-1','3600','0',NULL,NULL,NULL,NULL,NULL,NULL,NULL,NULL,NULL,NULL)exec @id=dbo.nextval 'shifts.shiftref'</v>
      </c>
    </row>
    <row r="42" spans="1:41" x14ac:dyDescent="0.3">
      <c r="A42" s="8">
        <v>83</v>
      </c>
      <c r="B42" s="2" t="str">
        <f t="shared" si="3"/>
        <v>00:00 00:00</v>
      </c>
      <c r="C42" s="6">
        <f t="shared" si="4"/>
        <v>83</v>
      </c>
      <c r="D42" s="43"/>
      <c r="E42" s="43"/>
      <c r="F42" s="3">
        <v>0</v>
      </c>
      <c r="G42" s="3">
        <f t="shared" si="5"/>
        <v>-4.1666666666666664E-2</v>
      </c>
      <c r="H42" s="3">
        <f t="shared" si="21"/>
        <v>-8.3333333333333329E-2</v>
      </c>
      <c r="I42" s="3">
        <f t="shared" si="7"/>
        <v>4.1666666666666664E-2</v>
      </c>
      <c r="J42" s="3">
        <v>0.999305555555556</v>
      </c>
      <c r="K42" s="8">
        <v>0</v>
      </c>
      <c r="L42" s="8">
        <v>0</v>
      </c>
      <c r="M42" s="10">
        <f t="shared" si="18"/>
        <v>0</v>
      </c>
      <c r="N42" s="10">
        <f t="shared" si="19"/>
        <v>0</v>
      </c>
      <c r="O42" s="10">
        <f t="shared" si="14"/>
        <v>-7200</v>
      </c>
      <c r="P42" s="10">
        <f t="shared" si="15"/>
        <v>3600</v>
      </c>
      <c r="Q42" s="10">
        <f t="shared" si="16"/>
        <v>86340.000000000044</v>
      </c>
      <c r="R42" s="8">
        <v>0</v>
      </c>
      <c r="S42" s="8">
        <v>0</v>
      </c>
      <c r="T42" s="5">
        <f>IF(Break!G42=1,Shifts!N42-Shifts!M42,N42-M42-Break!H42)</f>
        <v>-3600</v>
      </c>
      <c r="U42" s="8">
        <v>0</v>
      </c>
      <c r="V42" s="8">
        <v>0</v>
      </c>
      <c r="W42" s="8">
        <v>0</v>
      </c>
      <c r="X42" s="8">
        <v>0</v>
      </c>
      <c r="Y42" s="8">
        <v>32768</v>
      </c>
      <c r="Z42" s="8">
        <v>0</v>
      </c>
      <c r="AA42" s="10">
        <f t="shared" si="11"/>
        <v>-3600</v>
      </c>
      <c r="AB42" s="8">
        <f>IF(Rounding!Q$1=1,VLOOKUP(Shifts!B42,Rounding!U43:W240,3,FALSE),-1)</f>
        <v>-1</v>
      </c>
      <c r="AC42" s="8">
        <f t="shared" si="12"/>
        <v>3600</v>
      </c>
      <c r="AD42" s="8">
        <v>0</v>
      </c>
      <c r="AE42" s="8" t="s">
        <v>4</v>
      </c>
      <c r="AF42" s="8" t="s">
        <v>4</v>
      </c>
      <c r="AG42" s="8" t="s">
        <v>4</v>
      </c>
      <c r="AH42" s="8" t="s">
        <v>4</v>
      </c>
      <c r="AI42" s="8" t="s">
        <v>4</v>
      </c>
      <c r="AJ42" s="8" t="s">
        <v>4</v>
      </c>
      <c r="AK42" s="8" t="s">
        <v>4</v>
      </c>
      <c r="AL42" s="8" t="s">
        <v>4</v>
      </c>
      <c r="AM42" s="8" t="s">
        <v>4</v>
      </c>
      <c r="AN42" s="8" t="s">
        <v>4</v>
      </c>
      <c r="AO42" s="8" t="str">
        <f t="shared" si="13"/>
        <v>insert into shifts values ('83','00:00 00:00','0','0','0','0','-7200','3600','86340','0','0','-3600','0','0','0','0','32768','0','-3600','-1','3600','0',NULL,NULL,NULL,NULL,NULL,NULL,NULL,NULL,NULL,NULL)exec @id=dbo.nextval 'shifts.shiftref'</v>
      </c>
    </row>
    <row r="43" spans="1:41" x14ac:dyDescent="0.3">
      <c r="A43" s="8">
        <v>85</v>
      </c>
      <c r="B43" s="2" t="str">
        <f t="shared" si="3"/>
        <v>00:00 00:00</v>
      </c>
      <c r="C43" s="6">
        <f t="shared" si="4"/>
        <v>85</v>
      </c>
      <c r="D43" s="43"/>
      <c r="E43" s="43"/>
      <c r="F43" s="3">
        <v>0</v>
      </c>
      <c r="G43" s="3">
        <f t="shared" si="5"/>
        <v>-4.1666666666666664E-2</v>
      </c>
      <c r="H43" s="3">
        <f t="shared" si="21"/>
        <v>-8.3333333333333329E-2</v>
      </c>
      <c r="I43" s="3">
        <f t="shared" si="7"/>
        <v>4.1666666666666664E-2</v>
      </c>
      <c r="J43" s="3">
        <v>0.999305555555556</v>
      </c>
      <c r="K43" s="8">
        <v>0</v>
      </c>
      <c r="L43" s="8">
        <v>0</v>
      </c>
      <c r="M43" s="10">
        <f t="shared" si="18"/>
        <v>0</v>
      </c>
      <c r="N43" s="10">
        <f t="shared" si="19"/>
        <v>0</v>
      </c>
      <c r="O43" s="10">
        <f t="shared" si="14"/>
        <v>-7200</v>
      </c>
      <c r="P43" s="10">
        <f t="shared" si="15"/>
        <v>3600</v>
      </c>
      <c r="Q43" s="10">
        <f t="shared" si="16"/>
        <v>86340.000000000044</v>
      </c>
      <c r="R43" s="8">
        <v>0</v>
      </c>
      <c r="S43" s="8">
        <v>0</v>
      </c>
      <c r="T43" s="5">
        <f>IF(Break!G43=1,Shifts!N43-Shifts!M43,N43-M43-Break!H43)</f>
        <v>-3600</v>
      </c>
      <c r="U43" s="8">
        <v>0</v>
      </c>
      <c r="V43" s="8">
        <v>0</v>
      </c>
      <c r="W43" s="8">
        <v>0</v>
      </c>
      <c r="X43" s="8">
        <v>0</v>
      </c>
      <c r="Y43" s="8">
        <v>32768</v>
      </c>
      <c r="Z43" s="8">
        <v>0</v>
      </c>
      <c r="AA43" s="10">
        <f t="shared" si="11"/>
        <v>-3600</v>
      </c>
      <c r="AB43" s="8">
        <f>IF(Rounding!Q$1=1,VLOOKUP(Shifts!B43,Rounding!U44:W241,3,FALSE),-1)</f>
        <v>-1</v>
      </c>
      <c r="AC43" s="8">
        <f t="shared" si="12"/>
        <v>3600</v>
      </c>
      <c r="AD43" s="8">
        <v>0</v>
      </c>
      <c r="AE43" s="8" t="s">
        <v>4</v>
      </c>
      <c r="AF43" s="8" t="s">
        <v>4</v>
      </c>
      <c r="AG43" s="8" t="s">
        <v>4</v>
      </c>
      <c r="AH43" s="8" t="s">
        <v>4</v>
      </c>
      <c r="AI43" s="8" t="s">
        <v>4</v>
      </c>
      <c r="AJ43" s="8" t="s">
        <v>4</v>
      </c>
      <c r="AK43" s="8" t="s">
        <v>4</v>
      </c>
      <c r="AL43" s="8" t="s">
        <v>4</v>
      </c>
      <c r="AM43" s="8" t="s">
        <v>4</v>
      </c>
      <c r="AN43" s="8" t="s">
        <v>4</v>
      </c>
      <c r="AO43" s="8" t="str">
        <f t="shared" si="13"/>
        <v>insert into shifts values ('85','00:00 00:00','0','0','0','0','-7200','3600','86340','0','0','-3600','0','0','0','0','32768','0','-3600','-1','3600','0',NULL,NULL,NULL,NULL,NULL,NULL,NULL,NULL,NULL,NULL)exec @id=dbo.nextval 'shifts.shiftref'</v>
      </c>
    </row>
    <row r="44" spans="1:41" x14ac:dyDescent="0.3">
      <c r="A44" s="8">
        <v>87</v>
      </c>
      <c r="B44" s="2" t="str">
        <f t="shared" si="3"/>
        <v>00:00 00:00</v>
      </c>
      <c r="C44" s="6">
        <f t="shared" si="4"/>
        <v>87</v>
      </c>
      <c r="D44" s="43"/>
      <c r="E44" s="43"/>
      <c r="F44" s="3">
        <v>0</v>
      </c>
      <c r="G44" s="3">
        <f t="shared" si="5"/>
        <v>-4.1666666666666664E-2</v>
      </c>
      <c r="H44" s="3">
        <f t="shared" si="21"/>
        <v>-8.3333333333333329E-2</v>
      </c>
      <c r="I44" s="3">
        <f t="shared" si="7"/>
        <v>4.1666666666666664E-2</v>
      </c>
      <c r="J44" s="3">
        <v>0.999305555555556</v>
      </c>
      <c r="K44" s="8">
        <v>0</v>
      </c>
      <c r="L44" s="8">
        <v>0</v>
      </c>
      <c r="M44" s="10">
        <f t="shared" si="18"/>
        <v>0</v>
      </c>
      <c r="N44" s="10">
        <f t="shared" si="19"/>
        <v>0</v>
      </c>
      <c r="O44" s="10">
        <f t="shared" si="14"/>
        <v>-7200</v>
      </c>
      <c r="P44" s="10">
        <f t="shared" si="15"/>
        <v>3600</v>
      </c>
      <c r="Q44" s="10">
        <f t="shared" si="16"/>
        <v>86340.000000000044</v>
      </c>
      <c r="R44" s="8">
        <v>0</v>
      </c>
      <c r="S44" s="8">
        <v>0</v>
      </c>
      <c r="T44" s="5">
        <f>IF(Break!G44=1,Shifts!N44-Shifts!M44,N44-M44-Break!H44)</f>
        <v>-3600</v>
      </c>
      <c r="U44" s="8">
        <v>0</v>
      </c>
      <c r="V44" s="8">
        <v>0</v>
      </c>
      <c r="W44" s="8">
        <v>0</v>
      </c>
      <c r="X44" s="8">
        <v>0</v>
      </c>
      <c r="Y44" s="8">
        <v>32768</v>
      </c>
      <c r="Z44" s="8">
        <v>0</v>
      </c>
      <c r="AA44" s="10">
        <f t="shared" si="11"/>
        <v>-3600</v>
      </c>
      <c r="AB44" s="8">
        <f>IF(Rounding!Q$1=1,VLOOKUP(Shifts!B44,Rounding!U45:W242,3,FALSE),-1)</f>
        <v>-1</v>
      </c>
      <c r="AC44" s="8">
        <f t="shared" si="12"/>
        <v>3600</v>
      </c>
      <c r="AD44" s="8">
        <v>0</v>
      </c>
      <c r="AE44" s="8" t="s">
        <v>4</v>
      </c>
      <c r="AF44" s="8" t="s">
        <v>4</v>
      </c>
      <c r="AG44" s="8" t="s">
        <v>4</v>
      </c>
      <c r="AH44" s="8" t="s">
        <v>4</v>
      </c>
      <c r="AI44" s="8" t="s">
        <v>4</v>
      </c>
      <c r="AJ44" s="8" t="s">
        <v>4</v>
      </c>
      <c r="AK44" s="8" t="s">
        <v>4</v>
      </c>
      <c r="AL44" s="8" t="s">
        <v>4</v>
      </c>
      <c r="AM44" s="8" t="s">
        <v>4</v>
      </c>
      <c r="AN44" s="8" t="s">
        <v>4</v>
      </c>
      <c r="AO44" s="8" t="str">
        <f t="shared" si="13"/>
        <v>insert into shifts values ('87','00:00 00:00','0','0','0','0','-7200','3600','86340','0','0','-3600','0','0','0','0','32768','0','-3600','-1','3600','0',NULL,NULL,NULL,NULL,NULL,NULL,NULL,NULL,NULL,NULL)exec @id=dbo.nextval 'shifts.shiftref'</v>
      </c>
    </row>
    <row r="45" spans="1:41" x14ac:dyDescent="0.3">
      <c r="A45" s="8">
        <v>89</v>
      </c>
      <c r="B45" s="2" t="str">
        <f t="shared" si="3"/>
        <v>00:00 00:00</v>
      </c>
      <c r="C45" s="6">
        <f t="shared" si="4"/>
        <v>89</v>
      </c>
      <c r="D45" s="43"/>
      <c r="E45" s="43"/>
      <c r="F45" s="3">
        <v>0</v>
      </c>
      <c r="G45" s="3">
        <f t="shared" si="5"/>
        <v>-4.1666666666666664E-2</v>
      </c>
      <c r="H45" s="3">
        <f t="shared" si="21"/>
        <v>-8.3333333333333329E-2</v>
      </c>
      <c r="I45" s="3">
        <f t="shared" si="7"/>
        <v>4.1666666666666664E-2</v>
      </c>
      <c r="J45" s="3">
        <v>0.999305555555556</v>
      </c>
      <c r="K45" s="8">
        <v>0</v>
      </c>
      <c r="L45" s="8">
        <v>0</v>
      </c>
      <c r="M45" s="10">
        <f t="shared" si="18"/>
        <v>0</v>
      </c>
      <c r="N45" s="10">
        <f t="shared" si="19"/>
        <v>0</v>
      </c>
      <c r="O45" s="10">
        <f t="shared" si="14"/>
        <v>-7200</v>
      </c>
      <c r="P45" s="10">
        <f t="shared" si="15"/>
        <v>3600</v>
      </c>
      <c r="Q45" s="10">
        <f t="shared" si="16"/>
        <v>86340.000000000044</v>
      </c>
      <c r="R45" s="8">
        <v>0</v>
      </c>
      <c r="S45" s="8">
        <v>0</v>
      </c>
      <c r="T45" s="5">
        <f>IF(Break!G45=1,Shifts!N45-Shifts!M45,N45-M45-Break!H45)</f>
        <v>-3600</v>
      </c>
      <c r="U45" s="8">
        <v>0</v>
      </c>
      <c r="V45" s="8">
        <v>0</v>
      </c>
      <c r="W45" s="8">
        <v>0</v>
      </c>
      <c r="X45" s="8">
        <v>0</v>
      </c>
      <c r="Y45" s="8">
        <v>32768</v>
      </c>
      <c r="Z45" s="8">
        <v>0</v>
      </c>
      <c r="AA45" s="10">
        <f t="shared" si="11"/>
        <v>-3600</v>
      </c>
      <c r="AB45" s="8">
        <f>IF(Rounding!Q$1=1,VLOOKUP(Shifts!B45,Rounding!U46:W243,3,FALSE),-1)</f>
        <v>-1</v>
      </c>
      <c r="AC45" s="8">
        <f t="shared" si="12"/>
        <v>3600</v>
      </c>
      <c r="AD45" s="8">
        <v>0</v>
      </c>
      <c r="AE45" s="8" t="s">
        <v>4</v>
      </c>
      <c r="AF45" s="8" t="s">
        <v>4</v>
      </c>
      <c r="AG45" s="8" t="s">
        <v>4</v>
      </c>
      <c r="AH45" s="8" t="s">
        <v>4</v>
      </c>
      <c r="AI45" s="8" t="s">
        <v>4</v>
      </c>
      <c r="AJ45" s="8" t="s">
        <v>4</v>
      </c>
      <c r="AK45" s="8" t="s">
        <v>4</v>
      </c>
      <c r="AL45" s="8" t="s">
        <v>4</v>
      </c>
      <c r="AM45" s="8" t="s">
        <v>4</v>
      </c>
      <c r="AN45" s="8" t="s">
        <v>4</v>
      </c>
      <c r="AO45" s="8" t="str">
        <f t="shared" si="13"/>
        <v>insert into shifts values ('89','00:00 00:00','0','0','0','0','-7200','3600','86340','0','0','-3600','0','0','0','0','32768','0','-3600','-1','3600','0',NULL,NULL,NULL,NULL,NULL,NULL,NULL,NULL,NULL,NULL)exec @id=dbo.nextval 'shifts.shiftref'</v>
      </c>
    </row>
    <row r="46" spans="1:41" x14ac:dyDescent="0.3">
      <c r="A46" s="8">
        <v>91</v>
      </c>
      <c r="B46" s="2" t="str">
        <f t="shared" si="3"/>
        <v>00:00 00:00</v>
      </c>
      <c r="C46" s="6">
        <f t="shared" si="4"/>
        <v>91</v>
      </c>
      <c r="D46" s="43"/>
      <c r="E46" s="43"/>
      <c r="F46" s="3">
        <v>0</v>
      </c>
      <c r="G46" s="3">
        <f t="shared" si="5"/>
        <v>-4.1666666666666664E-2</v>
      </c>
      <c r="H46" s="3">
        <f t="shared" si="21"/>
        <v>-8.3333333333333329E-2</v>
      </c>
      <c r="I46" s="3">
        <f t="shared" si="7"/>
        <v>4.1666666666666664E-2</v>
      </c>
      <c r="J46" s="3">
        <v>0.999305555555556</v>
      </c>
      <c r="K46" s="8">
        <v>0</v>
      </c>
      <c r="L46" s="8">
        <v>0</v>
      </c>
      <c r="M46" s="10">
        <f t="shared" si="18"/>
        <v>0</v>
      </c>
      <c r="N46" s="10">
        <f t="shared" si="19"/>
        <v>0</v>
      </c>
      <c r="O46" s="10">
        <f t="shared" si="14"/>
        <v>-7200</v>
      </c>
      <c r="P46" s="10">
        <f t="shared" si="15"/>
        <v>3600</v>
      </c>
      <c r="Q46" s="10">
        <f t="shared" si="16"/>
        <v>86340.000000000044</v>
      </c>
      <c r="R46" s="8">
        <v>0</v>
      </c>
      <c r="S46" s="8">
        <v>0</v>
      </c>
      <c r="T46" s="5">
        <f>IF(Break!G46=1,Shifts!N46-Shifts!M46,N46-M46-Break!H46)</f>
        <v>-3600</v>
      </c>
      <c r="U46" s="8">
        <v>0</v>
      </c>
      <c r="V46" s="8">
        <v>0</v>
      </c>
      <c r="W46" s="8">
        <v>0</v>
      </c>
      <c r="X46" s="8">
        <v>0</v>
      </c>
      <c r="Y46" s="8">
        <v>32768</v>
      </c>
      <c r="Z46" s="8">
        <v>0</v>
      </c>
      <c r="AA46" s="10">
        <f t="shared" si="11"/>
        <v>-3600</v>
      </c>
      <c r="AB46" s="8">
        <f>IF(Rounding!Q$1=1,VLOOKUP(Shifts!B46,Rounding!U47:W244,3,FALSE),-1)</f>
        <v>-1</v>
      </c>
      <c r="AC46" s="8">
        <f t="shared" si="12"/>
        <v>3600</v>
      </c>
      <c r="AD46" s="8">
        <v>0</v>
      </c>
      <c r="AE46" s="8" t="s">
        <v>4</v>
      </c>
      <c r="AF46" s="8" t="s">
        <v>4</v>
      </c>
      <c r="AG46" s="8" t="s">
        <v>4</v>
      </c>
      <c r="AH46" s="8" t="s">
        <v>4</v>
      </c>
      <c r="AI46" s="8" t="s">
        <v>4</v>
      </c>
      <c r="AJ46" s="8" t="s">
        <v>4</v>
      </c>
      <c r="AK46" s="8" t="s">
        <v>4</v>
      </c>
      <c r="AL46" s="8" t="s">
        <v>4</v>
      </c>
      <c r="AM46" s="8" t="s">
        <v>4</v>
      </c>
      <c r="AN46" s="8" t="s">
        <v>4</v>
      </c>
      <c r="AO46" s="8" t="str">
        <f t="shared" si="13"/>
        <v>insert into shifts values ('91','00:00 00:00','0','0','0','0','-7200','3600','86340','0','0','-3600','0','0','0','0','32768','0','-3600','-1','3600','0',NULL,NULL,NULL,NULL,NULL,NULL,NULL,NULL,NULL,NULL)exec @id=dbo.nextval 'shifts.shiftref'</v>
      </c>
    </row>
    <row r="47" spans="1:41" x14ac:dyDescent="0.3">
      <c r="A47" s="8">
        <v>93</v>
      </c>
      <c r="B47" s="2" t="str">
        <f t="shared" si="3"/>
        <v>00:00 00:00</v>
      </c>
      <c r="C47" s="6">
        <f t="shared" si="4"/>
        <v>93</v>
      </c>
      <c r="D47" s="43"/>
      <c r="E47" s="43"/>
      <c r="F47" s="3">
        <v>0</v>
      </c>
      <c r="G47" s="3">
        <f t="shared" si="5"/>
        <v>-4.1666666666666664E-2</v>
      </c>
      <c r="H47" s="3">
        <f t="shared" si="21"/>
        <v>-8.3333333333333329E-2</v>
      </c>
      <c r="I47" s="3">
        <f t="shared" si="7"/>
        <v>4.1666666666666664E-2</v>
      </c>
      <c r="J47" s="3">
        <v>0.999305555555556</v>
      </c>
      <c r="K47" s="8">
        <v>0</v>
      </c>
      <c r="L47" s="8">
        <v>0</v>
      </c>
      <c r="M47" s="10">
        <f t="shared" si="18"/>
        <v>0</v>
      </c>
      <c r="N47" s="10">
        <f t="shared" si="19"/>
        <v>0</v>
      </c>
      <c r="O47" s="10">
        <f t="shared" si="14"/>
        <v>-7200</v>
      </c>
      <c r="P47" s="10">
        <f t="shared" si="15"/>
        <v>3600</v>
      </c>
      <c r="Q47" s="10">
        <f t="shared" si="16"/>
        <v>86340.000000000044</v>
      </c>
      <c r="R47" s="8">
        <v>0</v>
      </c>
      <c r="S47" s="8">
        <v>0</v>
      </c>
      <c r="T47" s="5">
        <f>IF(Break!G47=1,Shifts!N47-Shifts!M47,N47-M47-Break!H47)</f>
        <v>-3600</v>
      </c>
      <c r="U47" s="8">
        <v>0</v>
      </c>
      <c r="V47" s="8">
        <v>0</v>
      </c>
      <c r="W47" s="8">
        <v>0</v>
      </c>
      <c r="X47" s="8">
        <v>0</v>
      </c>
      <c r="Y47" s="8">
        <v>32768</v>
      </c>
      <c r="Z47" s="8">
        <v>0</v>
      </c>
      <c r="AA47" s="10">
        <f t="shared" si="11"/>
        <v>-3600</v>
      </c>
      <c r="AB47" s="8">
        <f>IF(Rounding!Q$1=1,VLOOKUP(Shifts!B47,Rounding!U48:W245,3,FALSE),-1)</f>
        <v>-1</v>
      </c>
      <c r="AC47" s="8">
        <f t="shared" si="12"/>
        <v>3600</v>
      </c>
      <c r="AD47" s="8">
        <v>0</v>
      </c>
      <c r="AE47" s="8" t="s">
        <v>4</v>
      </c>
      <c r="AF47" s="8" t="s">
        <v>4</v>
      </c>
      <c r="AG47" s="8" t="s">
        <v>4</v>
      </c>
      <c r="AH47" s="8" t="s">
        <v>4</v>
      </c>
      <c r="AI47" s="8" t="s">
        <v>4</v>
      </c>
      <c r="AJ47" s="8" t="s">
        <v>4</v>
      </c>
      <c r="AK47" s="8" t="s">
        <v>4</v>
      </c>
      <c r="AL47" s="8" t="s">
        <v>4</v>
      </c>
      <c r="AM47" s="8" t="s">
        <v>4</v>
      </c>
      <c r="AN47" s="8" t="s">
        <v>4</v>
      </c>
      <c r="AO47" s="8" t="str">
        <f t="shared" si="13"/>
        <v>insert into shifts values ('93','00:00 00:00','0','0','0','0','-7200','3600','86340','0','0','-3600','0','0','0','0','32768','0','-3600','-1','3600','0',NULL,NULL,NULL,NULL,NULL,NULL,NULL,NULL,NULL,NULL)exec @id=dbo.nextval 'shifts.shiftref'</v>
      </c>
    </row>
    <row r="48" spans="1:41" x14ac:dyDescent="0.3">
      <c r="A48" s="8">
        <v>95</v>
      </c>
      <c r="B48" s="2" t="str">
        <f t="shared" si="3"/>
        <v>00:00 00:00</v>
      </c>
      <c r="C48" s="6">
        <f t="shared" si="4"/>
        <v>95</v>
      </c>
      <c r="D48" s="43"/>
      <c r="E48" s="43"/>
      <c r="F48" s="3">
        <v>0</v>
      </c>
      <c r="G48" s="3">
        <f t="shared" si="5"/>
        <v>-4.1666666666666664E-2</v>
      </c>
      <c r="H48" s="3">
        <f t="shared" si="21"/>
        <v>-8.3333333333333329E-2</v>
      </c>
      <c r="I48" s="3">
        <f t="shared" si="7"/>
        <v>4.1666666666666664E-2</v>
      </c>
      <c r="J48" s="3">
        <v>0.999305555555556</v>
      </c>
      <c r="K48" s="8">
        <v>0</v>
      </c>
      <c r="L48" s="8">
        <v>0</v>
      </c>
      <c r="M48" s="10">
        <f t="shared" si="18"/>
        <v>0</v>
      </c>
      <c r="N48" s="10">
        <f t="shared" si="19"/>
        <v>0</v>
      </c>
      <c r="O48" s="10">
        <f t="shared" si="14"/>
        <v>-7200</v>
      </c>
      <c r="P48" s="10">
        <f t="shared" si="15"/>
        <v>3600</v>
      </c>
      <c r="Q48" s="10">
        <f t="shared" si="16"/>
        <v>86340.000000000044</v>
      </c>
      <c r="R48" s="8">
        <v>0</v>
      </c>
      <c r="S48" s="8">
        <v>0</v>
      </c>
      <c r="T48" s="5">
        <f>IF(Break!G48=1,Shifts!N48-Shifts!M48,N48-M48-Break!H48)</f>
        <v>-3600</v>
      </c>
      <c r="U48" s="8">
        <v>0</v>
      </c>
      <c r="V48" s="8">
        <v>0</v>
      </c>
      <c r="W48" s="8">
        <v>0</v>
      </c>
      <c r="X48" s="8">
        <v>0</v>
      </c>
      <c r="Y48" s="8">
        <v>32768</v>
      </c>
      <c r="Z48" s="8">
        <v>0</v>
      </c>
      <c r="AA48" s="10">
        <f t="shared" si="11"/>
        <v>-3600</v>
      </c>
      <c r="AB48" s="8">
        <f>IF(Rounding!Q$1=1,VLOOKUP(Shifts!B48,Rounding!U49:W246,3,FALSE),-1)</f>
        <v>-1</v>
      </c>
      <c r="AC48" s="8">
        <f t="shared" si="12"/>
        <v>3600</v>
      </c>
      <c r="AD48" s="8">
        <v>0</v>
      </c>
      <c r="AE48" s="8" t="s">
        <v>4</v>
      </c>
      <c r="AF48" s="8" t="s">
        <v>4</v>
      </c>
      <c r="AG48" s="8" t="s">
        <v>4</v>
      </c>
      <c r="AH48" s="8" t="s">
        <v>4</v>
      </c>
      <c r="AI48" s="8" t="s">
        <v>4</v>
      </c>
      <c r="AJ48" s="8" t="s">
        <v>4</v>
      </c>
      <c r="AK48" s="8" t="s">
        <v>4</v>
      </c>
      <c r="AL48" s="8" t="s">
        <v>4</v>
      </c>
      <c r="AM48" s="8" t="s">
        <v>4</v>
      </c>
      <c r="AN48" s="8" t="s">
        <v>4</v>
      </c>
      <c r="AO48" s="8" t="str">
        <f t="shared" si="13"/>
        <v>insert into shifts values ('95','00:00 00:00','0','0','0','0','-7200','3600','86340','0','0','-3600','0','0','0','0','32768','0','-3600','-1','3600','0',NULL,NULL,NULL,NULL,NULL,NULL,NULL,NULL,NULL,NULL)exec @id=dbo.nextval 'shifts.shiftref'</v>
      </c>
    </row>
    <row r="49" spans="1:41" x14ac:dyDescent="0.3">
      <c r="A49" s="8">
        <v>97</v>
      </c>
      <c r="B49" s="2" t="str">
        <f t="shared" si="3"/>
        <v>00:00 00:00</v>
      </c>
      <c r="C49" s="6">
        <f t="shared" si="4"/>
        <v>97</v>
      </c>
      <c r="D49" s="43"/>
      <c r="E49" s="43"/>
      <c r="F49" s="3">
        <v>0</v>
      </c>
      <c r="G49" s="3">
        <f t="shared" si="5"/>
        <v>-4.1666666666666664E-2</v>
      </c>
      <c r="H49" s="3">
        <f t="shared" si="21"/>
        <v>-8.3333333333333329E-2</v>
      </c>
      <c r="I49" s="3">
        <f t="shared" si="7"/>
        <v>4.1666666666666664E-2</v>
      </c>
      <c r="J49" s="3">
        <v>0.999305555555556</v>
      </c>
      <c r="K49" s="8">
        <v>0</v>
      </c>
      <c r="L49" s="8">
        <v>0</v>
      </c>
      <c r="M49" s="10">
        <f t="shared" si="18"/>
        <v>0</v>
      </c>
      <c r="N49" s="10">
        <f t="shared" si="19"/>
        <v>0</v>
      </c>
      <c r="O49" s="10">
        <f t="shared" si="14"/>
        <v>-7200</v>
      </c>
      <c r="P49" s="10">
        <f t="shared" si="15"/>
        <v>3600</v>
      </c>
      <c r="Q49" s="10">
        <f t="shared" si="16"/>
        <v>86340.000000000044</v>
      </c>
      <c r="R49" s="8">
        <v>0</v>
      </c>
      <c r="S49" s="8">
        <v>0</v>
      </c>
      <c r="T49" s="5">
        <f>IF(Break!G49=1,Shifts!N49-Shifts!M49,N49-M49-Break!H49)</f>
        <v>-3600</v>
      </c>
      <c r="U49" s="8">
        <v>0</v>
      </c>
      <c r="V49" s="8">
        <v>0</v>
      </c>
      <c r="W49" s="8">
        <v>0</v>
      </c>
      <c r="X49" s="8">
        <v>0</v>
      </c>
      <c r="Y49" s="8">
        <v>32768</v>
      </c>
      <c r="Z49" s="8">
        <v>0</v>
      </c>
      <c r="AA49" s="10">
        <f t="shared" si="11"/>
        <v>-3600</v>
      </c>
      <c r="AB49" s="8">
        <f>IF(Rounding!Q$1=1,VLOOKUP(Shifts!B49,Rounding!U50:W247,3,FALSE),-1)</f>
        <v>-1</v>
      </c>
      <c r="AC49" s="8">
        <f t="shared" si="12"/>
        <v>3600</v>
      </c>
      <c r="AD49" s="8">
        <v>0</v>
      </c>
      <c r="AE49" s="8" t="s">
        <v>4</v>
      </c>
      <c r="AF49" s="8" t="s">
        <v>4</v>
      </c>
      <c r="AG49" s="8" t="s">
        <v>4</v>
      </c>
      <c r="AH49" s="8" t="s">
        <v>4</v>
      </c>
      <c r="AI49" s="8" t="s">
        <v>4</v>
      </c>
      <c r="AJ49" s="8" t="s">
        <v>4</v>
      </c>
      <c r="AK49" s="8" t="s">
        <v>4</v>
      </c>
      <c r="AL49" s="8" t="s">
        <v>4</v>
      </c>
      <c r="AM49" s="8" t="s">
        <v>4</v>
      </c>
      <c r="AN49" s="8" t="s">
        <v>4</v>
      </c>
      <c r="AO49" s="8" t="str">
        <f t="shared" si="13"/>
        <v>insert into shifts values ('97','00:00 00:00','0','0','0','0','-7200','3600','86340','0','0','-3600','0','0','0','0','32768','0','-3600','-1','3600','0',NULL,NULL,NULL,NULL,NULL,NULL,NULL,NULL,NULL,NULL)exec @id=dbo.nextval 'shifts.shiftref'</v>
      </c>
    </row>
    <row r="50" spans="1:41" x14ac:dyDescent="0.3">
      <c r="A50" s="8">
        <v>99</v>
      </c>
      <c r="B50" s="2" t="str">
        <f t="shared" si="3"/>
        <v>00:00 00:00</v>
      </c>
      <c r="C50" s="6">
        <f t="shared" si="4"/>
        <v>99</v>
      </c>
      <c r="D50" s="43"/>
      <c r="E50" s="43"/>
      <c r="F50" s="3">
        <v>0</v>
      </c>
      <c r="G50" s="3">
        <f t="shared" si="5"/>
        <v>-4.1666666666666664E-2</v>
      </c>
      <c r="H50" s="3">
        <f t="shared" si="21"/>
        <v>-8.3333333333333329E-2</v>
      </c>
      <c r="I50" s="3">
        <f t="shared" si="7"/>
        <v>4.1666666666666664E-2</v>
      </c>
      <c r="J50" s="3">
        <v>0.999305555555556</v>
      </c>
      <c r="K50" s="8">
        <v>0</v>
      </c>
      <c r="L50" s="8">
        <v>0</v>
      </c>
      <c r="M50" s="10">
        <f t="shared" si="18"/>
        <v>0</v>
      </c>
      <c r="N50" s="10">
        <f t="shared" si="19"/>
        <v>0</v>
      </c>
      <c r="O50" s="10">
        <f t="shared" si="14"/>
        <v>-7200</v>
      </c>
      <c r="P50" s="10">
        <f t="shared" si="15"/>
        <v>3600</v>
      </c>
      <c r="Q50" s="10">
        <f t="shared" si="16"/>
        <v>86340.000000000044</v>
      </c>
      <c r="R50" s="8">
        <v>0</v>
      </c>
      <c r="S50" s="8">
        <v>0</v>
      </c>
      <c r="T50" s="5">
        <f>IF(Break!G50=1,Shifts!N50-Shifts!M50,N50-M50-Break!H50)</f>
        <v>-3600</v>
      </c>
      <c r="U50" s="8">
        <v>0</v>
      </c>
      <c r="V50" s="8">
        <v>0</v>
      </c>
      <c r="W50" s="8">
        <v>0</v>
      </c>
      <c r="X50" s="8">
        <v>0</v>
      </c>
      <c r="Y50" s="8">
        <v>32768</v>
      </c>
      <c r="Z50" s="8">
        <v>0</v>
      </c>
      <c r="AA50" s="10">
        <f t="shared" si="11"/>
        <v>-3600</v>
      </c>
      <c r="AB50" s="8">
        <f>IF(Rounding!Q$1=1,VLOOKUP(Shifts!B50,Rounding!U51:W248,3,FALSE),-1)</f>
        <v>-1</v>
      </c>
      <c r="AC50" s="8">
        <f t="shared" si="12"/>
        <v>3600</v>
      </c>
      <c r="AD50" s="8">
        <v>0</v>
      </c>
      <c r="AE50" s="8" t="s">
        <v>4</v>
      </c>
      <c r="AF50" s="8" t="s">
        <v>4</v>
      </c>
      <c r="AG50" s="8" t="s">
        <v>4</v>
      </c>
      <c r="AH50" s="8" t="s">
        <v>4</v>
      </c>
      <c r="AI50" s="8" t="s">
        <v>4</v>
      </c>
      <c r="AJ50" s="8" t="s">
        <v>4</v>
      </c>
      <c r="AK50" s="8" t="s">
        <v>4</v>
      </c>
      <c r="AL50" s="8" t="s">
        <v>4</v>
      </c>
      <c r="AM50" s="8" t="s">
        <v>4</v>
      </c>
      <c r="AN50" s="8" t="s">
        <v>4</v>
      </c>
      <c r="AO50" s="8" t="str">
        <f t="shared" si="13"/>
        <v>insert into shifts values ('99','00:00 00:00','0','0','0','0','-7200','3600','86340','0','0','-3600','0','0','0','0','32768','0','-3600','-1','3600','0',NULL,NULL,NULL,NULL,NULL,NULL,NULL,NULL,NULL,NULL)exec @id=dbo.nextval 'shifts.shiftref'</v>
      </c>
    </row>
    <row r="51" spans="1:41" x14ac:dyDescent="0.3">
      <c r="A51" s="8">
        <v>101</v>
      </c>
      <c r="B51" s="2" t="str">
        <f t="shared" si="3"/>
        <v>00:00 00:00</v>
      </c>
      <c r="C51" s="6">
        <f t="shared" si="4"/>
        <v>101</v>
      </c>
      <c r="D51" s="43"/>
      <c r="E51" s="43"/>
      <c r="F51" s="3">
        <v>0</v>
      </c>
      <c r="G51" s="3">
        <f t="shared" si="5"/>
        <v>-4.1666666666666664E-2</v>
      </c>
      <c r="H51" s="3">
        <f t="shared" si="21"/>
        <v>-8.3333333333333329E-2</v>
      </c>
      <c r="I51" s="3">
        <f t="shared" si="7"/>
        <v>4.1666666666666664E-2</v>
      </c>
      <c r="J51" s="3">
        <v>0.999305555555556</v>
      </c>
      <c r="K51" s="8">
        <v>0</v>
      </c>
      <c r="L51" s="8">
        <v>0</v>
      </c>
      <c r="M51" s="10">
        <f t="shared" si="18"/>
        <v>0</v>
      </c>
      <c r="N51" s="10">
        <f t="shared" si="19"/>
        <v>0</v>
      </c>
      <c r="O51" s="10">
        <f t="shared" si="14"/>
        <v>-7200</v>
      </c>
      <c r="P51" s="10">
        <f t="shared" si="15"/>
        <v>3600</v>
      </c>
      <c r="Q51" s="10">
        <f t="shared" si="16"/>
        <v>86340.000000000044</v>
      </c>
      <c r="R51" s="8">
        <v>0</v>
      </c>
      <c r="S51" s="8">
        <v>0</v>
      </c>
      <c r="T51" s="5">
        <f>IF(Break!G51=1,Shifts!N51-Shifts!M51,N51-M51-Break!H51)</f>
        <v>-3600</v>
      </c>
      <c r="U51" s="8">
        <v>0</v>
      </c>
      <c r="V51" s="8">
        <v>0</v>
      </c>
      <c r="W51" s="8">
        <v>0</v>
      </c>
      <c r="X51" s="8">
        <v>0</v>
      </c>
      <c r="Y51" s="8">
        <v>32768</v>
      </c>
      <c r="Z51" s="8">
        <v>0</v>
      </c>
      <c r="AA51" s="10">
        <f t="shared" si="11"/>
        <v>-3600</v>
      </c>
      <c r="AB51" s="8">
        <f>IF(Rounding!Q$1=1,VLOOKUP(Shifts!B51,Rounding!U52:W249,3,FALSE),-1)</f>
        <v>-1</v>
      </c>
      <c r="AC51" s="8">
        <f t="shared" si="12"/>
        <v>3600</v>
      </c>
      <c r="AD51" s="8">
        <v>0</v>
      </c>
      <c r="AE51" s="8" t="s">
        <v>4</v>
      </c>
      <c r="AF51" s="8" t="s">
        <v>4</v>
      </c>
      <c r="AG51" s="8" t="s">
        <v>4</v>
      </c>
      <c r="AH51" s="8" t="s">
        <v>4</v>
      </c>
      <c r="AI51" s="8" t="s">
        <v>4</v>
      </c>
      <c r="AJ51" s="8" t="s">
        <v>4</v>
      </c>
      <c r="AK51" s="8" t="s">
        <v>4</v>
      </c>
      <c r="AL51" s="8" t="s">
        <v>4</v>
      </c>
      <c r="AM51" s="8" t="s">
        <v>4</v>
      </c>
      <c r="AN51" s="8" t="s">
        <v>4</v>
      </c>
      <c r="AO51" s="8" t="str">
        <f t="shared" si="13"/>
        <v>insert into shifts values ('101','00:00 00:00','0','0','0','0','-7200','3600','86340','0','0','-3600','0','0','0','0','32768','0','-3600','-1','3600','0',NULL,NULL,NULL,NULL,NULL,NULL,NULL,NULL,NULL,NULL)exec @id=dbo.nextval 'shifts.shiftref'</v>
      </c>
    </row>
    <row r="52" spans="1:41" x14ac:dyDescent="0.3">
      <c r="A52" s="8">
        <v>103</v>
      </c>
      <c r="B52" s="2" t="str">
        <f t="shared" si="3"/>
        <v>00:00 00:00</v>
      </c>
      <c r="C52" s="6">
        <f t="shared" si="4"/>
        <v>103</v>
      </c>
      <c r="D52" s="43"/>
      <c r="E52" s="43"/>
      <c r="F52" s="3">
        <v>0</v>
      </c>
      <c r="G52" s="3">
        <f t="shared" si="5"/>
        <v>-4.1666666666666664E-2</v>
      </c>
      <c r="H52" s="3">
        <f t="shared" si="21"/>
        <v>-8.3333333333333329E-2</v>
      </c>
      <c r="I52" s="3">
        <f t="shared" si="7"/>
        <v>4.1666666666666664E-2</v>
      </c>
      <c r="J52" s="3">
        <v>0.999305555555556</v>
      </c>
      <c r="K52" s="8">
        <v>0</v>
      </c>
      <c r="L52" s="8">
        <v>0</v>
      </c>
      <c r="M52" s="10">
        <f t="shared" si="18"/>
        <v>0</v>
      </c>
      <c r="N52" s="10">
        <f t="shared" si="19"/>
        <v>0</v>
      </c>
      <c r="O52" s="10">
        <f t="shared" si="14"/>
        <v>-7200</v>
      </c>
      <c r="P52" s="10">
        <f t="shared" si="15"/>
        <v>3600</v>
      </c>
      <c r="Q52" s="10">
        <f t="shared" si="16"/>
        <v>86340.000000000044</v>
      </c>
      <c r="R52" s="8">
        <v>0</v>
      </c>
      <c r="S52" s="8">
        <v>0</v>
      </c>
      <c r="T52" s="5">
        <f>IF(Break!G52=1,Shifts!N52-Shifts!M52,N52-M52-Break!H52)</f>
        <v>-3600</v>
      </c>
      <c r="U52" s="8">
        <v>0</v>
      </c>
      <c r="V52" s="8">
        <v>0</v>
      </c>
      <c r="W52" s="8">
        <v>0</v>
      </c>
      <c r="X52" s="8">
        <v>0</v>
      </c>
      <c r="Y52" s="8">
        <v>32768</v>
      </c>
      <c r="Z52" s="8">
        <v>0</v>
      </c>
      <c r="AA52" s="10">
        <f t="shared" si="11"/>
        <v>-3600</v>
      </c>
      <c r="AB52" s="8">
        <f>IF(Rounding!Q$1=1,VLOOKUP(Shifts!B52,Rounding!U53:W250,3,FALSE),-1)</f>
        <v>-1</v>
      </c>
      <c r="AC52" s="8">
        <f t="shared" si="12"/>
        <v>3600</v>
      </c>
      <c r="AD52" s="8">
        <v>0</v>
      </c>
      <c r="AE52" s="8" t="s">
        <v>4</v>
      </c>
      <c r="AF52" s="8" t="s">
        <v>4</v>
      </c>
      <c r="AG52" s="8" t="s">
        <v>4</v>
      </c>
      <c r="AH52" s="8" t="s">
        <v>4</v>
      </c>
      <c r="AI52" s="8" t="s">
        <v>4</v>
      </c>
      <c r="AJ52" s="8" t="s">
        <v>4</v>
      </c>
      <c r="AK52" s="8" t="s">
        <v>4</v>
      </c>
      <c r="AL52" s="8" t="s">
        <v>4</v>
      </c>
      <c r="AM52" s="8" t="s">
        <v>4</v>
      </c>
      <c r="AN52" s="8" t="s">
        <v>4</v>
      </c>
      <c r="AO52" s="8" t="str">
        <f t="shared" si="13"/>
        <v>insert into shifts values ('103','00:00 00:00','0','0','0','0','-7200','3600','86340','0','0','-3600','0','0','0','0','32768','0','-3600','-1','3600','0',NULL,NULL,NULL,NULL,NULL,NULL,NULL,NULL,NULL,NULL)exec @id=dbo.nextval 'shifts.shiftref'</v>
      </c>
    </row>
    <row r="53" spans="1:41" x14ac:dyDescent="0.3">
      <c r="A53" s="8">
        <v>105</v>
      </c>
      <c r="B53" s="2" t="str">
        <f t="shared" si="3"/>
        <v>00:00 00:00</v>
      </c>
      <c r="C53" s="6">
        <f t="shared" si="4"/>
        <v>105</v>
      </c>
      <c r="D53" s="43"/>
      <c r="E53" s="43"/>
      <c r="F53" s="3">
        <v>0</v>
      </c>
      <c r="G53" s="3">
        <f t="shared" si="5"/>
        <v>-4.1666666666666664E-2</v>
      </c>
      <c r="H53" s="3">
        <f t="shared" si="21"/>
        <v>-8.3333333333333329E-2</v>
      </c>
      <c r="I53" s="3">
        <f t="shared" si="7"/>
        <v>4.1666666666666664E-2</v>
      </c>
      <c r="J53" s="3">
        <v>0.999305555555556</v>
      </c>
      <c r="K53" s="8">
        <v>0</v>
      </c>
      <c r="L53" s="8">
        <v>0</v>
      </c>
      <c r="M53" s="10">
        <f t="shared" si="18"/>
        <v>0</v>
      </c>
      <c r="N53" s="10">
        <f t="shared" si="19"/>
        <v>0</v>
      </c>
      <c r="O53" s="10">
        <f t="shared" si="14"/>
        <v>-7200</v>
      </c>
      <c r="P53" s="10">
        <f t="shared" si="15"/>
        <v>3600</v>
      </c>
      <c r="Q53" s="10">
        <f t="shared" si="16"/>
        <v>86340.000000000044</v>
      </c>
      <c r="R53" s="8">
        <v>0</v>
      </c>
      <c r="S53" s="8">
        <v>0</v>
      </c>
      <c r="T53" s="5">
        <f>IF(Break!G53=1,Shifts!N53-Shifts!M53,N53-M53-Break!H53)</f>
        <v>-3600</v>
      </c>
      <c r="U53" s="8">
        <v>0</v>
      </c>
      <c r="V53" s="8">
        <v>0</v>
      </c>
      <c r="W53" s="8">
        <v>0</v>
      </c>
      <c r="X53" s="8">
        <v>0</v>
      </c>
      <c r="Y53" s="8">
        <v>32768</v>
      </c>
      <c r="Z53" s="8">
        <v>0</v>
      </c>
      <c r="AA53" s="10">
        <f t="shared" si="11"/>
        <v>-3600</v>
      </c>
      <c r="AB53" s="8">
        <f>IF(Rounding!Q$1=1,VLOOKUP(Shifts!B53,Rounding!U54:W251,3,FALSE),-1)</f>
        <v>-1</v>
      </c>
      <c r="AC53" s="8">
        <f t="shared" si="12"/>
        <v>3600</v>
      </c>
      <c r="AD53" s="8">
        <v>0</v>
      </c>
      <c r="AE53" s="8" t="s">
        <v>4</v>
      </c>
      <c r="AF53" s="8" t="s">
        <v>4</v>
      </c>
      <c r="AG53" s="8" t="s">
        <v>4</v>
      </c>
      <c r="AH53" s="8" t="s">
        <v>4</v>
      </c>
      <c r="AI53" s="8" t="s">
        <v>4</v>
      </c>
      <c r="AJ53" s="8" t="s">
        <v>4</v>
      </c>
      <c r="AK53" s="8" t="s">
        <v>4</v>
      </c>
      <c r="AL53" s="8" t="s">
        <v>4</v>
      </c>
      <c r="AM53" s="8" t="s">
        <v>4</v>
      </c>
      <c r="AN53" s="8" t="s">
        <v>4</v>
      </c>
      <c r="AO53" s="8" t="str">
        <f t="shared" si="13"/>
        <v>insert into shifts values ('105','00:00 00:00','0','0','0','0','-7200','3600','86340','0','0','-3600','0','0','0','0','32768','0','-3600','-1','3600','0',NULL,NULL,NULL,NULL,NULL,NULL,NULL,NULL,NULL,NULL)exec @id=dbo.nextval 'shifts.shiftref'</v>
      </c>
    </row>
    <row r="54" spans="1:41" x14ac:dyDescent="0.3">
      <c r="A54" s="8">
        <v>107</v>
      </c>
      <c r="B54" s="2" t="str">
        <f t="shared" si="3"/>
        <v>00:00 00:00</v>
      </c>
      <c r="C54" s="6">
        <f t="shared" si="4"/>
        <v>107</v>
      </c>
      <c r="D54" s="43"/>
      <c r="E54" s="43"/>
      <c r="F54" s="3">
        <v>0</v>
      </c>
      <c r="G54" s="3">
        <f t="shared" si="5"/>
        <v>-4.1666666666666664E-2</v>
      </c>
      <c r="H54" s="3">
        <f t="shared" si="21"/>
        <v>-8.3333333333333329E-2</v>
      </c>
      <c r="I54" s="3">
        <f t="shared" si="7"/>
        <v>4.1666666666666664E-2</v>
      </c>
      <c r="J54" s="3">
        <v>0.999305555555556</v>
      </c>
      <c r="K54" s="8">
        <v>0</v>
      </c>
      <c r="L54" s="8">
        <v>0</v>
      </c>
      <c r="M54" s="10">
        <f t="shared" si="18"/>
        <v>0</v>
      </c>
      <c r="N54" s="10">
        <f t="shared" si="19"/>
        <v>0</v>
      </c>
      <c r="O54" s="10">
        <f t="shared" si="14"/>
        <v>-7200</v>
      </c>
      <c r="P54" s="10">
        <f t="shared" si="15"/>
        <v>3600</v>
      </c>
      <c r="Q54" s="10">
        <f t="shared" si="16"/>
        <v>86340.000000000044</v>
      </c>
      <c r="R54" s="8">
        <v>0</v>
      </c>
      <c r="S54" s="8">
        <v>0</v>
      </c>
      <c r="T54" s="5">
        <f>IF(Break!G54=1,Shifts!N54-Shifts!M54,N54-M54-Break!H54)</f>
        <v>-3600</v>
      </c>
      <c r="U54" s="8">
        <v>0</v>
      </c>
      <c r="V54" s="8">
        <v>0</v>
      </c>
      <c r="W54" s="8">
        <v>0</v>
      </c>
      <c r="X54" s="8">
        <v>0</v>
      </c>
      <c r="Y54" s="8">
        <v>32768</v>
      </c>
      <c r="Z54" s="8">
        <v>0</v>
      </c>
      <c r="AA54" s="10">
        <f t="shared" si="11"/>
        <v>-3600</v>
      </c>
      <c r="AB54" s="8">
        <f>IF(Rounding!Q$1=1,VLOOKUP(Shifts!B54,Rounding!U55:W252,3,FALSE),-1)</f>
        <v>-1</v>
      </c>
      <c r="AC54" s="8">
        <f t="shared" si="12"/>
        <v>3600</v>
      </c>
      <c r="AD54" s="8">
        <v>0</v>
      </c>
      <c r="AE54" s="8" t="s">
        <v>4</v>
      </c>
      <c r="AF54" s="8" t="s">
        <v>4</v>
      </c>
      <c r="AG54" s="8" t="s">
        <v>4</v>
      </c>
      <c r="AH54" s="8" t="s">
        <v>4</v>
      </c>
      <c r="AI54" s="8" t="s">
        <v>4</v>
      </c>
      <c r="AJ54" s="8" t="s">
        <v>4</v>
      </c>
      <c r="AK54" s="8" t="s">
        <v>4</v>
      </c>
      <c r="AL54" s="8" t="s">
        <v>4</v>
      </c>
      <c r="AM54" s="8" t="s">
        <v>4</v>
      </c>
      <c r="AN54" s="8" t="s">
        <v>4</v>
      </c>
      <c r="AO54" s="8" t="str">
        <f t="shared" si="13"/>
        <v>insert into shifts values ('107','00:00 00:00','0','0','0','0','-7200','3600','86340','0','0','-3600','0','0','0','0','32768','0','-3600','-1','3600','0',NULL,NULL,NULL,NULL,NULL,NULL,NULL,NULL,NULL,NULL)exec @id=dbo.nextval 'shifts.shiftref'</v>
      </c>
    </row>
    <row r="55" spans="1:41" x14ac:dyDescent="0.3">
      <c r="A55" s="8">
        <v>109</v>
      </c>
      <c r="B55" s="2" t="str">
        <f t="shared" si="3"/>
        <v>00:00 00:00</v>
      </c>
      <c r="C55" s="6">
        <f t="shared" si="4"/>
        <v>109</v>
      </c>
      <c r="D55" s="43"/>
      <c r="E55" s="43"/>
      <c r="F55" s="3">
        <v>0</v>
      </c>
      <c r="G55" s="3">
        <f t="shared" si="5"/>
        <v>-4.1666666666666664E-2</v>
      </c>
      <c r="H55" s="3">
        <f t="shared" si="21"/>
        <v>-8.3333333333333329E-2</v>
      </c>
      <c r="I55" s="3">
        <f t="shared" si="7"/>
        <v>4.1666666666666664E-2</v>
      </c>
      <c r="J55" s="3">
        <v>0.999305555555556</v>
      </c>
      <c r="K55" s="8">
        <v>0</v>
      </c>
      <c r="L55" s="8">
        <v>0</v>
      </c>
      <c r="M55" s="10">
        <f t="shared" si="18"/>
        <v>0</v>
      </c>
      <c r="N55" s="10">
        <f t="shared" si="19"/>
        <v>0</v>
      </c>
      <c r="O55" s="10">
        <f t="shared" si="14"/>
        <v>-7200</v>
      </c>
      <c r="P55" s="10">
        <f t="shared" si="15"/>
        <v>3600</v>
      </c>
      <c r="Q55" s="10">
        <f t="shared" si="16"/>
        <v>86340.000000000044</v>
      </c>
      <c r="R55" s="8">
        <v>0</v>
      </c>
      <c r="S55" s="8">
        <v>0</v>
      </c>
      <c r="T55" s="5">
        <f>IF(Break!G55=1,Shifts!N55-Shifts!M55,N55-M55-Break!H55)</f>
        <v>-3600</v>
      </c>
      <c r="U55" s="8">
        <v>0</v>
      </c>
      <c r="V55" s="8">
        <v>0</v>
      </c>
      <c r="W55" s="8">
        <v>0</v>
      </c>
      <c r="X55" s="8">
        <v>0</v>
      </c>
      <c r="Y55" s="8">
        <v>32768</v>
      </c>
      <c r="Z55" s="8">
        <v>0</v>
      </c>
      <c r="AA55" s="10">
        <f t="shared" si="11"/>
        <v>-3600</v>
      </c>
      <c r="AB55" s="8">
        <f>IF(Rounding!Q$1=1,VLOOKUP(Shifts!B55,Rounding!U56:W253,3,FALSE),-1)</f>
        <v>-1</v>
      </c>
      <c r="AC55" s="8">
        <f t="shared" si="12"/>
        <v>3600</v>
      </c>
      <c r="AD55" s="8">
        <v>0</v>
      </c>
      <c r="AE55" s="8" t="s">
        <v>4</v>
      </c>
      <c r="AF55" s="8" t="s">
        <v>4</v>
      </c>
      <c r="AG55" s="8" t="s">
        <v>4</v>
      </c>
      <c r="AH55" s="8" t="s">
        <v>4</v>
      </c>
      <c r="AI55" s="8" t="s">
        <v>4</v>
      </c>
      <c r="AJ55" s="8" t="s">
        <v>4</v>
      </c>
      <c r="AK55" s="8" t="s">
        <v>4</v>
      </c>
      <c r="AL55" s="8" t="s">
        <v>4</v>
      </c>
      <c r="AM55" s="8" t="s">
        <v>4</v>
      </c>
      <c r="AN55" s="8" t="s">
        <v>4</v>
      </c>
      <c r="AO55" s="8" t="str">
        <f t="shared" si="13"/>
        <v>insert into shifts values ('109','00:00 00:00','0','0','0','0','-7200','3600','86340','0','0','-3600','0','0','0','0','32768','0','-3600','-1','3600','0',NULL,NULL,NULL,NULL,NULL,NULL,NULL,NULL,NULL,NULL)exec @id=dbo.nextval 'shifts.shiftref'</v>
      </c>
    </row>
    <row r="56" spans="1:41" x14ac:dyDescent="0.3">
      <c r="A56" s="8">
        <v>111</v>
      </c>
      <c r="B56" s="2" t="str">
        <f t="shared" si="3"/>
        <v>00:00 00:00</v>
      </c>
      <c r="C56" s="6">
        <f t="shared" si="4"/>
        <v>111</v>
      </c>
      <c r="D56" s="43"/>
      <c r="E56" s="43"/>
      <c r="F56" s="3">
        <v>0</v>
      </c>
      <c r="G56" s="3">
        <f t="shared" si="5"/>
        <v>-4.1666666666666664E-2</v>
      </c>
      <c r="H56" s="3">
        <f t="shared" si="21"/>
        <v>-8.3333333333333329E-2</v>
      </c>
      <c r="I56" s="3">
        <f t="shared" si="7"/>
        <v>4.1666666666666664E-2</v>
      </c>
      <c r="J56" s="3">
        <v>0.999305555555556</v>
      </c>
      <c r="K56" s="8">
        <v>0</v>
      </c>
      <c r="L56" s="8">
        <v>0</v>
      </c>
      <c r="M56" s="10">
        <f t="shared" si="18"/>
        <v>0</v>
      </c>
      <c r="N56" s="10">
        <f t="shared" si="19"/>
        <v>0</v>
      </c>
      <c r="O56" s="10">
        <f t="shared" si="14"/>
        <v>-7200</v>
      </c>
      <c r="P56" s="10">
        <f t="shared" si="15"/>
        <v>3600</v>
      </c>
      <c r="Q56" s="10">
        <f t="shared" si="16"/>
        <v>86340.000000000044</v>
      </c>
      <c r="R56" s="8">
        <v>0</v>
      </c>
      <c r="S56" s="8">
        <v>0</v>
      </c>
      <c r="T56" s="5">
        <f>IF(Break!G56=1,Shifts!N56-Shifts!M56,N56-M56-Break!H56)</f>
        <v>-3600</v>
      </c>
      <c r="U56" s="8">
        <v>0</v>
      </c>
      <c r="V56" s="8">
        <v>0</v>
      </c>
      <c r="W56" s="8">
        <v>0</v>
      </c>
      <c r="X56" s="8">
        <v>0</v>
      </c>
      <c r="Y56" s="8">
        <v>32768</v>
      </c>
      <c r="Z56" s="8">
        <v>0</v>
      </c>
      <c r="AA56" s="10">
        <f t="shared" si="11"/>
        <v>-3600</v>
      </c>
      <c r="AB56" s="8">
        <f>IF(Rounding!Q$1=1,VLOOKUP(Shifts!B56,Rounding!U57:W254,3,FALSE),-1)</f>
        <v>-1</v>
      </c>
      <c r="AC56" s="8">
        <f t="shared" si="12"/>
        <v>3600</v>
      </c>
      <c r="AD56" s="8">
        <v>0</v>
      </c>
      <c r="AE56" s="8" t="s">
        <v>4</v>
      </c>
      <c r="AF56" s="8" t="s">
        <v>4</v>
      </c>
      <c r="AG56" s="8" t="s">
        <v>4</v>
      </c>
      <c r="AH56" s="8" t="s">
        <v>4</v>
      </c>
      <c r="AI56" s="8" t="s">
        <v>4</v>
      </c>
      <c r="AJ56" s="8" t="s">
        <v>4</v>
      </c>
      <c r="AK56" s="8" t="s">
        <v>4</v>
      </c>
      <c r="AL56" s="8" t="s">
        <v>4</v>
      </c>
      <c r="AM56" s="8" t="s">
        <v>4</v>
      </c>
      <c r="AN56" s="8" t="s">
        <v>4</v>
      </c>
      <c r="AO56" s="8" t="str">
        <f t="shared" si="13"/>
        <v>insert into shifts values ('111','00:00 00:00','0','0','0','0','-7200','3600','86340','0','0','-3600','0','0','0','0','32768','0','-3600','-1','3600','0',NULL,NULL,NULL,NULL,NULL,NULL,NULL,NULL,NULL,NULL)exec @id=dbo.nextval 'shifts.shiftref'</v>
      </c>
    </row>
    <row r="57" spans="1:41" x14ac:dyDescent="0.3">
      <c r="A57" s="8">
        <v>113</v>
      </c>
      <c r="B57" s="2" t="str">
        <f t="shared" si="3"/>
        <v>00:00 00:00</v>
      </c>
      <c r="C57" s="6">
        <f t="shared" si="4"/>
        <v>113</v>
      </c>
      <c r="D57" s="43"/>
      <c r="E57" s="43"/>
      <c r="F57" s="3">
        <v>0</v>
      </c>
      <c r="G57" s="3">
        <f t="shared" si="5"/>
        <v>-4.1666666666666664E-2</v>
      </c>
      <c r="H57" s="3">
        <f t="shared" si="21"/>
        <v>-8.3333333333333329E-2</v>
      </c>
      <c r="I57" s="3">
        <f t="shared" si="7"/>
        <v>4.1666666666666664E-2</v>
      </c>
      <c r="J57" s="3">
        <v>0.999305555555556</v>
      </c>
      <c r="K57" s="8">
        <v>0</v>
      </c>
      <c r="L57" s="8">
        <v>0</v>
      </c>
      <c r="M57" s="10">
        <f t="shared" si="18"/>
        <v>0</v>
      </c>
      <c r="N57" s="10">
        <f t="shared" si="19"/>
        <v>0</v>
      </c>
      <c r="O57" s="10">
        <f t="shared" si="14"/>
        <v>-7200</v>
      </c>
      <c r="P57" s="10">
        <f t="shared" si="15"/>
        <v>3600</v>
      </c>
      <c r="Q57" s="10">
        <f t="shared" si="16"/>
        <v>86340.000000000044</v>
      </c>
      <c r="R57" s="8">
        <v>0</v>
      </c>
      <c r="S57" s="8">
        <v>0</v>
      </c>
      <c r="T57" s="5">
        <f>IF(Break!G57=1,Shifts!N57-Shifts!M57,N57-M57-Break!H57)</f>
        <v>-3600</v>
      </c>
      <c r="U57" s="8">
        <v>0</v>
      </c>
      <c r="V57" s="8">
        <v>0</v>
      </c>
      <c r="W57" s="8">
        <v>0</v>
      </c>
      <c r="X57" s="8">
        <v>0</v>
      </c>
      <c r="Y57" s="8">
        <v>32768</v>
      </c>
      <c r="Z57" s="8">
        <v>0</v>
      </c>
      <c r="AA57" s="10">
        <f t="shared" si="11"/>
        <v>-3600</v>
      </c>
      <c r="AB57" s="8">
        <f>IF(Rounding!Q$1=1,VLOOKUP(Shifts!B57,Rounding!U58:W255,3,FALSE),-1)</f>
        <v>-1</v>
      </c>
      <c r="AC57" s="8">
        <f t="shared" si="12"/>
        <v>3600</v>
      </c>
      <c r="AD57" s="8">
        <v>0</v>
      </c>
      <c r="AE57" s="8" t="s">
        <v>4</v>
      </c>
      <c r="AF57" s="8" t="s">
        <v>4</v>
      </c>
      <c r="AG57" s="8" t="s">
        <v>4</v>
      </c>
      <c r="AH57" s="8" t="s">
        <v>4</v>
      </c>
      <c r="AI57" s="8" t="s">
        <v>4</v>
      </c>
      <c r="AJ57" s="8" t="s">
        <v>4</v>
      </c>
      <c r="AK57" s="8" t="s">
        <v>4</v>
      </c>
      <c r="AL57" s="8" t="s">
        <v>4</v>
      </c>
      <c r="AM57" s="8" t="s">
        <v>4</v>
      </c>
      <c r="AN57" s="8" t="s">
        <v>4</v>
      </c>
      <c r="AO57" s="8" t="str">
        <f t="shared" si="13"/>
        <v>insert into shifts values ('113','00:00 00:00','0','0','0','0','-7200','3600','86340','0','0','-3600','0','0','0','0','32768','0','-3600','-1','3600','0',NULL,NULL,NULL,NULL,NULL,NULL,NULL,NULL,NULL,NULL)exec @id=dbo.nextval 'shifts.shiftref'</v>
      </c>
    </row>
    <row r="58" spans="1:41" x14ac:dyDescent="0.3">
      <c r="A58" s="8">
        <v>115</v>
      </c>
      <c r="B58" s="2" t="str">
        <f t="shared" si="3"/>
        <v>00:00 00:00</v>
      </c>
      <c r="C58" s="6">
        <f t="shared" si="4"/>
        <v>115</v>
      </c>
      <c r="D58" s="43"/>
      <c r="E58" s="43"/>
      <c r="F58" s="3">
        <v>0</v>
      </c>
      <c r="G58" s="3">
        <f t="shared" si="5"/>
        <v>-4.1666666666666664E-2</v>
      </c>
      <c r="H58" s="3">
        <f t="shared" si="21"/>
        <v>-8.3333333333333329E-2</v>
      </c>
      <c r="I58" s="3">
        <f t="shared" si="7"/>
        <v>4.1666666666666664E-2</v>
      </c>
      <c r="J58" s="3">
        <v>0.999305555555556</v>
      </c>
      <c r="K58" s="8">
        <v>0</v>
      </c>
      <c r="L58" s="8">
        <v>0</v>
      </c>
      <c r="M58" s="10">
        <f t="shared" si="18"/>
        <v>0</v>
      </c>
      <c r="N58" s="10">
        <f t="shared" si="19"/>
        <v>0</v>
      </c>
      <c r="O58" s="10">
        <f t="shared" si="14"/>
        <v>-7200</v>
      </c>
      <c r="P58" s="10">
        <f t="shared" si="15"/>
        <v>3600</v>
      </c>
      <c r="Q58" s="10">
        <f t="shared" si="16"/>
        <v>86340.000000000044</v>
      </c>
      <c r="R58" s="8">
        <v>0</v>
      </c>
      <c r="S58" s="8">
        <v>0</v>
      </c>
      <c r="T58" s="5">
        <f>IF(Break!G58=1,Shifts!N58-Shifts!M58,N58-M58-Break!H58)</f>
        <v>-3600</v>
      </c>
      <c r="U58" s="8">
        <v>0</v>
      </c>
      <c r="V58" s="8">
        <v>0</v>
      </c>
      <c r="W58" s="8">
        <v>0</v>
      </c>
      <c r="X58" s="8">
        <v>0</v>
      </c>
      <c r="Y58" s="8">
        <v>32768</v>
      </c>
      <c r="Z58" s="8">
        <v>0</v>
      </c>
      <c r="AA58" s="10">
        <f t="shared" si="11"/>
        <v>-3600</v>
      </c>
      <c r="AB58" s="8">
        <f>IF(Rounding!Q$1=1,VLOOKUP(Shifts!B58,Rounding!U59:W256,3,FALSE),-1)</f>
        <v>-1</v>
      </c>
      <c r="AC58" s="8">
        <f t="shared" si="12"/>
        <v>3600</v>
      </c>
      <c r="AD58" s="8">
        <v>0</v>
      </c>
      <c r="AE58" s="8" t="s">
        <v>4</v>
      </c>
      <c r="AF58" s="8" t="s">
        <v>4</v>
      </c>
      <c r="AG58" s="8" t="s">
        <v>4</v>
      </c>
      <c r="AH58" s="8" t="s">
        <v>4</v>
      </c>
      <c r="AI58" s="8" t="s">
        <v>4</v>
      </c>
      <c r="AJ58" s="8" t="s">
        <v>4</v>
      </c>
      <c r="AK58" s="8" t="s">
        <v>4</v>
      </c>
      <c r="AL58" s="8" t="s">
        <v>4</v>
      </c>
      <c r="AM58" s="8" t="s">
        <v>4</v>
      </c>
      <c r="AN58" s="8" t="s">
        <v>4</v>
      </c>
      <c r="AO58" s="8" t="str">
        <f t="shared" si="13"/>
        <v>insert into shifts values ('115','00:00 00:00','0','0','0','0','-7200','3600','86340','0','0','-3600','0','0','0','0','32768','0','-3600','-1','3600','0',NULL,NULL,NULL,NULL,NULL,NULL,NULL,NULL,NULL,NULL)exec @id=dbo.nextval 'shifts.shiftref'</v>
      </c>
    </row>
    <row r="59" spans="1:41" x14ac:dyDescent="0.3">
      <c r="A59" s="8">
        <v>117</v>
      </c>
      <c r="B59" s="2" t="str">
        <f t="shared" si="3"/>
        <v>00:00 00:00</v>
      </c>
      <c r="C59" s="6">
        <f t="shared" si="4"/>
        <v>117</v>
      </c>
      <c r="D59" s="43"/>
      <c r="E59" s="43"/>
      <c r="F59" s="3">
        <v>0</v>
      </c>
      <c r="G59" s="3">
        <f t="shared" si="5"/>
        <v>-4.1666666666666664E-2</v>
      </c>
      <c r="H59" s="3">
        <f t="shared" si="21"/>
        <v>-8.3333333333333329E-2</v>
      </c>
      <c r="I59" s="3">
        <f t="shared" si="7"/>
        <v>4.1666666666666664E-2</v>
      </c>
      <c r="J59" s="3">
        <v>0.999305555555556</v>
      </c>
      <c r="K59" s="8">
        <v>0</v>
      </c>
      <c r="L59" s="8">
        <v>0</v>
      </c>
      <c r="M59" s="10">
        <f t="shared" si="18"/>
        <v>0</v>
      </c>
      <c r="N59" s="10">
        <f t="shared" si="19"/>
        <v>0</v>
      </c>
      <c r="O59" s="10">
        <f t="shared" si="14"/>
        <v>-7200</v>
      </c>
      <c r="P59" s="10">
        <f t="shared" si="15"/>
        <v>3600</v>
      </c>
      <c r="Q59" s="10">
        <f t="shared" si="16"/>
        <v>86340.000000000044</v>
      </c>
      <c r="R59" s="8">
        <v>0</v>
      </c>
      <c r="S59" s="8">
        <v>0</v>
      </c>
      <c r="T59" s="5">
        <f>IF(Break!G59=1,Shifts!N59-Shifts!M59,N59-M59-Break!H59)</f>
        <v>-3600</v>
      </c>
      <c r="U59" s="8">
        <v>0</v>
      </c>
      <c r="V59" s="8">
        <v>0</v>
      </c>
      <c r="W59" s="8">
        <v>0</v>
      </c>
      <c r="X59" s="8">
        <v>0</v>
      </c>
      <c r="Y59" s="8">
        <v>32768</v>
      </c>
      <c r="Z59" s="8">
        <v>0</v>
      </c>
      <c r="AA59" s="10">
        <f t="shared" si="11"/>
        <v>-3600</v>
      </c>
      <c r="AB59" s="8">
        <f>IF(Rounding!Q$1=1,VLOOKUP(Shifts!B59,Rounding!U60:W257,3,FALSE),-1)</f>
        <v>-1</v>
      </c>
      <c r="AC59" s="8">
        <f t="shared" si="12"/>
        <v>3600</v>
      </c>
      <c r="AD59" s="8">
        <v>0</v>
      </c>
      <c r="AE59" s="8" t="s">
        <v>4</v>
      </c>
      <c r="AF59" s="8" t="s">
        <v>4</v>
      </c>
      <c r="AG59" s="8" t="s">
        <v>4</v>
      </c>
      <c r="AH59" s="8" t="s">
        <v>4</v>
      </c>
      <c r="AI59" s="8" t="s">
        <v>4</v>
      </c>
      <c r="AJ59" s="8" t="s">
        <v>4</v>
      </c>
      <c r="AK59" s="8" t="s">
        <v>4</v>
      </c>
      <c r="AL59" s="8" t="s">
        <v>4</v>
      </c>
      <c r="AM59" s="8" t="s">
        <v>4</v>
      </c>
      <c r="AN59" s="8" t="s">
        <v>4</v>
      </c>
      <c r="AO59" s="8" t="str">
        <f t="shared" si="13"/>
        <v>insert into shifts values ('117','00:00 00:00','0','0','0','0','-7200','3600','86340','0','0','-3600','0','0','0','0','32768','0','-3600','-1','3600','0',NULL,NULL,NULL,NULL,NULL,NULL,NULL,NULL,NULL,NULL)exec @id=dbo.nextval 'shifts.shiftref'</v>
      </c>
    </row>
    <row r="60" spans="1:41" x14ac:dyDescent="0.3">
      <c r="A60" s="8">
        <v>119</v>
      </c>
      <c r="B60" s="2" t="str">
        <f t="shared" si="3"/>
        <v>00:00 00:00</v>
      </c>
      <c r="C60" s="6">
        <f t="shared" si="4"/>
        <v>119</v>
      </c>
      <c r="D60" s="43"/>
      <c r="E60" s="43"/>
      <c r="F60" s="3">
        <v>0</v>
      </c>
      <c r="G60" s="3">
        <f t="shared" si="5"/>
        <v>-4.1666666666666664E-2</v>
      </c>
      <c r="H60" s="3">
        <f t="shared" si="21"/>
        <v>-8.3333333333333329E-2</v>
      </c>
      <c r="I60" s="3">
        <f t="shared" si="7"/>
        <v>4.1666666666666664E-2</v>
      </c>
      <c r="J60" s="3">
        <v>0.999305555555556</v>
      </c>
      <c r="K60" s="8">
        <v>0</v>
      </c>
      <c r="L60" s="8">
        <v>0</v>
      </c>
      <c r="M60" s="10">
        <f t="shared" si="18"/>
        <v>0</v>
      </c>
      <c r="N60" s="10">
        <f t="shared" si="19"/>
        <v>0</v>
      </c>
      <c r="O60" s="10">
        <f t="shared" si="14"/>
        <v>-7200</v>
      </c>
      <c r="P60" s="10">
        <f t="shared" si="15"/>
        <v>3600</v>
      </c>
      <c r="Q60" s="10">
        <f t="shared" si="16"/>
        <v>86340.000000000044</v>
      </c>
      <c r="R60" s="8">
        <v>0</v>
      </c>
      <c r="S60" s="8">
        <v>0</v>
      </c>
      <c r="T60" s="5">
        <f>IF(Break!G60=1,Shifts!N60-Shifts!M60,N60-M60-Break!H60)</f>
        <v>-3600</v>
      </c>
      <c r="U60" s="8">
        <v>0</v>
      </c>
      <c r="V60" s="8">
        <v>0</v>
      </c>
      <c r="W60" s="8">
        <v>0</v>
      </c>
      <c r="X60" s="8">
        <v>0</v>
      </c>
      <c r="Y60" s="8">
        <v>32768</v>
      </c>
      <c r="Z60" s="8">
        <v>0</v>
      </c>
      <c r="AA60" s="10">
        <f t="shared" si="11"/>
        <v>-3600</v>
      </c>
      <c r="AB60" s="8">
        <f>IF(Rounding!Q$1=1,VLOOKUP(Shifts!B60,Rounding!U61:W258,3,FALSE),-1)</f>
        <v>-1</v>
      </c>
      <c r="AC60" s="8">
        <f t="shared" si="12"/>
        <v>3600</v>
      </c>
      <c r="AD60" s="8">
        <v>0</v>
      </c>
      <c r="AE60" s="8" t="s">
        <v>4</v>
      </c>
      <c r="AF60" s="8" t="s">
        <v>4</v>
      </c>
      <c r="AG60" s="8" t="s">
        <v>4</v>
      </c>
      <c r="AH60" s="8" t="s">
        <v>4</v>
      </c>
      <c r="AI60" s="8" t="s">
        <v>4</v>
      </c>
      <c r="AJ60" s="8" t="s">
        <v>4</v>
      </c>
      <c r="AK60" s="8" t="s">
        <v>4</v>
      </c>
      <c r="AL60" s="8" t="s">
        <v>4</v>
      </c>
      <c r="AM60" s="8" t="s">
        <v>4</v>
      </c>
      <c r="AN60" s="8" t="s">
        <v>4</v>
      </c>
      <c r="AO60" s="8" t="str">
        <f t="shared" si="13"/>
        <v>insert into shifts values ('119','00:00 00:00','0','0','0','0','-7200','3600','86340','0','0','-3600','0','0','0','0','32768','0','-3600','-1','3600','0',NULL,NULL,NULL,NULL,NULL,NULL,NULL,NULL,NULL,NULL)exec @id=dbo.nextval 'shifts.shiftref'</v>
      </c>
    </row>
    <row r="61" spans="1:41" x14ac:dyDescent="0.3">
      <c r="A61" s="8">
        <v>121</v>
      </c>
      <c r="B61" s="2" t="str">
        <f t="shared" si="3"/>
        <v>00:00 00:00</v>
      </c>
      <c r="C61" s="6">
        <f t="shared" si="4"/>
        <v>121</v>
      </c>
      <c r="D61" s="43"/>
      <c r="E61" s="43"/>
      <c r="F61" s="3">
        <v>0</v>
      </c>
      <c r="G61" s="3">
        <f t="shared" si="5"/>
        <v>-4.1666666666666664E-2</v>
      </c>
      <c r="H61" s="3">
        <f t="shared" si="21"/>
        <v>-8.3333333333333329E-2</v>
      </c>
      <c r="I61" s="3">
        <f t="shared" si="7"/>
        <v>4.1666666666666664E-2</v>
      </c>
      <c r="J61" s="3">
        <v>0.999305555555556</v>
      </c>
      <c r="K61" s="8">
        <v>0</v>
      </c>
      <c r="L61" s="8">
        <v>0</v>
      </c>
      <c r="M61" s="10">
        <f t="shared" si="18"/>
        <v>0</v>
      </c>
      <c r="N61" s="10">
        <f t="shared" si="19"/>
        <v>0</v>
      </c>
      <c r="O61" s="10">
        <f t="shared" si="14"/>
        <v>-7200</v>
      </c>
      <c r="P61" s="10">
        <f t="shared" si="15"/>
        <v>3600</v>
      </c>
      <c r="Q61" s="10">
        <f t="shared" si="16"/>
        <v>86340.000000000044</v>
      </c>
      <c r="R61" s="8">
        <v>0</v>
      </c>
      <c r="S61" s="8">
        <v>0</v>
      </c>
      <c r="T61" s="5">
        <f>IF(Break!G61=1,Shifts!N61-Shifts!M61,N61-M61-Break!H61)</f>
        <v>-3600</v>
      </c>
      <c r="U61" s="8">
        <v>0</v>
      </c>
      <c r="V61" s="8">
        <v>0</v>
      </c>
      <c r="W61" s="8">
        <v>0</v>
      </c>
      <c r="X61" s="8">
        <v>0</v>
      </c>
      <c r="Y61" s="8">
        <v>32768</v>
      </c>
      <c r="Z61" s="8">
        <v>0</v>
      </c>
      <c r="AA61" s="10">
        <f t="shared" si="11"/>
        <v>-3600</v>
      </c>
      <c r="AB61" s="8">
        <f>IF(Rounding!Q$1=1,VLOOKUP(Shifts!B61,Rounding!U62:W259,3,FALSE),-1)</f>
        <v>-1</v>
      </c>
      <c r="AC61" s="8">
        <f t="shared" si="12"/>
        <v>3600</v>
      </c>
      <c r="AD61" s="8">
        <v>0</v>
      </c>
      <c r="AE61" s="8" t="s">
        <v>4</v>
      </c>
      <c r="AF61" s="8" t="s">
        <v>4</v>
      </c>
      <c r="AG61" s="8" t="s">
        <v>4</v>
      </c>
      <c r="AH61" s="8" t="s">
        <v>4</v>
      </c>
      <c r="AI61" s="8" t="s">
        <v>4</v>
      </c>
      <c r="AJ61" s="8" t="s">
        <v>4</v>
      </c>
      <c r="AK61" s="8" t="s">
        <v>4</v>
      </c>
      <c r="AL61" s="8" t="s">
        <v>4</v>
      </c>
      <c r="AM61" s="8" t="s">
        <v>4</v>
      </c>
      <c r="AN61" s="8" t="s">
        <v>4</v>
      </c>
      <c r="AO61" s="8" t="str">
        <f t="shared" si="13"/>
        <v>insert into shifts values ('121','00:00 00:00','0','0','0','0','-7200','3600','86340','0','0','-3600','0','0','0','0','32768','0','-3600','-1','3600','0',NULL,NULL,NULL,NULL,NULL,NULL,NULL,NULL,NULL,NULL)exec @id=dbo.nextval 'shifts.shiftref'</v>
      </c>
    </row>
    <row r="62" spans="1:41" x14ac:dyDescent="0.3">
      <c r="A62" s="8">
        <v>123</v>
      </c>
      <c r="B62" s="2" t="str">
        <f t="shared" si="3"/>
        <v>00:00 00:00</v>
      </c>
      <c r="C62" s="6">
        <f t="shared" si="4"/>
        <v>123</v>
      </c>
      <c r="D62" s="43"/>
      <c r="E62" s="43"/>
      <c r="F62" s="3">
        <v>0</v>
      </c>
      <c r="G62" s="3">
        <f t="shared" si="5"/>
        <v>-4.1666666666666664E-2</v>
      </c>
      <c r="H62" s="3">
        <f t="shared" si="21"/>
        <v>-8.3333333333333329E-2</v>
      </c>
      <c r="I62" s="3">
        <f t="shared" si="7"/>
        <v>4.1666666666666664E-2</v>
      </c>
      <c r="J62" s="3">
        <v>0.999305555555556</v>
      </c>
      <c r="K62" s="8">
        <v>0</v>
      </c>
      <c r="L62" s="8">
        <v>0</v>
      </c>
      <c r="M62" s="10">
        <f t="shared" si="18"/>
        <v>0</v>
      </c>
      <c r="N62" s="10">
        <f t="shared" si="19"/>
        <v>0</v>
      </c>
      <c r="O62" s="10">
        <f t="shared" si="14"/>
        <v>-7200</v>
      </c>
      <c r="P62" s="10">
        <f t="shared" si="15"/>
        <v>3600</v>
      </c>
      <c r="Q62" s="10">
        <f t="shared" si="16"/>
        <v>86340.000000000044</v>
      </c>
      <c r="R62" s="8">
        <v>0</v>
      </c>
      <c r="S62" s="8">
        <v>0</v>
      </c>
      <c r="T62" s="5">
        <f>IF(Break!G62=1,Shifts!N62-Shifts!M62,N62-M62-Break!H62)</f>
        <v>-3600</v>
      </c>
      <c r="U62" s="8">
        <v>0</v>
      </c>
      <c r="V62" s="8">
        <v>0</v>
      </c>
      <c r="W62" s="8">
        <v>0</v>
      </c>
      <c r="X62" s="8">
        <v>0</v>
      </c>
      <c r="Y62" s="8">
        <v>32768</v>
      </c>
      <c r="Z62" s="8">
        <v>0</v>
      </c>
      <c r="AA62" s="10">
        <f t="shared" si="11"/>
        <v>-3600</v>
      </c>
      <c r="AB62" s="8">
        <f>IF(Rounding!Q$1=1,VLOOKUP(Shifts!B62,Rounding!U63:W260,3,FALSE),-1)</f>
        <v>-1</v>
      </c>
      <c r="AC62" s="8">
        <f t="shared" si="12"/>
        <v>3600</v>
      </c>
      <c r="AD62" s="8">
        <v>0</v>
      </c>
      <c r="AE62" s="8" t="s">
        <v>4</v>
      </c>
      <c r="AF62" s="8" t="s">
        <v>4</v>
      </c>
      <c r="AG62" s="8" t="s">
        <v>4</v>
      </c>
      <c r="AH62" s="8" t="s">
        <v>4</v>
      </c>
      <c r="AI62" s="8" t="s">
        <v>4</v>
      </c>
      <c r="AJ62" s="8" t="s">
        <v>4</v>
      </c>
      <c r="AK62" s="8" t="s">
        <v>4</v>
      </c>
      <c r="AL62" s="8" t="s">
        <v>4</v>
      </c>
      <c r="AM62" s="8" t="s">
        <v>4</v>
      </c>
      <c r="AN62" s="8" t="s">
        <v>4</v>
      </c>
      <c r="AO62" s="8" t="str">
        <f t="shared" si="13"/>
        <v>insert into shifts values ('123','00:00 00:00','0','0','0','0','-7200','3600','86340','0','0','-3600','0','0','0','0','32768','0','-3600','-1','3600','0',NULL,NULL,NULL,NULL,NULL,NULL,NULL,NULL,NULL,NULL)exec @id=dbo.nextval 'shifts.shiftref'</v>
      </c>
    </row>
    <row r="63" spans="1:41" x14ac:dyDescent="0.3">
      <c r="A63" s="8">
        <v>125</v>
      </c>
      <c r="B63" s="2" t="str">
        <f t="shared" si="3"/>
        <v>00:00 00:00</v>
      </c>
      <c r="C63" s="6">
        <f t="shared" si="4"/>
        <v>125</v>
      </c>
      <c r="D63" s="43"/>
      <c r="E63" s="43"/>
      <c r="F63" s="3">
        <v>0</v>
      </c>
      <c r="G63" s="3">
        <f t="shared" si="5"/>
        <v>-4.1666666666666664E-2</v>
      </c>
      <c r="H63" s="3">
        <f t="shared" si="21"/>
        <v>-8.3333333333333329E-2</v>
      </c>
      <c r="I63" s="3">
        <f t="shared" si="7"/>
        <v>4.1666666666666664E-2</v>
      </c>
      <c r="J63" s="3">
        <v>0.999305555555556</v>
      </c>
      <c r="K63" s="8">
        <v>0</v>
      </c>
      <c r="L63" s="8">
        <v>0</v>
      </c>
      <c r="M63" s="10">
        <f t="shared" si="18"/>
        <v>0</v>
      </c>
      <c r="N63" s="10">
        <f t="shared" si="19"/>
        <v>0</v>
      </c>
      <c r="O63" s="10">
        <f t="shared" si="14"/>
        <v>-7200</v>
      </c>
      <c r="P63" s="10">
        <f t="shared" si="15"/>
        <v>3600</v>
      </c>
      <c r="Q63" s="10">
        <f t="shared" si="16"/>
        <v>86340.000000000044</v>
      </c>
      <c r="R63" s="8">
        <v>0</v>
      </c>
      <c r="S63" s="8">
        <v>0</v>
      </c>
      <c r="T63" s="5">
        <f>IF(Break!G63=1,Shifts!N63-Shifts!M63,N63-M63-Break!H63)</f>
        <v>-3600</v>
      </c>
      <c r="U63" s="8">
        <v>0</v>
      </c>
      <c r="V63" s="8">
        <v>0</v>
      </c>
      <c r="W63" s="8">
        <v>0</v>
      </c>
      <c r="X63" s="8">
        <v>0</v>
      </c>
      <c r="Y63" s="8">
        <v>32768</v>
      </c>
      <c r="Z63" s="8">
        <v>0</v>
      </c>
      <c r="AA63" s="10">
        <f t="shared" si="11"/>
        <v>-3600</v>
      </c>
      <c r="AB63" s="8">
        <f>IF(Rounding!Q$1=1,VLOOKUP(Shifts!B63,Rounding!U64:W261,3,FALSE),-1)</f>
        <v>-1</v>
      </c>
      <c r="AC63" s="8">
        <f t="shared" si="12"/>
        <v>3600</v>
      </c>
      <c r="AD63" s="8">
        <v>0</v>
      </c>
      <c r="AE63" s="8" t="s">
        <v>4</v>
      </c>
      <c r="AF63" s="8" t="s">
        <v>4</v>
      </c>
      <c r="AG63" s="8" t="s">
        <v>4</v>
      </c>
      <c r="AH63" s="8" t="s">
        <v>4</v>
      </c>
      <c r="AI63" s="8" t="s">
        <v>4</v>
      </c>
      <c r="AJ63" s="8" t="s">
        <v>4</v>
      </c>
      <c r="AK63" s="8" t="s">
        <v>4</v>
      </c>
      <c r="AL63" s="8" t="s">
        <v>4</v>
      </c>
      <c r="AM63" s="8" t="s">
        <v>4</v>
      </c>
      <c r="AN63" s="8" t="s">
        <v>4</v>
      </c>
      <c r="AO63" s="8" t="str">
        <f t="shared" si="13"/>
        <v>insert into shifts values ('125','00:00 00:00','0','0','0','0','-7200','3600','86340','0','0','-3600','0','0','0','0','32768','0','-3600','-1','3600','0',NULL,NULL,NULL,NULL,NULL,NULL,NULL,NULL,NULL,NULL)exec @id=dbo.nextval 'shifts.shiftref'</v>
      </c>
    </row>
    <row r="64" spans="1:41" x14ac:dyDescent="0.3">
      <c r="A64" s="8">
        <v>127</v>
      </c>
      <c r="B64" s="2" t="str">
        <f t="shared" si="3"/>
        <v>00:00 00:00</v>
      </c>
      <c r="C64" s="6">
        <f t="shared" si="4"/>
        <v>127</v>
      </c>
      <c r="D64" s="43"/>
      <c r="E64" s="43"/>
      <c r="F64" s="3">
        <v>0</v>
      </c>
      <c r="G64" s="3">
        <f t="shared" si="5"/>
        <v>-4.1666666666666664E-2</v>
      </c>
      <c r="H64" s="3">
        <f t="shared" si="21"/>
        <v>-8.3333333333333329E-2</v>
      </c>
      <c r="I64" s="3">
        <f t="shared" si="7"/>
        <v>4.1666666666666664E-2</v>
      </c>
      <c r="J64" s="3">
        <v>0.999305555555556</v>
      </c>
      <c r="K64" s="8">
        <v>0</v>
      </c>
      <c r="L64" s="8">
        <v>0</v>
      </c>
      <c r="M64" s="10">
        <f t="shared" si="18"/>
        <v>0</v>
      </c>
      <c r="N64" s="10">
        <f t="shared" si="19"/>
        <v>0</v>
      </c>
      <c r="O64" s="10">
        <f t="shared" si="14"/>
        <v>-7200</v>
      </c>
      <c r="P64" s="10">
        <f t="shared" si="15"/>
        <v>3600</v>
      </c>
      <c r="Q64" s="10">
        <f t="shared" si="16"/>
        <v>86340.000000000044</v>
      </c>
      <c r="R64" s="8">
        <v>0</v>
      </c>
      <c r="S64" s="8">
        <v>0</v>
      </c>
      <c r="T64" s="5">
        <f>IF(Break!G64=1,Shifts!N64-Shifts!M64,N64-M64-Break!H64)</f>
        <v>-3600</v>
      </c>
      <c r="U64" s="8">
        <v>0</v>
      </c>
      <c r="V64" s="8">
        <v>0</v>
      </c>
      <c r="W64" s="8">
        <v>0</v>
      </c>
      <c r="X64" s="8">
        <v>0</v>
      </c>
      <c r="Y64" s="8">
        <v>32768</v>
      </c>
      <c r="Z64" s="8">
        <v>0</v>
      </c>
      <c r="AA64" s="10">
        <f t="shared" si="11"/>
        <v>-3600</v>
      </c>
      <c r="AB64" s="8">
        <f>IF(Rounding!Q$1=1,VLOOKUP(Shifts!B64,Rounding!U65:W262,3,FALSE),-1)</f>
        <v>-1</v>
      </c>
      <c r="AC64" s="8">
        <f t="shared" si="12"/>
        <v>3600</v>
      </c>
      <c r="AD64" s="8">
        <v>0</v>
      </c>
      <c r="AE64" s="8" t="s">
        <v>4</v>
      </c>
      <c r="AF64" s="8" t="s">
        <v>4</v>
      </c>
      <c r="AG64" s="8" t="s">
        <v>4</v>
      </c>
      <c r="AH64" s="8" t="s">
        <v>4</v>
      </c>
      <c r="AI64" s="8" t="s">
        <v>4</v>
      </c>
      <c r="AJ64" s="8" t="s">
        <v>4</v>
      </c>
      <c r="AK64" s="8" t="s">
        <v>4</v>
      </c>
      <c r="AL64" s="8" t="s">
        <v>4</v>
      </c>
      <c r="AM64" s="8" t="s">
        <v>4</v>
      </c>
      <c r="AN64" s="8" t="s">
        <v>4</v>
      </c>
      <c r="AO64" s="8" t="str">
        <f t="shared" si="13"/>
        <v>insert into shifts values ('127','00:00 00:00','0','0','0','0','-7200','3600','86340','0','0','-3600','0','0','0','0','32768','0','-3600','-1','3600','0',NULL,NULL,NULL,NULL,NULL,NULL,NULL,NULL,NULL,NULL)exec @id=dbo.nextval 'shifts.shiftref'</v>
      </c>
    </row>
    <row r="65" spans="1:41" x14ac:dyDescent="0.3">
      <c r="A65" s="8">
        <v>129</v>
      </c>
      <c r="B65" s="2" t="str">
        <f t="shared" si="3"/>
        <v>00:00 00:00</v>
      </c>
      <c r="C65" s="6">
        <f t="shared" si="4"/>
        <v>129</v>
      </c>
      <c r="D65" s="43"/>
      <c r="E65" s="43"/>
      <c r="F65" s="3">
        <v>0</v>
      </c>
      <c r="G65" s="3">
        <f t="shared" si="5"/>
        <v>-4.1666666666666664E-2</v>
      </c>
      <c r="H65" s="3">
        <f t="shared" si="21"/>
        <v>-8.3333333333333329E-2</v>
      </c>
      <c r="I65" s="3">
        <f t="shared" si="7"/>
        <v>4.1666666666666664E-2</v>
      </c>
      <c r="J65" s="3">
        <v>0.999305555555556</v>
      </c>
      <c r="K65" s="8">
        <v>0</v>
      </c>
      <c r="L65" s="8">
        <v>0</v>
      </c>
      <c r="M65" s="10">
        <f t="shared" si="18"/>
        <v>0</v>
      </c>
      <c r="N65" s="10">
        <f t="shared" si="19"/>
        <v>0</v>
      </c>
      <c r="O65" s="10">
        <f t="shared" si="14"/>
        <v>-7200</v>
      </c>
      <c r="P65" s="10">
        <f t="shared" si="15"/>
        <v>3600</v>
      </c>
      <c r="Q65" s="10">
        <f t="shared" si="16"/>
        <v>86340.000000000044</v>
      </c>
      <c r="R65" s="8">
        <v>0</v>
      </c>
      <c r="S65" s="8">
        <v>0</v>
      </c>
      <c r="T65" s="5">
        <f>IF(Break!G65=1,Shifts!N65-Shifts!M65,N65-M65-Break!H65)</f>
        <v>-3600</v>
      </c>
      <c r="U65" s="8">
        <v>0</v>
      </c>
      <c r="V65" s="8">
        <v>0</v>
      </c>
      <c r="W65" s="8">
        <v>0</v>
      </c>
      <c r="X65" s="8">
        <v>0</v>
      </c>
      <c r="Y65" s="8">
        <v>32768</v>
      </c>
      <c r="Z65" s="8">
        <v>0</v>
      </c>
      <c r="AA65" s="10">
        <f t="shared" si="11"/>
        <v>-3600</v>
      </c>
      <c r="AB65" s="8">
        <f>IF(Rounding!Q$1=1,VLOOKUP(Shifts!B65,Rounding!U66:W263,3,FALSE),-1)</f>
        <v>-1</v>
      </c>
      <c r="AC65" s="8">
        <f t="shared" si="12"/>
        <v>3600</v>
      </c>
      <c r="AD65" s="8">
        <v>0</v>
      </c>
      <c r="AE65" s="8" t="s">
        <v>4</v>
      </c>
      <c r="AF65" s="8" t="s">
        <v>4</v>
      </c>
      <c r="AG65" s="8" t="s">
        <v>4</v>
      </c>
      <c r="AH65" s="8" t="s">
        <v>4</v>
      </c>
      <c r="AI65" s="8" t="s">
        <v>4</v>
      </c>
      <c r="AJ65" s="8" t="s">
        <v>4</v>
      </c>
      <c r="AK65" s="8" t="s">
        <v>4</v>
      </c>
      <c r="AL65" s="8" t="s">
        <v>4</v>
      </c>
      <c r="AM65" s="8" t="s">
        <v>4</v>
      </c>
      <c r="AN65" s="8" t="s">
        <v>4</v>
      </c>
      <c r="AO65" s="8" t="str">
        <f t="shared" si="13"/>
        <v>insert into shifts values ('129','00:00 00:00','0','0','0','0','-7200','3600','86340','0','0','-3600','0','0','0','0','32768','0','-3600','-1','3600','0',NULL,NULL,NULL,NULL,NULL,NULL,NULL,NULL,NULL,NULL)exec @id=dbo.nextval 'shifts.shiftref'</v>
      </c>
    </row>
    <row r="66" spans="1:41" x14ac:dyDescent="0.3">
      <c r="A66" s="8">
        <v>131</v>
      </c>
      <c r="B66" s="2" t="str">
        <f t="shared" si="3"/>
        <v>00:00 00:00</v>
      </c>
      <c r="C66" s="6">
        <f t="shared" si="4"/>
        <v>131</v>
      </c>
      <c r="D66" s="43"/>
      <c r="E66" s="43"/>
      <c r="F66" s="3">
        <v>0</v>
      </c>
      <c r="G66" s="3">
        <f t="shared" si="5"/>
        <v>-4.1666666666666664E-2</v>
      </c>
      <c r="H66" s="3">
        <f t="shared" si="21"/>
        <v>-8.3333333333333329E-2</v>
      </c>
      <c r="I66" s="3">
        <f t="shared" si="7"/>
        <v>4.1666666666666664E-2</v>
      </c>
      <c r="J66" s="3">
        <v>1.125</v>
      </c>
      <c r="K66" s="8">
        <v>0</v>
      </c>
      <c r="L66" s="8">
        <v>0</v>
      </c>
      <c r="M66" s="10">
        <f t="shared" si="18"/>
        <v>0</v>
      </c>
      <c r="N66" s="10">
        <f t="shared" si="19"/>
        <v>0</v>
      </c>
      <c r="O66" s="10">
        <f t="shared" si="14"/>
        <v>-7200</v>
      </c>
      <c r="P66" s="10">
        <f t="shared" si="15"/>
        <v>3600</v>
      </c>
      <c r="Q66" s="10">
        <f t="shared" si="16"/>
        <v>97200</v>
      </c>
      <c r="R66" s="8">
        <v>0</v>
      </c>
      <c r="S66" s="8">
        <v>0</v>
      </c>
      <c r="T66" s="5">
        <f>IF(Break!G66=1,Shifts!N66-Shifts!M66,N66-M66-Break!H66)</f>
        <v>-3600</v>
      </c>
      <c r="U66" s="8">
        <v>0</v>
      </c>
      <c r="V66" s="8">
        <v>0</v>
      </c>
      <c r="W66" s="8">
        <v>0</v>
      </c>
      <c r="X66" s="8">
        <v>0</v>
      </c>
      <c r="Y66" s="8">
        <v>32768</v>
      </c>
      <c r="Z66" s="8">
        <v>0</v>
      </c>
      <c r="AA66" s="10">
        <f t="shared" si="11"/>
        <v>-3600</v>
      </c>
      <c r="AB66" s="8">
        <f>IF(Rounding!Q$1=1,VLOOKUP(Shifts!B66,Rounding!U67:W264,3,FALSE),-1)</f>
        <v>-1</v>
      </c>
      <c r="AC66" s="8">
        <f t="shared" si="12"/>
        <v>3600</v>
      </c>
      <c r="AD66" s="8">
        <v>0</v>
      </c>
      <c r="AE66" s="8" t="s">
        <v>4</v>
      </c>
      <c r="AF66" s="8" t="s">
        <v>4</v>
      </c>
      <c r="AG66" s="8" t="s">
        <v>4</v>
      </c>
      <c r="AH66" s="8" t="s">
        <v>4</v>
      </c>
      <c r="AI66" s="8" t="s">
        <v>4</v>
      </c>
      <c r="AJ66" s="8" t="s">
        <v>4</v>
      </c>
      <c r="AK66" s="8" t="s">
        <v>4</v>
      </c>
      <c r="AL66" s="8" t="s">
        <v>4</v>
      </c>
      <c r="AM66" s="8" t="s">
        <v>4</v>
      </c>
      <c r="AN66" s="8" t="s">
        <v>4</v>
      </c>
      <c r="AO66" s="8" t="str">
        <f t="shared" si="13"/>
        <v>insert into shifts values ('131','00:00 00:00','0','0','0','0','-7200','3600','97200','0','0','-3600','0','0','0','0','32768','0','-3600','-1','3600','0',NULL,NULL,NULL,NULL,NULL,NULL,NULL,NULL,NULL,NULL)exec @id=dbo.nextval 'shifts.shiftref'</v>
      </c>
    </row>
    <row r="67" spans="1:41" x14ac:dyDescent="0.3">
      <c r="A67" s="8">
        <v>133</v>
      </c>
      <c r="B67" s="2" t="str">
        <f t="shared" ref="B67:B130" si="22">""&amp;TEXT(D67,"hh:mm")&amp;" "&amp;TEXT(E67,"hh:mm")&amp;""</f>
        <v>00:00 00:00</v>
      </c>
      <c r="C67" s="6">
        <f t="shared" ref="C67:C130" si="23">A67</f>
        <v>133</v>
      </c>
      <c r="D67" s="43"/>
      <c r="E67" s="43"/>
      <c r="F67" s="3">
        <v>0</v>
      </c>
      <c r="G67" s="3">
        <f t="shared" ref="G67:G130" si="24">D67-1/24</f>
        <v>-4.1666666666666664E-2</v>
      </c>
      <c r="H67" s="3">
        <f t="shared" si="21"/>
        <v>-8.3333333333333329E-2</v>
      </c>
      <c r="I67" s="3">
        <f t="shared" ref="I67:I130" si="25">E67+1/24</f>
        <v>4.1666666666666664E-2</v>
      </c>
      <c r="J67" s="3">
        <v>0.999305555555556</v>
      </c>
      <c r="K67" s="8">
        <v>0</v>
      </c>
      <c r="L67" s="8">
        <v>0</v>
      </c>
      <c r="M67" s="10">
        <f t="shared" si="18"/>
        <v>0</v>
      </c>
      <c r="N67" s="10">
        <f t="shared" si="19"/>
        <v>0</v>
      </c>
      <c r="O67" s="10">
        <f t="shared" si="14"/>
        <v>-7200</v>
      </c>
      <c r="P67" s="10">
        <f t="shared" si="15"/>
        <v>3600</v>
      </c>
      <c r="Q67" s="10">
        <f t="shared" si="16"/>
        <v>86340.000000000044</v>
      </c>
      <c r="R67" s="8">
        <v>0</v>
      </c>
      <c r="S67" s="8">
        <v>0</v>
      </c>
      <c r="T67" s="5">
        <f>IF(Break!G67=1,Shifts!N67-Shifts!M67,N67-M67-Break!H67)</f>
        <v>-3600</v>
      </c>
      <c r="U67" s="8">
        <v>0</v>
      </c>
      <c r="V67" s="8">
        <v>0</v>
      </c>
      <c r="W67" s="8">
        <v>0</v>
      </c>
      <c r="X67" s="8">
        <v>0</v>
      </c>
      <c r="Y67" s="8">
        <v>32768</v>
      </c>
      <c r="Z67" s="8">
        <v>0</v>
      </c>
      <c r="AA67" s="10">
        <f t="shared" ref="AA67:AA130" si="26">G67*86400</f>
        <v>-3600</v>
      </c>
      <c r="AB67" s="8">
        <f>IF(Rounding!Q$1=1,VLOOKUP(Shifts!B67,Rounding!U68:W265,3,FALSE),-1)</f>
        <v>-1</v>
      </c>
      <c r="AC67" s="8">
        <f t="shared" ref="AC67:AC130" si="27">M67+3600</f>
        <v>3600</v>
      </c>
      <c r="AD67" s="8">
        <v>0</v>
      </c>
      <c r="AE67" s="8" t="s">
        <v>4</v>
      </c>
      <c r="AF67" s="8" t="s">
        <v>4</v>
      </c>
      <c r="AG67" s="8" t="s">
        <v>4</v>
      </c>
      <c r="AH67" s="8" t="s">
        <v>4</v>
      </c>
      <c r="AI67" s="8" t="s">
        <v>4</v>
      </c>
      <c r="AJ67" s="8" t="s">
        <v>4</v>
      </c>
      <c r="AK67" s="8" t="s">
        <v>4</v>
      </c>
      <c r="AL67" s="8" t="s">
        <v>4</v>
      </c>
      <c r="AM67" s="8" t="s">
        <v>4</v>
      </c>
      <c r="AN67" s="8" t="s">
        <v>4</v>
      </c>
      <c r="AO67" s="8" t="str">
        <f t="shared" ref="AO67:AO130" si="28">"insert into shifts values ('"&amp;A67&amp;"','"&amp;B67&amp;"','"&amp;K67&amp;"','"&amp;L67&amp;"','"&amp;M67&amp;"','"&amp;N67&amp;"','"&amp;O67&amp;"','"&amp;P67&amp;"','"&amp;Q67&amp;"','"&amp;R67&amp;"','"&amp;S67&amp;"','"&amp;T67&amp;"','"&amp;U67&amp;"','"&amp;V67&amp;"','"&amp;W67&amp;"','"&amp;X67&amp;"','"&amp;Y67&amp;"','"&amp;Z67&amp;"','"&amp;AA67&amp;"','"&amp;AB67&amp;"','"&amp;AC67&amp;"','"&amp;AD67&amp;"',"&amp;AE67&amp;","&amp;AF67&amp;","&amp;AG67&amp;","&amp;AH67&amp;","&amp;AI67&amp;","&amp;AJ67&amp;","&amp;AK67&amp;","&amp;AL67&amp;","&amp;AM67&amp;","&amp;AN67&amp;")exec @id=dbo.nextval 'shifts.shiftref'"</f>
        <v>insert into shifts values ('133','00:00 00:00','0','0','0','0','-7200','3600','86340','0','0','-3600','0','0','0','0','32768','0','-3600','-1','3600','0',NULL,NULL,NULL,NULL,NULL,NULL,NULL,NULL,NULL,NULL)exec @id=dbo.nextval 'shifts.shiftref'</v>
      </c>
    </row>
    <row r="68" spans="1:41" x14ac:dyDescent="0.3">
      <c r="A68" s="8">
        <v>135</v>
      </c>
      <c r="B68" s="2" t="str">
        <f t="shared" si="22"/>
        <v>00:00 00:00</v>
      </c>
      <c r="C68" s="6">
        <f t="shared" si="23"/>
        <v>135</v>
      </c>
      <c r="D68" s="43"/>
      <c r="E68" s="43"/>
      <c r="F68" s="3">
        <v>0</v>
      </c>
      <c r="G68" s="3">
        <f t="shared" si="24"/>
        <v>-4.1666666666666664E-2</v>
      </c>
      <c r="H68" s="3">
        <f t="shared" si="21"/>
        <v>-8.3333333333333329E-2</v>
      </c>
      <c r="I68" s="3">
        <f t="shared" si="25"/>
        <v>4.1666666666666664E-2</v>
      </c>
      <c r="J68" s="3">
        <v>0.999305555555556</v>
      </c>
      <c r="K68" s="8">
        <v>0</v>
      </c>
      <c r="L68" s="8">
        <v>0</v>
      </c>
      <c r="M68" s="10">
        <f t="shared" ref="M68:M131" si="29">D68*86400</f>
        <v>0</v>
      </c>
      <c r="N68" s="10">
        <f t="shared" ref="N68:N131" si="30">E68*86400</f>
        <v>0</v>
      </c>
      <c r="O68" s="10">
        <f t="shared" ref="O68:O131" si="31">H68*86400</f>
        <v>-7200</v>
      </c>
      <c r="P68" s="10">
        <f t="shared" ref="P68:P131" si="32">I68*86400</f>
        <v>3600</v>
      </c>
      <c r="Q68" s="10">
        <f t="shared" ref="Q68:Q131" si="33">J68*86400</f>
        <v>86340.000000000044</v>
      </c>
      <c r="R68" s="8">
        <v>0</v>
      </c>
      <c r="S68" s="8">
        <v>0</v>
      </c>
      <c r="T68" s="5">
        <f>IF(Break!G68=1,Shifts!N68-Shifts!M68,N68-M68-Break!H68)</f>
        <v>-3600</v>
      </c>
      <c r="U68" s="8">
        <v>0</v>
      </c>
      <c r="V68" s="8">
        <v>0</v>
      </c>
      <c r="W68" s="8">
        <v>0</v>
      </c>
      <c r="X68" s="8">
        <v>0</v>
      </c>
      <c r="Y68" s="8">
        <v>32768</v>
      </c>
      <c r="Z68" s="8">
        <v>0</v>
      </c>
      <c r="AA68" s="10">
        <f t="shared" si="26"/>
        <v>-3600</v>
      </c>
      <c r="AB68" s="8">
        <f>IF(Rounding!Q$1=1,VLOOKUP(Shifts!B68,Rounding!U69:W266,3,FALSE),-1)</f>
        <v>-1</v>
      </c>
      <c r="AC68" s="8">
        <f t="shared" si="27"/>
        <v>3600</v>
      </c>
      <c r="AD68" s="8">
        <v>0</v>
      </c>
      <c r="AE68" s="8" t="s">
        <v>4</v>
      </c>
      <c r="AF68" s="8" t="s">
        <v>4</v>
      </c>
      <c r="AG68" s="8" t="s">
        <v>4</v>
      </c>
      <c r="AH68" s="8" t="s">
        <v>4</v>
      </c>
      <c r="AI68" s="8" t="s">
        <v>4</v>
      </c>
      <c r="AJ68" s="8" t="s">
        <v>4</v>
      </c>
      <c r="AK68" s="8" t="s">
        <v>4</v>
      </c>
      <c r="AL68" s="8" t="s">
        <v>4</v>
      </c>
      <c r="AM68" s="8" t="s">
        <v>4</v>
      </c>
      <c r="AN68" s="8" t="s">
        <v>4</v>
      </c>
      <c r="AO68" s="8" t="str">
        <f t="shared" si="28"/>
        <v>insert into shifts values ('135','00:00 00:00','0','0','0','0','-7200','3600','86340','0','0','-3600','0','0','0','0','32768','0','-3600','-1','3600','0',NULL,NULL,NULL,NULL,NULL,NULL,NULL,NULL,NULL,NULL)exec @id=dbo.nextval 'shifts.shiftref'</v>
      </c>
    </row>
    <row r="69" spans="1:41" x14ac:dyDescent="0.3">
      <c r="A69" s="8">
        <v>137</v>
      </c>
      <c r="B69" s="2" t="str">
        <f t="shared" si="22"/>
        <v>00:00 00:00</v>
      </c>
      <c r="C69" s="6">
        <f t="shared" si="23"/>
        <v>137</v>
      </c>
      <c r="D69" s="43"/>
      <c r="E69" s="43"/>
      <c r="F69" s="3">
        <v>0</v>
      </c>
      <c r="G69" s="3">
        <f t="shared" si="24"/>
        <v>-4.1666666666666664E-2</v>
      </c>
      <c r="H69" s="3">
        <f t="shared" si="21"/>
        <v>-8.3333333333333329E-2</v>
      </c>
      <c r="I69" s="3">
        <f t="shared" si="25"/>
        <v>4.1666666666666664E-2</v>
      </c>
      <c r="J69" s="3">
        <v>0.999305555555556</v>
      </c>
      <c r="K69" s="8">
        <v>0</v>
      </c>
      <c r="L69" s="8">
        <v>0</v>
      </c>
      <c r="M69" s="10">
        <f t="shared" si="29"/>
        <v>0</v>
      </c>
      <c r="N69" s="10">
        <f t="shared" si="30"/>
        <v>0</v>
      </c>
      <c r="O69" s="10">
        <f t="shared" si="31"/>
        <v>-7200</v>
      </c>
      <c r="P69" s="10">
        <f t="shared" si="32"/>
        <v>3600</v>
      </c>
      <c r="Q69" s="10">
        <f t="shared" si="33"/>
        <v>86340.000000000044</v>
      </c>
      <c r="R69" s="8">
        <v>0</v>
      </c>
      <c r="S69" s="8">
        <v>0</v>
      </c>
      <c r="T69" s="5">
        <f>IF(Break!G69=1,Shifts!N69-Shifts!M69,N69-M69-Break!H69)</f>
        <v>-3600</v>
      </c>
      <c r="U69" s="8">
        <v>0</v>
      </c>
      <c r="V69" s="8">
        <v>0</v>
      </c>
      <c r="W69" s="8">
        <v>0</v>
      </c>
      <c r="X69" s="8">
        <v>0</v>
      </c>
      <c r="Y69" s="8">
        <v>32768</v>
      </c>
      <c r="Z69" s="8">
        <v>0</v>
      </c>
      <c r="AA69" s="10">
        <f t="shared" si="26"/>
        <v>-3600</v>
      </c>
      <c r="AB69" s="8">
        <f>IF(Rounding!Q$1=1,VLOOKUP(Shifts!B69,Rounding!U70:W267,3,FALSE),-1)</f>
        <v>-1</v>
      </c>
      <c r="AC69" s="8">
        <f t="shared" si="27"/>
        <v>3600</v>
      </c>
      <c r="AD69" s="8">
        <v>0</v>
      </c>
      <c r="AE69" s="8" t="s">
        <v>4</v>
      </c>
      <c r="AF69" s="8" t="s">
        <v>4</v>
      </c>
      <c r="AG69" s="8" t="s">
        <v>4</v>
      </c>
      <c r="AH69" s="8" t="s">
        <v>4</v>
      </c>
      <c r="AI69" s="8" t="s">
        <v>4</v>
      </c>
      <c r="AJ69" s="8" t="s">
        <v>4</v>
      </c>
      <c r="AK69" s="8" t="s">
        <v>4</v>
      </c>
      <c r="AL69" s="8" t="s">
        <v>4</v>
      </c>
      <c r="AM69" s="8" t="s">
        <v>4</v>
      </c>
      <c r="AN69" s="8" t="s">
        <v>4</v>
      </c>
      <c r="AO69" s="8" t="str">
        <f t="shared" si="28"/>
        <v>insert into shifts values ('137','00:00 00:00','0','0','0','0','-7200','3600','86340','0','0','-3600','0','0','0','0','32768','0','-3600','-1','3600','0',NULL,NULL,NULL,NULL,NULL,NULL,NULL,NULL,NULL,NULL)exec @id=dbo.nextval 'shifts.shiftref'</v>
      </c>
    </row>
    <row r="70" spans="1:41" x14ac:dyDescent="0.3">
      <c r="A70" s="8">
        <v>139</v>
      </c>
      <c r="B70" s="2" t="str">
        <f t="shared" si="22"/>
        <v>00:00 00:00</v>
      </c>
      <c r="C70" s="6">
        <f t="shared" si="23"/>
        <v>139</v>
      </c>
      <c r="D70" s="43"/>
      <c r="E70" s="43"/>
      <c r="F70" s="3">
        <v>0</v>
      </c>
      <c r="G70" s="3">
        <f t="shared" si="24"/>
        <v>-4.1666666666666664E-2</v>
      </c>
      <c r="H70" s="3">
        <f t="shared" si="21"/>
        <v>-8.3333333333333329E-2</v>
      </c>
      <c r="I70" s="3">
        <f t="shared" si="25"/>
        <v>4.1666666666666664E-2</v>
      </c>
      <c r="J70" s="3">
        <v>0.999305555555556</v>
      </c>
      <c r="K70" s="8">
        <v>0</v>
      </c>
      <c r="L70" s="8">
        <v>0</v>
      </c>
      <c r="M70" s="10">
        <f t="shared" si="29"/>
        <v>0</v>
      </c>
      <c r="N70" s="10">
        <f t="shared" si="30"/>
        <v>0</v>
      </c>
      <c r="O70" s="10">
        <f t="shared" si="31"/>
        <v>-7200</v>
      </c>
      <c r="P70" s="10">
        <f t="shared" si="32"/>
        <v>3600</v>
      </c>
      <c r="Q70" s="10">
        <f t="shared" si="33"/>
        <v>86340.000000000044</v>
      </c>
      <c r="R70" s="8">
        <v>0</v>
      </c>
      <c r="S70" s="8">
        <v>0</v>
      </c>
      <c r="T70" s="5">
        <f>IF(Break!G70=1,Shifts!N70-Shifts!M70,N70-M70-Break!H70)</f>
        <v>-3600</v>
      </c>
      <c r="U70" s="8">
        <v>0</v>
      </c>
      <c r="V70" s="8">
        <v>0</v>
      </c>
      <c r="W70" s="8">
        <v>0</v>
      </c>
      <c r="X70" s="8">
        <v>0</v>
      </c>
      <c r="Y70" s="8">
        <v>32768</v>
      </c>
      <c r="Z70" s="8">
        <v>0</v>
      </c>
      <c r="AA70" s="10">
        <f t="shared" si="26"/>
        <v>-3600</v>
      </c>
      <c r="AB70" s="8">
        <f>IF(Rounding!Q$1=1,VLOOKUP(Shifts!B70,Rounding!U71:W268,3,FALSE),-1)</f>
        <v>-1</v>
      </c>
      <c r="AC70" s="8">
        <f t="shared" si="27"/>
        <v>3600</v>
      </c>
      <c r="AD70" s="8">
        <v>0</v>
      </c>
      <c r="AE70" s="8" t="s">
        <v>4</v>
      </c>
      <c r="AF70" s="8" t="s">
        <v>4</v>
      </c>
      <c r="AG70" s="8" t="s">
        <v>4</v>
      </c>
      <c r="AH70" s="8" t="s">
        <v>4</v>
      </c>
      <c r="AI70" s="8" t="s">
        <v>4</v>
      </c>
      <c r="AJ70" s="8" t="s">
        <v>4</v>
      </c>
      <c r="AK70" s="8" t="s">
        <v>4</v>
      </c>
      <c r="AL70" s="8" t="s">
        <v>4</v>
      </c>
      <c r="AM70" s="8" t="s">
        <v>4</v>
      </c>
      <c r="AN70" s="8" t="s">
        <v>4</v>
      </c>
      <c r="AO70" s="8" t="str">
        <f t="shared" si="28"/>
        <v>insert into shifts values ('139','00:00 00:00','0','0','0','0','-7200','3600','86340','0','0','-3600','0','0','0','0','32768','0','-3600','-1','3600','0',NULL,NULL,NULL,NULL,NULL,NULL,NULL,NULL,NULL,NULL)exec @id=dbo.nextval 'shifts.shiftref'</v>
      </c>
    </row>
    <row r="71" spans="1:41" x14ac:dyDescent="0.3">
      <c r="A71" s="8">
        <v>141</v>
      </c>
      <c r="B71" s="2" t="str">
        <f t="shared" si="22"/>
        <v>00:00 00:00</v>
      </c>
      <c r="C71" s="6">
        <f t="shared" si="23"/>
        <v>141</v>
      </c>
      <c r="D71" s="43"/>
      <c r="E71" s="43"/>
      <c r="F71" s="3">
        <v>0</v>
      </c>
      <c r="G71" s="3">
        <f t="shared" si="24"/>
        <v>-4.1666666666666664E-2</v>
      </c>
      <c r="H71" s="3">
        <f t="shared" si="21"/>
        <v>-8.3333333333333329E-2</v>
      </c>
      <c r="I71" s="3">
        <f t="shared" si="25"/>
        <v>4.1666666666666664E-2</v>
      </c>
      <c r="J71" s="3">
        <v>0.999305555555556</v>
      </c>
      <c r="K71" s="8">
        <v>0</v>
      </c>
      <c r="L71" s="8">
        <v>0</v>
      </c>
      <c r="M71" s="10">
        <f t="shared" si="29"/>
        <v>0</v>
      </c>
      <c r="N71" s="10">
        <f t="shared" si="30"/>
        <v>0</v>
      </c>
      <c r="O71" s="10">
        <f t="shared" si="31"/>
        <v>-7200</v>
      </c>
      <c r="P71" s="10">
        <f t="shared" si="32"/>
        <v>3600</v>
      </c>
      <c r="Q71" s="10">
        <f t="shared" si="33"/>
        <v>86340.000000000044</v>
      </c>
      <c r="R71" s="8">
        <v>0</v>
      </c>
      <c r="S71" s="8">
        <v>0</v>
      </c>
      <c r="T71" s="5">
        <f>IF(Break!G71=1,Shifts!N71-Shifts!M71,N71-M71-Break!H71)</f>
        <v>-3600</v>
      </c>
      <c r="U71" s="8">
        <v>0</v>
      </c>
      <c r="V71" s="8">
        <v>0</v>
      </c>
      <c r="W71" s="8">
        <v>0</v>
      </c>
      <c r="X71" s="8">
        <v>0</v>
      </c>
      <c r="Y71" s="8">
        <v>32768</v>
      </c>
      <c r="Z71" s="8">
        <v>0</v>
      </c>
      <c r="AA71" s="10">
        <f t="shared" si="26"/>
        <v>-3600</v>
      </c>
      <c r="AB71" s="8">
        <f>IF(Rounding!Q$1=1,VLOOKUP(Shifts!B71,Rounding!U72:W269,3,FALSE),-1)</f>
        <v>-1</v>
      </c>
      <c r="AC71" s="8">
        <f t="shared" si="27"/>
        <v>3600</v>
      </c>
      <c r="AD71" s="8">
        <v>0</v>
      </c>
      <c r="AE71" s="8" t="s">
        <v>4</v>
      </c>
      <c r="AF71" s="8" t="s">
        <v>4</v>
      </c>
      <c r="AG71" s="8" t="s">
        <v>4</v>
      </c>
      <c r="AH71" s="8" t="s">
        <v>4</v>
      </c>
      <c r="AI71" s="8" t="s">
        <v>4</v>
      </c>
      <c r="AJ71" s="8" t="s">
        <v>4</v>
      </c>
      <c r="AK71" s="8" t="s">
        <v>4</v>
      </c>
      <c r="AL71" s="8" t="s">
        <v>4</v>
      </c>
      <c r="AM71" s="8" t="s">
        <v>4</v>
      </c>
      <c r="AN71" s="8" t="s">
        <v>4</v>
      </c>
      <c r="AO71" s="8" t="str">
        <f t="shared" si="28"/>
        <v>insert into shifts values ('141','00:00 00:00','0','0','0','0','-7200','3600','86340','0','0','-3600','0','0','0','0','32768','0','-3600','-1','3600','0',NULL,NULL,NULL,NULL,NULL,NULL,NULL,NULL,NULL,NULL)exec @id=dbo.nextval 'shifts.shiftref'</v>
      </c>
    </row>
    <row r="72" spans="1:41" x14ac:dyDescent="0.3">
      <c r="A72" s="8">
        <v>143</v>
      </c>
      <c r="B72" s="2" t="str">
        <f t="shared" si="22"/>
        <v>00:00 00:00</v>
      </c>
      <c r="C72" s="6">
        <f t="shared" si="23"/>
        <v>143</v>
      </c>
      <c r="D72" s="43"/>
      <c r="E72" s="43"/>
      <c r="F72" s="3">
        <v>0</v>
      </c>
      <c r="G72" s="3">
        <f t="shared" si="24"/>
        <v>-4.1666666666666664E-2</v>
      </c>
      <c r="H72" s="3">
        <f t="shared" si="21"/>
        <v>-8.3333333333333329E-2</v>
      </c>
      <c r="I72" s="3">
        <f t="shared" si="25"/>
        <v>4.1666666666666664E-2</v>
      </c>
      <c r="J72" s="3">
        <v>0.999305555555556</v>
      </c>
      <c r="K72" s="8">
        <v>0</v>
      </c>
      <c r="L72" s="8">
        <v>0</v>
      </c>
      <c r="M72" s="10">
        <f t="shared" si="29"/>
        <v>0</v>
      </c>
      <c r="N72" s="10">
        <f t="shared" si="30"/>
        <v>0</v>
      </c>
      <c r="O72" s="10">
        <f t="shared" si="31"/>
        <v>-7200</v>
      </c>
      <c r="P72" s="10">
        <f t="shared" si="32"/>
        <v>3600</v>
      </c>
      <c r="Q72" s="10">
        <f t="shared" si="33"/>
        <v>86340.000000000044</v>
      </c>
      <c r="R72" s="8">
        <v>0</v>
      </c>
      <c r="S72" s="8">
        <v>0</v>
      </c>
      <c r="T72" s="5">
        <f>IF(Break!G72=1,Shifts!N72-Shifts!M72,N72-M72-Break!H72)</f>
        <v>-3600</v>
      </c>
      <c r="U72" s="8">
        <v>0</v>
      </c>
      <c r="V72" s="8">
        <v>0</v>
      </c>
      <c r="W72" s="8">
        <v>0</v>
      </c>
      <c r="X72" s="8">
        <v>0</v>
      </c>
      <c r="Y72" s="8">
        <v>32768</v>
      </c>
      <c r="Z72" s="8">
        <v>0</v>
      </c>
      <c r="AA72" s="10">
        <f t="shared" si="26"/>
        <v>-3600</v>
      </c>
      <c r="AB72" s="8">
        <f>IF(Rounding!Q$1=1,VLOOKUP(Shifts!B72,Rounding!U73:W270,3,FALSE),-1)</f>
        <v>-1</v>
      </c>
      <c r="AC72" s="8">
        <f t="shared" si="27"/>
        <v>3600</v>
      </c>
      <c r="AD72" s="8">
        <v>0</v>
      </c>
      <c r="AE72" s="8" t="s">
        <v>4</v>
      </c>
      <c r="AF72" s="8" t="s">
        <v>4</v>
      </c>
      <c r="AG72" s="8" t="s">
        <v>4</v>
      </c>
      <c r="AH72" s="8" t="s">
        <v>4</v>
      </c>
      <c r="AI72" s="8" t="s">
        <v>4</v>
      </c>
      <c r="AJ72" s="8" t="s">
        <v>4</v>
      </c>
      <c r="AK72" s="8" t="s">
        <v>4</v>
      </c>
      <c r="AL72" s="8" t="s">
        <v>4</v>
      </c>
      <c r="AM72" s="8" t="s">
        <v>4</v>
      </c>
      <c r="AN72" s="8" t="s">
        <v>4</v>
      </c>
      <c r="AO72" s="8" t="str">
        <f t="shared" si="28"/>
        <v>insert into shifts values ('143','00:00 00:00','0','0','0','0','-7200','3600','86340','0','0','-3600','0','0','0','0','32768','0','-3600','-1','3600','0',NULL,NULL,NULL,NULL,NULL,NULL,NULL,NULL,NULL,NULL)exec @id=dbo.nextval 'shifts.shiftref'</v>
      </c>
    </row>
    <row r="73" spans="1:41" x14ac:dyDescent="0.3">
      <c r="A73" s="8">
        <v>145</v>
      </c>
      <c r="B73" s="2" t="str">
        <f t="shared" si="22"/>
        <v>00:00 00:00</v>
      </c>
      <c r="C73" s="6">
        <f t="shared" si="23"/>
        <v>145</v>
      </c>
      <c r="D73" s="43"/>
      <c r="E73" s="43"/>
      <c r="F73" s="3">
        <v>0</v>
      </c>
      <c r="G73" s="3">
        <f t="shared" si="24"/>
        <v>-4.1666666666666664E-2</v>
      </c>
      <c r="H73" s="3">
        <f t="shared" si="21"/>
        <v>-8.3333333333333329E-2</v>
      </c>
      <c r="I73" s="3">
        <f t="shared" si="25"/>
        <v>4.1666666666666664E-2</v>
      </c>
      <c r="J73" s="3">
        <v>0.999305555555556</v>
      </c>
      <c r="K73" s="8">
        <v>0</v>
      </c>
      <c r="L73" s="8">
        <v>0</v>
      </c>
      <c r="M73" s="10">
        <f t="shared" si="29"/>
        <v>0</v>
      </c>
      <c r="N73" s="10">
        <f t="shared" si="30"/>
        <v>0</v>
      </c>
      <c r="O73" s="10">
        <f t="shared" si="31"/>
        <v>-7200</v>
      </c>
      <c r="P73" s="10">
        <f t="shared" si="32"/>
        <v>3600</v>
      </c>
      <c r="Q73" s="10">
        <f t="shared" si="33"/>
        <v>86340.000000000044</v>
      </c>
      <c r="R73" s="8">
        <v>0</v>
      </c>
      <c r="S73" s="8">
        <v>0</v>
      </c>
      <c r="T73" s="5">
        <f>IF(Break!G73=1,Shifts!N73-Shifts!M73,N73-M73-Break!H73)</f>
        <v>-3600</v>
      </c>
      <c r="U73" s="8">
        <v>0</v>
      </c>
      <c r="V73" s="8">
        <v>0</v>
      </c>
      <c r="W73" s="8">
        <v>0</v>
      </c>
      <c r="X73" s="8">
        <v>0</v>
      </c>
      <c r="Y73" s="8">
        <v>32768</v>
      </c>
      <c r="Z73" s="8">
        <v>0</v>
      </c>
      <c r="AA73" s="10">
        <f t="shared" si="26"/>
        <v>-3600</v>
      </c>
      <c r="AB73" s="8">
        <f>IF(Rounding!Q$1=1,VLOOKUP(Shifts!B73,Rounding!U74:W271,3,FALSE),-1)</f>
        <v>-1</v>
      </c>
      <c r="AC73" s="8">
        <f t="shared" si="27"/>
        <v>3600</v>
      </c>
      <c r="AD73" s="8">
        <v>0</v>
      </c>
      <c r="AE73" s="8" t="s">
        <v>4</v>
      </c>
      <c r="AF73" s="8" t="s">
        <v>4</v>
      </c>
      <c r="AG73" s="8" t="s">
        <v>4</v>
      </c>
      <c r="AH73" s="8" t="s">
        <v>4</v>
      </c>
      <c r="AI73" s="8" t="s">
        <v>4</v>
      </c>
      <c r="AJ73" s="8" t="s">
        <v>4</v>
      </c>
      <c r="AK73" s="8" t="s">
        <v>4</v>
      </c>
      <c r="AL73" s="8" t="s">
        <v>4</v>
      </c>
      <c r="AM73" s="8" t="s">
        <v>4</v>
      </c>
      <c r="AN73" s="8" t="s">
        <v>4</v>
      </c>
      <c r="AO73" s="8" t="str">
        <f t="shared" si="28"/>
        <v>insert into shifts values ('145','00:00 00:00','0','0','0','0','-7200','3600','86340','0','0','-3600','0','0','0','0','32768','0','-3600','-1','3600','0',NULL,NULL,NULL,NULL,NULL,NULL,NULL,NULL,NULL,NULL)exec @id=dbo.nextval 'shifts.shiftref'</v>
      </c>
    </row>
    <row r="74" spans="1:41" x14ac:dyDescent="0.3">
      <c r="A74" s="8">
        <v>147</v>
      </c>
      <c r="B74" s="2" t="str">
        <f t="shared" si="22"/>
        <v>00:00 00:00</v>
      </c>
      <c r="C74" s="6">
        <f t="shared" si="23"/>
        <v>147</v>
      </c>
      <c r="D74" s="43"/>
      <c r="E74" s="43"/>
      <c r="F74" s="3">
        <v>0</v>
      </c>
      <c r="G74" s="3">
        <f t="shared" si="24"/>
        <v>-4.1666666666666664E-2</v>
      </c>
      <c r="H74" s="3">
        <f t="shared" si="21"/>
        <v>-8.3333333333333329E-2</v>
      </c>
      <c r="I74" s="3">
        <f t="shared" si="25"/>
        <v>4.1666666666666664E-2</v>
      </c>
      <c r="J74" s="3">
        <v>0.999305555555556</v>
      </c>
      <c r="K74" s="8">
        <v>0</v>
      </c>
      <c r="L74" s="8">
        <v>0</v>
      </c>
      <c r="M74" s="10">
        <f t="shared" si="29"/>
        <v>0</v>
      </c>
      <c r="N74" s="10">
        <f t="shared" si="30"/>
        <v>0</v>
      </c>
      <c r="O74" s="10">
        <f t="shared" si="31"/>
        <v>-7200</v>
      </c>
      <c r="P74" s="10">
        <f t="shared" si="32"/>
        <v>3600</v>
      </c>
      <c r="Q74" s="10">
        <f t="shared" si="33"/>
        <v>86340.000000000044</v>
      </c>
      <c r="R74" s="8">
        <v>0</v>
      </c>
      <c r="S74" s="8">
        <v>0</v>
      </c>
      <c r="T74" s="5">
        <f>IF(Break!G74=1,Shifts!N74-Shifts!M74,N74-M74-Break!H74)</f>
        <v>-3600</v>
      </c>
      <c r="U74" s="8">
        <v>0</v>
      </c>
      <c r="V74" s="8">
        <v>0</v>
      </c>
      <c r="W74" s="8">
        <v>0</v>
      </c>
      <c r="X74" s="8">
        <v>0</v>
      </c>
      <c r="Y74" s="8">
        <v>32768</v>
      </c>
      <c r="Z74" s="8">
        <v>0</v>
      </c>
      <c r="AA74" s="10">
        <f t="shared" si="26"/>
        <v>-3600</v>
      </c>
      <c r="AB74" s="8">
        <f>IF(Rounding!Q$1=1,VLOOKUP(Shifts!B74,Rounding!U75:W272,3,FALSE),-1)</f>
        <v>-1</v>
      </c>
      <c r="AC74" s="8">
        <f t="shared" si="27"/>
        <v>3600</v>
      </c>
      <c r="AD74" s="8">
        <v>0</v>
      </c>
      <c r="AE74" s="8" t="s">
        <v>4</v>
      </c>
      <c r="AF74" s="8" t="s">
        <v>4</v>
      </c>
      <c r="AG74" s="8" t="s">
        <v>4</v>
      </c>
      <c r="AH74" s="8" t="s">
        <v>4</v>
      </c>
      <c r="AI74" s="8" t="s">
        <v>4</v>
      </c>
      <c r="AJ74" s="8" t="s">
        <v>4</v>
      </c>
      <c r="AK74" s="8" t="s">
        <v>4</v>
      </c>
      <c r="AL74" s="8" t="s">
        <v>4</v>
      </c>
      <c r="AM74" s="8" t="s">
        <v>4</v>
      </c>
      <c r="AN74" s="8" t="s">
        <v>4</v>
      </c>
      <c r="AO74" s="8" t="str">
        <f t="shared" si="28"/>
        <v>insert into shifts values ('147','00:00 00:00','0','0','0','0','-7200','3600','86340','0','0','-3600','0','0','0','0','32768','0','-3600','-1','3600','0',NULL,NULL,NULL,NULL,NULL,NULL,NULL,NULL,NULL,NULL)exec @id=dbo.nextval 'shifts.shiftref'</v>
      </c>
    </row>
    <row r="75" spans="1:41" x14ac:dyDescent="0.3">
      <c r="A75" s="8">
        <v>150</v>
      </c>
      <c r="B75" s="2" t="str">
        <f t="shared" si="22"/>
        <v>00:00 00:00</v>
      </c>
      <c r="C75" s="6">
        <f t="shared" si="23"/>
        <v>150</v>
      </c>
      <c r="D75" s="43"/>
      <c r="E75" s="43"/>
      <c r="F75" s="3">
        <v>0</v>
      </c>
      <c r="G75" s="3">
        <f t="shared" si="24"/>
        <v>-4.1666666666666664E-2</v>
      </c>
      <c r="H75" s="3">
        <f t="shared" si="21"/>
        <v>-8.3333333333333329E-2</v>
      </c>
      <c r="I75" s="3">
        <f t="shared" si="25"/>
        <v>4.1666666666666664E-2</v>
      </c>
      <c r="J75" s="3">
        <v>1.125</v>
      </c>
      <c r="K75" s="8">
        <v>0</v>
      </c>
      <c r="L75" s="8">
        <v>0</v>
      </c>
      <c r="M75" s="10">
        <f t="shared" si="29"/>
        <v>0</v>
      </c>
      <c r="N75" s="10">
        <f t="shared" si="30"/>
        <v>0</v>
      </c>
      <c r="O75" s="10">
        <f t="shared" si="31"/>
        <v>-7200</v>
      </c>
      <c r="P75" s="10">
        <f t="shared" si="32"/>
        <v>3600</v>
      </c>
      <c r="Q75" s="10">
        <f t="shared" si="33"/>
        <v>97200</v>
      </c>
      <c r="R75" s="8">
        <v>0</v>
      </c>
      <c r="S75" s="8">
        <v>0</v>
      </c>
      <c r="T75" s="5">
        <f>IF(Break!G75=1,Shifts!N75-Shifts!M75,N75-M75-Break!H75)</f>
        <v>-3600</v>
      </c>
      <c r="U75" s="8">
        <v>0</v>
      </c>
      <c r="V75" s="8">
        <v>0</v>
      </c>
      <c r="W75" s="8">
        <v>0</v>
      </c>
      <c r="X75" s="8">
        <v>0</v>
      </c>
      <c r="Y75" s="8">
        <v>32768</v>
      </c>
      <c r="Z75" s="8">
        <v>0</v>
      </c>
      <c r="AA75" s="10">
        <f t="shared" si="26"/>
        <v>-3600</v>
      </c>
      <c r="AB75" s="8">
        <f>IF(Rounding!Q$1=1,VLOOKUP(Shifts!B75,Rounding!U76:W273,3,FALSE),-1)</f>
        <v>-1</v>
      </c>
      <c r="AC75" s="8">
        <f t="shared" si="27"/>
        <v>3600</v>
      </c>
      <c r="AD75" s="8">
        <v>0</v>
      </c>
      <c r="AE75" s="8" t="s">
        <v>4</v>
      </c>
      <c r="AF75" s="8" t="s">
        <v>4</v>
      </c>
      <c r="AG75" s="8" t="s">
        <v>4</v>
      </c>
      <c r="AH75" s="8" t="s">
        <v>4</v>
      </c>
      <c r="AI75" s="8" t="s">
        <v>4</v>
      </c>
      <c r="AJ75" s="8" t="s">
        <v>4</v>
      </c>
      <c r="AK75" s="8" t="s">
        <v>4</v>
      </c>
      <c r="AL75" s="8" t="s">
        <v>4</v>
      </c>
      <c r="AM75" s="8" t="s">
        <v>4</v>
      </c>
      <c r="AN75" s="8" t="s">
        <v>4</v>
      </c>
      <c r="AO75" s="8" t="str">
        <f t="shared" si="28"/>
        <v>insert into shifts values ('150','00:00 00:00','0','0','0','0','-7200','3600','97200','0','0','-3600','0','0','0','0','32768','0','-3600','-1','3600','0',NULL,NULL,NULL,NULL,NULL,NULL,NULL,NULL,NULL,NULL)exec @id=dbo.nextval 'shifts.shiftref'</v>
      </c>
    </row>
    <row r="76" spans="1:41" x14ac:dyDescent="0.3">
      <c r="A76" s="8">
        <v>152</v>
      </c>
      <c r="B76" s="2" t="str">
        <f t="shared" si="22"/>
        <v>00:00 00:00</v>
      </c>
      <c r="C76" s="6">
        <f t="shared" si="23"/>
        <v>152</v>
      </c>
      <c r="D76" s="43"/>
      <c r="E76" s="43"/>
      <c r="F76" s="3">
        <v>0</v>
      </c>
      <c r="G76" s="3">
        <f t="shared" si="24"/>
        <v>-4.1666666666666664E-2</v>
      </c>
      <c r="H76" s="3">
        <f t="shared" si="21"/>
        <v>-8.3333333333333329E-2</v>
      </c>
      <c r="I76" s="3">
        <f t="shared" si="25"/>
        <v>4.1666666666666664E-2</v>
      </c>
      <c r="J76" s="3">
        <v>0.999305555555556</v>
      </c>
      <c r="K76" s="8">
        <v>0</v>
      </c>
      <c r="L76" s="8">
        <v>0</v>
      </c>
      <c r="M76" s="10">
        <f t="shared" si="29"/>
        <v>0</v>
      </c>
      <c r="N76" s="10">
        <f t="shared" si="30"/>
        <v>0</v>
      </c>
      <c r="O76" s="10">
        <f t="shared" si="31"/>
        <v>-7200</v>
      </c>
      <c r="P76" s="10">
        <f t="shared" si="32"/>
        <v>3600</v>
      </c>
      <c r="Q76" s="10">
        <f t="shared" si="33"/>
        <v>86340.000000000044</v>
      </c>
      <c r="R76" s="8">
        <v>0</v>
      </c>
      <c r="S76" s="8">
        <v>0</v>
      </c>
      <c r="T76" s="5">
        <f>IF(Break!G76=1,Shifts!N76-Shifts!M76,N76-M76-Break!H76)</f>
        <v>-3600</v>
      </c>
      <c r="U76" s="8">
        <v>0</v>
      </c>
      <c r="V76" s="8">
        <v>0</v>
      </c>
      <c r="W76" s="8">
        <v>0</v>
      </c>
      <c r="X76" s="8">
        <v>0</v>
      </c>
      <c r="Y76" s="8">
        <v>32768</v>
      </c>
      <c r="Z76" s="8">
        <v>0</v>
      </c>
      <c r="AA76" s="10">
        <f t="shared" si="26"/>
        <v>-3600</v>
      </c>
      <c r="AB76" s="8">
        <f>IF(Rounding!Q$1=1,VLOOKUP(Shifts!B76,Rounding!U77:W274,3,FALSE),-1)</f>
        <v>-1</v>
      </c>
      <c r="AC76" s="8">
        <f t="shared" si="27"/>
        <v>3600</v>
      </c>
      <c r="AD76" s="8">
        <v>0</v>
      </c>
      <c r="AE76" s="8" t="s">
        <v>4</v>
      </c>
      <c r="AF76" s="8" t="s">
        <v>4</v>
      </c>
      <c r="AG76" s="8" t="s">
        <v>4</v>
      </c>
      <c r="AH76" s="8" t="s">
        <v>4</v>
      </c>
      <c r="AI76" s="8" t="s">
        <v>4</v>
      </c>
      <c r="AJ76" s="8" t="s">
        <v>4</v>
      </c>
      <c r="AK76" s="8" t="s">
        <v>4</v>
      </c>
      <c r="AL76" s="8" t="s">
        <v>4</v>
      </c>
      <c r="AM76" s="8" t="s">
        <v>4</v>
      </c>
      <c r="AN76" s="8" t="s">
        <v>4</v>
      </c>
      <c r="AO76" s="8" t="str">
        <f t="shared" si="28"/>
        <v>insert into shifts values ('152','00:00 00:00','0','0','0','0','-7200','3600','86340','0','0','-3600','0','0','0','0','32768','0','-3600','-1','3600','0',NULL,NULL,NULL,NULL,NULL,NULL,NULL,NULL,NULL,NULL)exec @id=dbo.nextval 'shifts.shiftref'</v>
      </c>
    </row>
    <row r="77" spans="1:41" x14ac:dyDescent="0.3">
      <c r="A77" s="8">
        <v>154</v>
      </c>
      <c r="B77" s="2" t="str">
        <f t="shared" si="22"/>
        <v>00:00 00:00</v>
      </c>
      <c r="C77" s="6">
        <f t="shared" si="23"/>
        <v>154</v>
      </c>
      <c r="D77" s="43"/>
      <c r="E77" s="43"/>
      <c r="F77" s="3">
        <v>0</v>
      </c>
      <c r="G77" s="3">
        <f t="shared" si="24"/>
        <v>-4.1666666666666664E-2</v>
      </c>
      <c r="H77" s="3">
        <f t="shared" si="21"/>
        <v>-8.3333333333333329E-2</v>
      </c>
      <c r="I77" s="3">
        <f t="shared" si="25"/>
        <v>4.1666666666666664E-2</v>
      </c>
      <c r="J77" s="3">
        <v>0.999305555555556</v>
      </c>
      <c r="K77" s="8">
        <v>0</v>
      </c>
      <c r="L77" s="8">
        <v>0</v>
      </c>
      <c r="M77" s="10">
        <f t="shared" si="29"/>
        <v>0</v>
      </c>
      <c r="N77" s="10">
        <f t="shared" si="30"/>
        <v>0</v>
      </c>
      <c r="O77" s="10">
        <f t="shared" si="31"/>
        <v>-7200</v>
      </c>
      <c r="P77" s="10">
        <f t="shared" si="32"/>
        <v>3600</v>
      </c>
      <c r="Q77" s="10">
        <f t="shared" si="33"/>
        <v>86340.000000000044</v>
      </c>
      <c r="R77" s="8">
        <v>0</v>
      </c>
      <c r="S77" s="8">
        <v>0</v>
      </c>
      <c r="T77" s="5">
        <f>IF(Break!G77=1,Shifts!N77-Shifts!M77,N77-M77-Break!H77)</f>
        <v>-3600</v>
      </c>
      <c r="U77" s="8">
        <v>0</v>
      </c>
      <c r="V77" s="8">
        <v>0</v>
      </c>
      <c r="W77" s="8">
        <v>0</v>
      </c>
      <c r="X77" s="8">
        <v>0</v>
      </c>
      <c r="Y77" s="8">
        <v>32768</v>
      </c>
      <c r="Z77" s="8">
        <v>0</v>
      </c>
      <c r="AA77" s="10">
        <f t="shared" si="26"/>
        <v>-3600</v>
      </c>
      <c r="AB77" s="8">
        <f>IF(Rounding!Q$1=1,VLOOKUP(Shifts!B77,Rounding!U78:W275,3,FALSE),-1)</f>
        <v>-1</v>
      </c>
      <c r="AC77" s="8">
        <f t="shared" si="27"/>
        <v>3600</v>
      </c>
      <c r="AD77" s="8">
        <v>0</v>
      </c>
      <c r="AE77" s="8" t="s">
        <v>4</v>
      </c>
      <c r="AF77" s="8" t="s">
        <v>4</v>
      </c>
      <c r="AG77" s="8" t="s">
        <v>4</v>
      </c>
      <c r="AH77" s="8" t="s">
        <v>4</v>
      </c>
      <c r="AI77" s="8" t="s">
        <v>4</v>
      </c>
      <c r="AJ77" s="8" t="s">
        <v>4</v>
      </c>
      <c r="AK77" s="8" t="s">
        <v>4</v>
      </c>
      <c r="AL77" s="8" t="s">
        <v>4</v>
      </c>
      <c r="AM77" s="8" t="s">
        <v>4</v>
      </c>
      <c r="AN77" s="8" t="s">
        <v>4</v>
      </c>
      <c r="AO77" s="8" t="str">
        <f t="shared" si="28"/>
        <v>insert into shifts values ('154','00:00 00:00','0','0','0','0','-7200','3600','86340','0','0','-3600','0','0','0','0','32768','0','-3600','-1','3600','0',NULL,NULL,NULL,NULL,NULL,NULL,NULL,NULL,NULL,NULL)exec @id=dbo.nextval 'shifts.shiftref'</v>
      </c>
    </row>
    <row r="78" spans="1:41" x14ac:dyDescent="0.3">
      <c r="A78" s="8">
        <v>156</v>
      </c>
      <c r="B78" s="2" t="str">
        <f t="shared" si="22"/>
        <v>00:00 00:00</v>
      </c>
      <c r="C78" s="6">
        <f t="shared" si="23"/>
        <v>156</v>
      </c>
      <c r="D78" s="43"/>
      <c r="E78" s="43"/>
      <c r="F78" s="3">
        <v>0</v>
      </c>
      <c r="G78" s="3">
        <f t="shared" si="24"/>
        <v>-4.1666666666666664E-2</v>
      </c>
      <c r="H78" s="3">
        <f t="shared" si="21"/>
        <v>-8.3333333333333329E-2</v>
      </c>
      <c r="I78" s="3">
        <f t="shared" si="25"/>
        <v>4.1666666666666664E-2</v>
      </c>
      <c r="J78" s="3">
        <v>0.999305555555556</v>
      </c>
      <c r="K78" s="8">
        <v>0</v>
      </c>
      <c r="L78" s="8">
        <v>0</v>
      </c>
      <c r="M78" s="10">
        <f t="shared" si="29"/>
        <v>0</v>
      </c>
      <c r="N78" s="10">
        <f t="shared" si="30"/>
        <v>0</v>
      </c>
      <c r="O78" s="10">
        <f t="shared" si="31"/>
        <v>-7200</v>
      </c>
      <c r="P78" s="10">
        <f t="shared" si="32"/>
        <v>3600</v>
      </c>
      <c r="Q78" s="10">
        <f t="shared" si="33"/>
        <v>86340.000000000044</v>
      </c>
      <c r="R78" s="8">
        <v>0</v>
      </c>
      <c r="S78" s="8">
        <v>0</v>
      </c>
      <c r="T78" s="5">
        <f>IF(Break!G78=1,Shifts!N78-Shifts!M78,N78-M78-Break!H78)</f>
        <v>-3600</v>
      </c>
      <c r="U78" s="8">
        <v>0</v>
      </c>
      <c r="V78" s="8">
        <v>0</v>
      </c>
      <c r="W78" s="8">
        <v>0</v>
      </c>
      <c r="X78" s="8">
        <v>0</v>
      </c>
      <c r="Y78" s="8">
        <v>32768</v>
      </c>
      <c r="Z78" s="8">
        <v>0</v>
      </c>
      <c r="AA78" s="10">
        <f t="shared" si="26"/>
        <v>-3600</v>
      </c>
      <c r="AB78" s="8">
        <f>IF(Rounding!Q$1=1,VLOOKUP(Shifts!B78,Rounding!U79:W276,3,FALSE),-1)</f>
        <v>-1</v>
      </c>
      <c r="AC78" s="8">
        <f t="shared" si="27"/>
        <v>3600</v>
      </c>
      <c r="AD78" s="8">
        <v>0</v>
      </c>
      <c r="AE78" s="8" t="s">
        <v>4</v>
      </c>
      <c r="AF78" s="8" t="s">
        <v>4</v>
      </c>
      <c r="AG78" s="8" t="s">
        <v>4</v>
      </c>
      <c r="AH78" s="8" t="s">
        <v>4</v>
      </c>
      <c r="AI78" s="8" t="s">
        <v>4</v>
      </c>
      <c r="AJ78" s="8" t="s">
        <v>4</v>
      </c>
      <c r="AK78" s="8" t="s">
        <v>4</v>
      </c>
      <c r="AL78" s="8" t="s">
        <v>4</v>
      </c>
      <c r="AM78" s="8" t="s">
        <v>4</v>
      </c>
      <c r="AN78" s="8" t="s">
        <v>4</v>
      </c>
      <c r="AO78" s="8" t="str">
        <f t="shared" si="28"/>
        <v>insert into shifts values ('156','00:00 00:00','0','0','0','0','-7200','3600','86340','0','0','-3600','0','0','0','0','32768','0','-3600','-1','3600','0',NULL,NULL,NULL,NULL,NULL,NULL,NULL,NULL,NULL,NULL)exec @id=dbo.nextval 'shifts.shiftref'</v>
      </c>
    </row>
    <row r="79" spans="1:41" x14ac:dyDescent="0.3">
      <c r="A79" s="8">
        <v>158</v>
      </c>
      <c r="B79" s="2" t="str">
        <f t="shared" si="22"/>
        <v>00:00 00:00</v>
      </c>
      <c r="C79" s="6">
        <f t="shared" si="23"/>
        <v>158</v>
      </c>
      <c r="D79" s="43"/>
      <c r="E79" s="43"/>
      <c r="F79" s="3">
        <v>0</v>
      </c>
      <c r="G79" s="3">
        <f t="shared" si="24"/>
        <v>-4.1666666666666664E-2</v>
      </c>
      <c r="H79" s="3">
        <f t="shared" si="21"/>
        <v>-8.3333333333333329E-2</v>
      </c>
      <c r="I79" s="3">
        <f t="shared" si="25"/>
        <v>4.1666666666666664E-2</v>
      </c>
      <c r="J79" s="3">
        <v>0.999305555555556</v>
      </c>
      <c r="K79" s="8">
        <v>0</v>
      </c>
      <c r="L79" s="8">
        <v>0</v>
      </c>
      <c r="M79" s="10">
        <f t="shared" si="29"/>
        <v>0</v>
      </c>
      <c r="N79" s="10">
        <f t="shared" si="30"/>
        <v>0</v>
      </c>
      <c r="O79" s="10">
        <f t="shared" si="31"/>
        <v>-7200</v>
      </c>
      <c r="P79" s="10">
        <f t="shared" si="32"/>
        <v>3600</v>
      </c>
      <c r="Q79" s="10">
        <f t="shared" si="33"/>
        <v>86340.000000000044</v>
      </c>
      <c r="R79" s="8">
        <v>0</v>
      </c>
      <c r="S79" s="8">
        <v>0</v>
      </c>
      <c r="T79" s="5">
        <f>IF(Break!G79=1,Shifts!N79-Shifts!M79,N79-M79-Break!H79)</f>
        <v>-3600</v>
      </c>
      <c r="U79" s="8">
        <v>0</v>
      </c>
      <c r="V79" s="8">
        <v>0</v>
      </c>
      <c r="W79" s="8">
        <v>0</v>
      </c>
      <c r="X79" s="8">
        <v>0</v>
      </c>
      <c r="Y79" s="8">
        <v>32768</v>
      </c>
      <c r="Z79" s="8">
        <v>0</v>
      </c>
      <c r="AA79" s="10">
        <f t="shared" si="26"/>
        <v>-3600</v>
      </c>
      <c r="AB79" s="8">
        <f>IF(Rounding!Q$1=1,VLOOKUP(Shifts!B79,Rounding!U80:W277,3,FALSE),-1)</f>
        <v>-1</v>
      </c>
      <c r="AC79" s="8">
        <f t="shared" si="27"/>
        <v>3600</v>
      </c>
      <c r="AD79" s="8">
        <v>0</v>
      </c>
      <c r="AE79" s="8" t="s">
        <v>4</v>
      </c>
      <c r="AF79" s="8" t="s">
        <v>4</v>
      </c>
      <c r="AG79" s="8" t="s">
        <v>4</v>
      </c>
      <c r="AH79" s="8" t="s">
        <v>4</v>
      </c>
      <c r="AI79" s="8" t="s">
        <v>4</v>
      </c>
      <c r="AJ79" s="8" t="s">
        <v>4</v>
      </c>
      <c r="AK79" s="8" t="s">
        <v>4</v>
      </c>
      <c r="AL79" s="8" t="s">
        <v>4</v>
      </c>
      <c r="AM79" s="8" t="s">
        <v>4</v>
      </c>
      <c r="AN79" s="8" t="s">
        <v>4</v>
      </c>
      <c r="AO79" s="8" t="str">
        <f t="shared" si="28"/>
        <v>insert into shifts values ('158','00:00 00:00','0','0','0','0','-7200','3600','86340','0','0','-3600','0','0','0','0','32768','0','-3600','-1','3600','0',NULL,NULL,NULL,NULL,NULL,NULL,NULL,NULL,NULL,NULL)exec @id=dbo.nextval 'shifts.shiftref'</v>
      </c>
    </row>
    <row r="80" spans="1:41" x14ac:dyDescent="0.3">
      <c r="A80" s="8">
        <v>160</v>
      </c>
      <c r="B80" s="2" t="str">
        <f t="shared" si="22"/>
        <v>00:00 00:00</v>
      </c>
      <c r="C80" s="6">
        <f t="shared" si="23"/>
        <v>160</v>
      </c>
      <c r="D80" s="43"/>
      <c r="E80" s="43"/>
      <c r="F80" s="3">
        <v>0</v>
      </c>
      <c r="G80" s="3">
        <f t="shared" si="24"/>
        <v>-4.1666666666666664E-2</v>
      </c>
      <c r="H80" s="3">
        <f t="shared" si="21"/>
        <v>-8.3333333333333329E-2</v>
      </c>
      <c r="I80" s="3">
        <f t="shared" si="25"/>
        <v>4.1666666666666664E-2</v>
      </c>
      <c r="J80" s="3">
        <v>0.999305555555556</v>
      </c>
      <c r="K80" s="8">
        <v>0</v>
      </c>
      <c r="L80" s="8">
        <v>0</v>
      </c>
      <c r="M80" s="10">
        <f t="shared" si="29"/>
        <v>0</v>
      </c>
      <c r="N80" s="10">
        <f t="shared" si="30"/>
        <v>0</v>
      </c>
      <c r="O80" s="10">
        <f t="shared" si="31"/>
        <v>-7200</v>
      </c>
      <c r="P80" s="10">
        <f t="shared" si="32"/>
        <v>3600</v>
      </c>
      <c r="Q80" s="10">
        <f t="shared" si="33"/>
        <v>86340.000000000044</v>
      </c>
      <c r="R80" s="8">
        <v>0</v>
      </c>
      <c r="S80" s="8">
        <v>0</v>
      </c>
      <c r="T80" s="5">
        <f>IF(Break!G80=1,Shifts!N80-Shifts!M80,N80-M80-Break!H80)</f>
        <v>-3600</v>
      </c>
      <c r="U80" s="8">
        <v>0</v>
      </c>
      <c r="V80" s="8">
        <v>0</v>
      </c>
      <c r="W80" s="8">
        <v>0</v>
      </c>
      <c r="X80" s="8">
        <v>0</v>
      </c>
      <c r="Y80" s="8">
        <v>32768</v>
      </c>
      <c r="Z80" s="8">
        <v>0</v>
      </c>
      <c r="AA80" s="10">
        <f t="shared" si="26"/>
        <v>-3600</v>
      </c>
      <c r="AB80" s="8">
        <f>IF(Rounding!Q$1=1,VLOOKUP(Shifts!B80,Rounding!U81:W278,3,FALSE),-1)</f>
        <v>-1</v>
      </c>
      <c r="AC80" s="8">
        <f t="shared" si="27"/>
        <v>3600</v>
      </c>
      <c r="AD80" s="8">
        <v>0</v>
      </c>
      <c r="AE80" s="8" t="s">
        <v>4</v>
      </c>
      <c r="AF80" s="8" t="s">
        <v>4</v>
      </c>
      <c r="AG80" s="8" t="s">
        <v>4</v>
      </c>
      <c r="AH80" s="8" t="s">
        <v>4</v>
      </c>
      <c r="AI80" s="8" t="s">
        <v>4</v>
      </c>
      <c r="AJ80" s="8" t="s">
        <v>4</v>
      </c>
      <c r="AK80" s="8" t="s">
        <v>4</v>
      </c>
      <c r="AL80" s="8" t="s">
        <v>4</v>
      </c>
      <c r="AM80" s="8" t="s">
        <v>4</v>
      </c>
      <c r="AN80" s="8" t="s">
        <v>4</v>
      </c>
      <c r="AO80" s="8" t="str">
        <f t="shared" si="28"/>
        <v>insert into shifts values ('160','00:00 00:00','0','0','0','0','-7200','3600','86340','0','0','-3600','0','0','0','0','32768','0','-3600','-1','3600','0',NULL,NULL,NULL,NULL,NULL,NULL,NULL,NULL,NULL,NULL)exec @id=dbo.nextval 'shifts.shiftref'</v>
      </c>
    </row>
    <row r="81" spans="1:41" x14ac:dyDescent="0.3">
      <c r="A81" s="8">
        <v>162</v>
      </c>
      <c r="B81" s="2" t="str">
        <f t="shared" si="22"/>
        <v>00:00 00:00</v>
      </c>
      <c r="C81" s="6">
        <f t="shared" si="23"/>
        <v>162</v>
      </c>
      <c r="D81" s="43"/>
      <c r="E81" s="43"/>
      <c r="F81" s="3">
        <v>0</v>
      </c>
      <c r="G81" s="3">
        <f t="shared" si="24"/>
        <v>-4.1666666666666664E-2</v>
      </c>
      <c r="H81" s="3">
        <f t="shared" si="21"/>
        <v>-8.3333333333333329E-2</v>
      </c>
      <c r="I81" s="3">
        <f t="shared" si="25"/>
        <v>4.1666666666666664E-2</v>
      </c>
      <c r="J81" s="3">
        <v>0.999305555555556</v>
      </c>
      <c r="K81" s="8">
        <v>0</v>
      </c>
      <c r="L81" s="8">
        <v>0</v>
      </c>
      <c r="M81" s="10">
        <f t="shared" si="29"/>
        <v>0</v>
      </c>
      <c r="N81" s="10">
        <f t="shared" si="30"/>
        <v>0</v>
      </c>
      <c r="O81" s="10">
        <f t="shared" si="31"/>
        <v>-7200</v>
      </c>
      <c r="P81" s="10">
        <f t="shared" si="32"/>
        <v>3600</v>
      </c>
      <c r="Q81" s="10">
        <f t="shared" si="33"/>
        <v>86340.000000000044</v>
      </c>
      <c r="R81" s="8">
        <v>0</v>
      </c>
      <c r="S81" s="8">
        <v>0</v>
      </c>
      <c r="T81" s="5">
        <f>IF(Break!G81=1,Shifts!N81-Shifts!M81,N81-M81-Break!H81)</f>
        <v>-3600</v>
      </c>
      <c r="U81" s="8">
        <v>0</v>
      </c>
      <c r="V81" s="8">
        <v>0</v>
      </c>
      <c r="W81" s="8">
        <v>0</v>
      </c>
      <c r="X81" s="8">
        <v>0</v>
      </c>
      <c r="Y81" s="8">
        <v>32768</v>
      </c>
      <c r="Z81" s="8">
        <v>0</v>
      </c>
      <c r="AA81" s="10">
        <f t="shared" si="26"/>
        <v>-3600</v>
      </c>
      <c r="AB81" s="8">
        <f>IF(Rounding!Q$1=1,VLOOKUP(Shifts!B81,Rounding!U82:W279,3,FALSE),-1)</f>
        <v>-1</v>
      </c>
      <c r="AC81" s="8">
        <f t="shared" si="27"/>
        <v>3600</v>
      </c>
      <c r="AD81" s="8">
        <v>0</v>
      </c>
      <c r="AE81" s="8" t="s">
        <v>4</v>
      </c>
      <c r="AF81" s="8" t="s">
        <v>4</v>
      </c>
      <c r="AG81" s="8" t="s">
        <v>4</v>
      </c>
      <c r="AH81" s="8" t="s">
        <v>4</v>
      </c>
      <c r="AI81" s="8" t="s">
        <v>4</v>
      </c>
      <c r="AJ81" s="8" t="s">
        <v>4</v>
      </c>
      <c r="AK81" s="8" t="s">
        <v>4</v>
      </c>
      <c r="AL81" s="8" t="s">
        <v>4</v>
      </c>
      <c r="AM81" s="8" t="s">
        <v>4</v>
      </c>
      <c r="AN81" s="8" t="s">
        <v>4</v>
      </c>
      <c r="AO81" s="8" t="str">
        <f t="shared" si="28"/>
        <v>insert into shifts values ('162','00:00 00:00','0','0','0','0','-7200','3600','86340','0','0','-3600','0','0','0','0','32768','0','-3600','-1','3600','0',NULL,NULL,NULL,NULL,NULL,NULL,NULL,NULL,NULL,NULL)exec @id=dbo.nextval 'shifts.shiftref'</v>
      </c>
    </row>
    <row r="82" spans="1:41" x14ac:dyDescent="0.3">
      <c r="A82" s="8">
        <v>164</v>
      </c>
      <c r="B82" s="2" t="str">
        <f t="shared" si="22"/>
        <v>00:00 00:00</v>
      </c>
      <c r="C82" s="6">
        <f t="shared" si="23"/>
        <v>164</v>
      </c>
      <c r="D82" s="43"/>
      <c r="E82" s="43"/>
      <c r="F82" s="3">
        <v>0</v>
      </c>
      <c r="G82" s="3">
        <f t="shared" si="24"/>
        <v>-4.1666666666666664E-2</v>
      </c>
      <c r="H82" s="3">
        <f t="shared" si="21"/>
        <v>-8.3333333333333329E-2</v>
      </c>
      <c r="I82" s="3">
        <f t="shared" si="25"/>
        <v>4.1666666666666664E-2</v>
      </c>
      <c r="J82" s="3">
        <v>0.999305555555556</v>
      </c>
      <c r="K82" s="8">
        <v>0</v>
      </c>
      <c r="L82" s="8">
        <v>0</v>
      </c>
      <c r="M82" s="10">
        <f t="shared" si="29"/>
        <v>0</v>
      </c>
      <c r="N82" s="10">
        <f t="shared" si="30"/>
        <v>0</v>
      </c>
      <c r="O82" s="10">
        <f t="shared" si="31"/>
        <v>-7200</v>
      </c>
      <c r="P82" s="10">
        <f t="shared" si="32"/>
        <v>3600</v>
      </c>
      <c r="Q82" s="10">
        <f t="shared" si="33"/>
        <v>86340.000000000044</v>
      </c>
      <c r="R82" s="8">
        <v>0</v>
      </c>
      <c r="S82" s="8">
        <v>0</v>
      </c>
      <c r="T82" s="5">
        <f>IF(Break!G82=1,Shifts!N82-Shifts!M82,N82-M82-Break!H82)</f>
        <v>-3600</v>
      </c>
      <c r="U82" s="8">
        <v>0</v>
      </c>
      <c r="V82" s="8">
        <v>0</v>
      </c>
      <c r="W82" s="8">
        <v>0</v>
      </c>
      <c r="X82" s="8">
        <v>0</v>
      </c>
      <c r="Y82" s="8">
        <v>32768</v>
      </c>
      <c r="Z82" s="8">
        <v>0</v>
      </c>
      <c r="AA82" s="10">
        <f t="shared" si="26"/>
        <v>-3600</v>
      </c>
      <c r="AB82" s="8">
        <f>IF(Rounding!Q$1=1,VLOOKUP(Shifts!B82,Rounding!U83:W280,3,FALSE),-1)</f>
        <v>-1</v>
      </c>
      <c r="AC82" s="8">
        <f t="shared" si="27"/>
        <v>3600</v>
      </c>
      <c r="AD82" s="8">
        <v>0</v>
      </c>
      <c r="AE82" s="8" t="s">
        <v>4</v>
      </c>
      <c r="AF82" s="8" t="s">
        <v>4</v>
      </c>
      <c r="AG82" s="8" t="s">
        <v>4</v>
      </c>
      <c r="AH82" s="8" t="s">
        <v>4</v>
      </c>
      <c r="AI82" s="8" t="s">
        <v>4</v>
      </c>
      <c r="AJ82" s="8" t="s">
        <v>4</v>
      </c>
      <c r="AK82" s="8" t="s">
        <v>4</v>
      </c>
      <c r="AL82" s="8" t="s">
        <v>4</v>
      </c>
      <c r="AM82" s="8" t="s">
        <v>4</v>
      </c>
      <c r="AN82" s="8" t="s">
        <v>4</v>
      </c>
      <c r="AO82" s="8" t="str">
        <f t="shared" si="28"/>
        <v>insert into shifts values ('164','00:00 00:00','0','0','0','0','-7200','3600','86340','0','0','-3600','0','0','0','0','32768','0','-3600','-1','3600','0',NULL,NULL,NULL,NULL,NULL,NULL,NULL,NULL,NULL,NULL)exec @id=dbo.nextval 'shifts.shiftref'</v>
      </c>
    </row>
    <row r="83" spans="1:41" x14ac:dyDescent="0.3">
      <c r="A83" s="8">
        <v>166</v>
      </c>
      <c r="B83" s="2" t="str">
        <f t="shared" si="22"/>
        <v>00:00 00:00</v>
      </c>
      <c r="C83" s="6">
        <f t="shared" si="23"/>
        <v>166</v>
      </c>
      <c r="D83" s="43"/>
      <c r="E83" s="43"/>
      <c r="F83" s="3">
        <v>0</v>
      </c>
      <c r="G83" s="3">
        <f t="shared" si="24"/>
        <v>-4.1666666666666664E-2</v>
      </c>
      <c r="H83" s="3">
        <f t="shared" si="21"/>
        <v>-8.3333333333333329E-2</v>
      </c>
      <c r="I83" s="3">
        <f t="shared" si="25"/>
        <v>4.1666666666666664E-2</v>
      </c>
      <c r="J83" s="3">
        <v>0.999305555555556</v>
      </c>
      <c r="K83" s="8">
        <v>0</v>
      </c>
      <c r="L83" s="8">
        <v>0</v>
      </c>
      <c r="M83" s="10">
        <f t="shared" si="29"/>
        <v>0</v>
      </c>
      <c r="N83" s="10">
        <f t="shared" si="30"/>
        <v>0</v>
      </c>
      <c r="O83" s="10">
        <f t="shared" si="31"/>
        <v>-7200</v>
      </c>
      <c r="P83" s="10">
        <f t="shared" si="32"/>
        <v>3600</v>
      </c>
      <c r="Q83" s="10">
        <f t="shared" si="33"/>
        <v>86340.000000000044</v>
      </c>
      <c r="R83" s="8">
        <v>0</v>
      </c>
      <c r="S83" s="8">
        <v>0</v>
      </c>
      <c r="T83" s="5">
        <f>IF(Break!G83=1,Shifts!N83-Shifts!M83,N83-M83-Break!H83)</f>
        <v>-3600</v>
      </c>
      <c r="U83" s="8">
        <v>0</v>
      </c>
      <c r="V83" s="8">
        <v>0</v>
      </c>
      <c r="W83" s="8">
        <v>0</v>
      </c>
      <c r="X83" s="8">
        <v>0</v>
      </c>
      <c r="Y83" s="8">
        <v>32768</v>
      </c>
      <c r="Z83" s="8">
        <v>0</v>
      </c>
      <c r="AA83" s="10">
        <f t="shared" si="26"/>
        <v>-3600</v>
      </c>
      <c r="AB83" s="8">
        <f>IF(Rounding!Q$1=1,VLOOKUP(Shifts!B83,Rounding!U84:W281,3,FALSE),-1)</f>
        <v>-1</v>
      </c>
      <c r="AC83" s="8">
        <f t="shared" si="27"/>
        <v>3600</v>
      </c>
      <c r="AD83" s="8">
        <v>0</v>
      </c>
      <c r="AE83" s="8" t="s">
        <v>4</v>
      </c>
      <c r="AF83" s="8" t="s">
        <v>4</v>
      </c>
      <c r="AG83" s="8" t="s">
        <v>4</v>
      </c>
      <c r="AH83" s="8" t="s">
        <v>4</v>
      </c>
      <c r="AI83" s="8" t="s">
        <v>4</v>
      </c>
      <c r="AJ83" s="8" t="s">
        <v>4</v>
      </c>
      <c r="AK83" s="8" t="s">
        <v>4</v>
      </c>
      <c r="AL83" s="8" t="s">
        <v>4</v>
      </c>
      <c r="AM83" s="8" t="s">
        <v>4</v>
      </c>
      <c r="AN83" s="8" t="s">
        <v>4</v>
      </c>
      <c r="AO83" s="8" t="str">
        <f t="shared" si="28"/>
        <v>insert into shifts values ('166','00:00 00:00','0','0','0','0','-7200','3600','86340','0','0','-3600','0','0','0','0','32768','0','-3600','-1','3600','0',NULL,NULL,NULL,NULL,NULL,NULL,NULL,NULL,NULL,NULL)exec @id=dbo.nextval 'shifts.shiftref'</v>
      </c>
    </row>
    <row r="84" spans="1:41" x14ac:dyDescent="0.3">
      <c r="A84" s="8">
        <v>168</v>
      </c>
      <c r="B84" s="2" t="str">
        <f t="shared" si="22"/>
        <v>00:00 00:00</v>
      </c>
      <c r="C84" s="6">
        <f t="shared" si="23"/>
        <v>168</v>
      </c>
      <c r="D84" s="43"/>
      <c r="E84" s="43"/>
      <c r="F84" s="3">
        <v>0</v>
      </c>
      <c r="G84" s="3">
        <f t="shared" si="24"/>
        <v>-4.1666666666666664E-2</v>
      </c>
      <c r="H84" s="3">
        <f t="shared" si="21"/>
        <v>-8.3333333333333329E-2</v>
      </c>
      <c r="I84" s="3">
        <f t="shared" si="25"/>
        <v>4.1666666666666664E-2</v>
      </c>
      <c r="J84" s="3">
        <v>1.25</v>
      </c>
      <c r="K84" s="8">
        <v>0</v>
      </c>
      <c r="L84" s="8">
        <v>0</v>
      </c>
      <c r="M84" s="10">
        <f t="shared" si="29"/>
        <v>0</v>
      </c>
      <c r="N84" s="10">
        <f t="shared" si="30"/>
        <v>0</v>
      </c>
      <c r="O84" s="10">
        <f t="shared" si="31"/>
        <v>-7200</v>
      </c>
      <c r="P84" s="10">
        <f t="shared" si="32"/>
        <v>3600</v>
      </c>
      <c r="Q84" s="10">
        <f t="shared" si="33"/>
        <v>108000</v>
      </c>
      <c r="R84" s="8">
        <v>0</v>
      </c>
      <c r="S84" s="8">
        <v>0</v>
      </c>
      <c r="T84" s="5">
        <f>IF(Break!G84=1,Shifts!N84-Shifts!M84,N84-M84-Break!H84)</f>
        <v>-3600</v>
      </c>
      <c r="U84" s="8">
        <v>0</v>
      </c>
      <c r="V84" s="8">
        <v>0</v>
      </c>
      <c r="W84" s="8">
        <v>0</v>
      </c>
      <c r="X84" s="8">
        <v>0</v>
      </c>
      <c r="Y84" s="8">
        <v>32768</v>
      </c>
      <c r="Z84" s="8">
        <v>0</v>
      </c>
      <c r="AA84" s="10">
        <f t="shared" si="26"/>
        <v>-3600</v>
      </c>
      <c r="AB84" s="8">
        <f>IF(Rounding!Q$1=1,VLOOKUP(Shifts!B84,Rounding!U85:W282,3,FALSE),-1)</f>
        <v>-1</v>
      </c>
      <c r="AC84" s="8">
        <f t="shared" si="27"/>
        <v>3600</v>
      </c>
      <c r="AD84" s="8">
        <v>0</v>
      </c>
      <c r="AE84" s="8" t="s">
        <v>4</v>
      </c>
      <c r="AF84" s="8" t="s">
        <v>4</v>
      </c>
      <c r="AG84" s="8" t="s">
        <v>4</v>
      </c>
      <c r="AH84" s="8" t="s">
        <v>4</v>
      </c>
      <c r="AI84" s="8" t="s">
        <v>4</v>
      </c>
      <c r="AJ84" s="8" t="s">
        <v>4</v>
      </c>
      <c r="AK84" s="8" t="s">
        <v>4</v>
      </c>
      <c r="AL84" s="8" t="s">
        <v>4</v>
      </c>
      <c r="AM84" s="8" t="s">
        <v>4</v>
      </c>
      <c r="AN84" s="8" t="s">
        <v>4</v>
      </c>
      <c r="AO84" s="8" t="str">
        <f t="shared" si="28"/>
        <v>insert into shifts values ('168','00:00 00:00','0','0','0','0','-7200','3600','108000','0','0','-3600','0','0','0','0','32768','0','-3600','-1','3600','0',NULL,NULL,NULL,NULL,NULL,NULL,NULL,NULL,NULL,NULL)exec @id=dbo.nextval 'shifts.shiftref'</v>
      </c>
    </row>
    <row r="85" spans="1:41" x14ac:dyDescent="0.3">
      <c r="A85" s="8">
        <v>170</v>
      </c>
      <c r="B85" s="2" t="str">
        <f t="shared" si="22"/>
        <v>00:00 00:00</v>
      </c>
      <c r="C85" s="6">
        <f t="shared" si="23"/>
        <v>170</v>
      </c>
      <c r="D85" s="43"/>
      <c r="E85" s="43"/>
      <c r="F85" s="3">
        <v>0</v>
      </c>
      <c r="G85" s="3">
        <f t="shared" si="24"/>
        <v>-4.1666666666666664E-2</v>
      </c>
      <c r="H85" s="3">
        <f t="shared" si="21"/>
        <v>-8.3333333333333329E-2</v>
      </c>
      <c r="I85" s="3">
        <f t="shared" si="25"/>
        <v>4.1666666666666664E-2</v>
      </c>
      <c r="J85" s="3">
        <v>1.25</v>
      </c>
      <c r="K85" s="8">
        <v>0</v>
      </c>
      <c r="L85" s="8">
        <v>0</v>
      </c>
      <c r="M85" s="10">
        <f t="shared" si="29"/>
        <v>0</v>
      </c>
      <c r="N85" s="10">
        <f t="shared" si="30"/>
        <v>0</v>
      </c>
      <c r="O85" s="10">
        <f t="shared" si="31"/>
        <v>-7200</v>
      </c>
      <c r="P85" s="10">
        <f t="shared" si="32"/>
        <v>3600</v>
      </c>
      <c r="Q85" s="10">
        <f t="shared" si="33"/>
        <v>108000</v>
      </c>
      <c r="R85" s="8">
        <v>0</v>
      </c>
      <c r="S85" s="8">
        <v>0</v>
      </c>
      <c r="T85" s="5">
        <f>IF(Break!G85=1,Shifts!N85-Shifts!M85,N85-M85-Break!H85)</f>
        <v>-3600</v>
      </c>
      <c r="U85" s="8">
        <v>0</v>
      </c>
      <c r="V85" s="8">
        <v>0</v>
      </c>
      <c r="W85" s="8">
        <v>0</v>
      </c>
      <c r="X85" s="8">
        <v>0</v>
      </c>
      <c r="Y85" s="8">
        <v>32768</v>
      </c>
      <c r="Z85" s="8">
        <v>0</v>
      </c>
      <c r="AA85" s="10">
        <f t="shared" si="26"/>
        <v>-3600</v>
      </c>
      <c r="AB85" s="8">
        <f>IF(Rounding!Q$1=1,VLOOKUP(Shifts!B85,Rounding!U86:W283,3,FALSE),-1)</f>
        <v>-1</v>
      </c>
      <c r="AC85" s="8">
        <f t="shared" si="27"/>
        <v>3600</v>
      </c>
      <c r="AD85" s="8">
        <v>0</v>
      </c>
      <c r="AE85" s="8" t="s">
        <v>4</v>
      </c>
      <c r="AF85" s="8" t="s">
        <v>4</v>
      </c>
      <c r="AG85" s="8" t="s">
        <v>4</v>
      </c>
      <c r="AH85" s="8" t="s">
        <v>4</v>
      </c>
      <c r="AI85" s="8" t="s">
        <v>4</v>
      </c>
      <c r="AJ85" s="8" t="s">
        <v>4</v>
      </c>
      <c r="AK85" s="8" t="s">
        <v>4</v>
      </c>
      <c r="AL85" s="8" t="s">
        <v>4</v>
      </c>
      <c r="AM85" s="8" t="s">
        <v>4</v>
      </c>
      <c r="AN85" s="8" t="s">
        <v>4</v>
      </c>
      <c r="AO85" s="8" t="str">
        <f t="shared" si="28"/>
        <v>insert into shifts values ('170','00:00 00:00','0','0','0','0','-7200','3600','108000','0','0','-3600','0','0','0','0','32768','0','-3600','-1','3600','0',NULL,NULL,NULL,NULL,NULL,NULL,NULL,NULL,NULL,NULL)exec @id=dbo.nextval 'shifts.shiftref'</v>
      </c>
    </row>
    <row r="86" spans="1:41" x14ac:dyDescent="0.3">
      <c r="A86" s="8">
        <v>172</v>
      </c>
      <c r="B86" s="2" t="str">
        <f t="shared" si="22"/>
        <v>00:00 00:00</v>
      </c>
      <c r="C86" s="6">
        <f t="shared" si="23"/>
        <v>172</v>
      </c>
      <c r="D86" s="43"/>
      <c r="E86" s="43"/>
      <c r="F86" s="3">
        <v>0</v>
      </c>
      <c r="G86" s="3">
        <f t="shared" si="24"/>
        <v>-4.1666666666666664E-2</v>
      </c>
      <c r="H86" s="3">
        <f t="shared" si="21"/>
        <v>-8.3333333333333329E-2</v>
      </c>
      <c r="I86" s="3">
        <f t="shared" si="25"/>
        <v>4.1666666666666664E-2</v>
      </c>
      <c r="J86" s="3">
        <v>1.25</v>
      </c>
      <c r="K86" s="8">
        <v>0</v>
      </c>
      <c r="L86" s="8">
        <v>0</v>
      </c>
      <c r="M86" s="10">
        <f t="shared" si="29"/>
        <v>0</v>
      </c>
      <c r="N86" s="10">
        <f t="shared" si="30"/>
        <v>0</v>
      </c>
      <c r="O86" s="10">
        <f t="shared" si="31"/>
        <v>-7200</v>
      </c>
      <c r="P86" s="10">
        <f t="shared" si="32"/>
        <v>3600</v>
      </c>
      <c r="Q86" s="10">
        <f t="shared" si="33"/>
        <v>108000</v>
      </c>
      <c r="R86" s="8">
        <v>0</v>
      </c>
      <c r="S86" s="8">
        <v>0</v>
      </c>
      <c r="T86" s="5">
        <f>IF(Break!G86=1,Shifts!N86-Shifts!M86,N86-M86-Break!H86)</f>
        <v>-3600</v>
      </c>
      <c r="U86" s="8">
        <v>0</v>
      </c>
      <c r="V86" s="8">
        <v>0</v>
      </c>
      <c r="W86" s="8">
        <v>0</v>
      </c>
      <c r="X86" s="8">
        <v>0</v>
      </c>
      <c r="Y86" s="8">
        <v>32768</v>
      </c>
      <c r="Z86" s="8">
        <v>0</v>
      </c>
      <c r="AA86" s="10">
        <f t="shared" si="26"/>
        <v>-3600</v>
      </c>
      <c r="AB86" s="8">
        <f>IF(Rounding!Q$1=1,VLOOKUP(Shifts!B86,Rounding!U87:W284,3,FALSE),-1)</f>
        <v>-1</v>
      </c>
      <c r="AC86" s="8">
        <f t="shared" si="27"/>
        <v>3600</v>
      </c>
      <c r="AD86" s="8">
        <v>0</v>
      </c>
      <c r="AE86" s="8" t="s">
        <v>4</v>
      </c>
      <c r="AF86" s="8" t="s">
        <v>4</v>
      </c>
      <c r="AG86" s="8" t="s">
        <v>4</v>
      </c>
      <c r="AH86" s="8" t="s">
        <v>4</v>
      </c>
      <c r="AI86" s="8" t="s">
        <v>4</v>
      </c>
      <c r="AJ86" s="8" t="s">
        <v>4</v>
      </c>
      <c r="AK86" s="8" t="s">
        <v>4</v>
      </c>
      <c r="AL86" s="8" t="s">
        <v>4</v>
      </c>
      <c r="AM86" s="8" t="s">
        <v>4</v>
      </c>
      <c r="AN86" s="8" t="s">
        <v>4</v>
      </c>
      <c r="AO86" s="8" t="str">
        <f t="shared" si="28"/>
        <v>insert into shifts values ('172','00:00 00:00','0','0','0','0','-7200','3600','108000','0','0','-3600','0','0','0','0','32768','0','-3600','-1','3600','0',NULL,NULL,NULL,NULL,NULL,NULL,NULL,NULL,NULL,NULL)exec @id=dbo.nextval 'shifts.shiftref'</v>
      </c>
    </row>
    <row r="87" spans="1:41" x14ac:dyDescent="0.3">
      <c r="A87" s="8">
        <v>174</v>
      </c>
      <c r="B87" s="2" t="str">
        <f t="shared" si="22"/>
        <v>00:00 00:00</v>
      </c>
      <c r="C87" s="6">
        <f t="shared" si="23"/>
        <v>174</v>
      </c>
      <c r="D87" s="43"/>
      <c r="E87" s="43"/>
      <c r="F87" s="3">
        <v>0</v>
      </c>
      <c r="G87" s="3">
        <f t="shared" si="24"/>
        <v>-4.1666666666666664E-2</v>
      </c>
      <c r="H87" s="3">
        <f t="shared" si="21"/>
        <v>-8.3333333333333329E-2</v>
      </c>
      <c r="I87" s="3">
        <f t="shared" si="25"/>
        <v>4.1666666666666664E-2</v>
      </c>
      <c r="J87" s="3">
        <v>1.0833333333333333</v>
      </c>
      <c r="K87" s="8">
        <v>0</v>
      </c>
      <c r="L87" s="8">
        <v>0</v>
      </c>
      <c r="M87" s="10">
        <f t="shared" si="29"/>
        <v>0</v>
      </c>
      <c r="N87" s="10">
        <f t="shared" si="30"/>
        <v>0</v>
      </c>
      <c r="O87" s="10">
        <f t="shared" si="31"/>
        <v>-7200</v>
      </c>
      <c r="P87" s="10">
        <f t="shared" si="32"/>
        <v>3600</v>
      </c>
      <c r="Q87" s="10">
        <f t="shared" si="33"/>
        <v>93600</v>
      </c>
      <c r="R87" s="8">
        <v>0</v>
      </c>
      <c r="S87" s="8">
        <v>0</v>
      </c>
      <c r="T87" s="5">
        <f>IF(Break!G87=1,Shifts!N87-Shifts!M87,N87-M87-Break!H87)</f>
        <v>-3600</v>
      </c>
      <c r="U87" s="8">
        <v>0</v>
      </c>
      <c r="V87" s="8">
        <v>0</v>
      </c>
      <c r="W87" s="8">
        <v>0</v>
      </c>
      <c r="X87" s="8">
        <v>0</v>
      </c>
      <c r="Y87" s="8">
        <v>32768</v>
      </c>
      <c r="Z87" s="8">
        <v>0</v>
      </c>
      <c r="AA87" s="10">
        <f t="shared" si="26"/>
        <v>-3600</v>
      </c>
      <c r="AB87" s="8">
        <f>IF(Rounding!Q$1=1,VLOOKUP(Shifts!B87,Rounding!U88:W285,3,FALSE),-1)</f>
        <v>-1</v>
      </c>
      <c r="AC87" s="8">
        <f t="shared" si="27"/>
        <v>3600</v>
      </c>
      <c r="AD87" s="8">
        <v>0</v>
      </c>
      <c r="AE87" s="8" t="s">
        <v>4</v>
      </c>
      <c r="AF87" s="8" t="s">
        <v>4</v>
      </c>
      <c r="AG87" s="8" t="s">
        <v>4</v>
      </c>
      <c r="AH87" s="8" t="s">
        <v>4</v>
      </c>
      <c r="AI87" s="8" t="s">
        <v>4</v>
      </c>
      <c r="AJ87" s="8" t="s">
        <v>4</v>
      </c>
      <c r="AK87" s="8" t="s">
        <v>4</v>
      </c>
      <c r="AL87" s="8" t="s">
        <v>4</v>
      </c>
      <c r="AM87" s="8" t="s">
        <v>4</v>
      </c>
      <c r="AN87" s="8" t="s">
        <v>4</v>
      </c>
      <c r="AO87" s="8" t="str">
        <f t="shared" si="28"/>
        <v>insert into shifts values ('174','00:00 00:00','0','0','0','0','-7200','3600','93600','0','0','-3600','0','0','0','0','32768','0','-3600','-1','3600','0',NULL,NULL,NULL,NULL,NULL,NULL,NULL,NULL,NULL,NULL)exec @id=dbo.nextval 'shifts.shiftref'</v>
      </c>
    </row>
    <row r="88" spans="1:41" x14ac:dyDescent="0.3">
      <c r="A88" s="8">
        <v>176</v>
      </c>
      <c r="B88" s="2" t="str">
        <f t="shared" si="22"/>
        <v>00:00 00:00</v>
      </c>
      <c r="C88" s="6">
        <f t="shared" si="23"/>
        <v>176</v>
      </c>
      <c r="D88" s="43"/>
      <c r="E88" s="43"/>
      <c r="F88" s="3">
        <v>0</v>
      </c>
      <c r="G88" s="3">
        <f t="shared" si="24"/>
        <v>-4.1666666666666664E-2</v>
      </c>
      <c r="H88" s="3">
        <f t="shared" si="21"/>
        <v>-8.3333333333333329E-2</v>
      </c>
      <c r="I88" s="3">
        <f t="shared" si="25"/>
        <v>4.1666666666666664E-2</v>
      </c>
      <c r="J88" s="3">
        <v>1.2916666666666667</v>
      </c>
      <c r="K88" s="8">
        <v>0</v>
      </c>
      <c r="L88" s="8">
        <v>0</v>
      </c>
      <c r="M88" s="10">
        <f t="shared" si="29"/>
        <v>0</v>
      </c>
      <c r="N88" s="10">
        <f t="shared" si="30"/>
        <v>0</v>
      </c>
      <c r="O88" s="10">
        <f t="shared" si="31"/>
        <v>-7200</v>
      </c>
      <c r="P88" s="10">
        <f t="shared" si="32"/>
        <v>3600</v>
      </c>
      <c r="Q88" s="10">
        <f t="shared" si="33"/>
        <v>111600</v>
      </c>
      <c r="R88" s="8">
        <v>0</v>
      </c>
      <c r="S88" s="8">
        <v>0</v>
      </c>
      <c r="T88" s="5">
        <f>IF(Break!G88=1,Shifts!N88-Shifts!M88,N88-M88-Break!H88)</f>
        <v>-3600</v>
      </c>
      <c r="U88" s="8">
        <v>0</v>
      </c>
      <c r="V88" s="8">
        <v>0</v>
      </c>
      <c r="W88" s="8">
        <v>0</v>
      </c>
      <c r="X88" s="8">
        <v>0</v>
      </c>
      <c r="Y88" s="8">
        <v>32768</v>
      </c>
      <c r="Z88" s="8">
        <v>0</v>
      </c>
      <c r="AA88" s="10">
        <f t="shared" si="26"/>
        <v>-3600</v>
      </c>
      <c r="AB88" s="8">
        <f>IF(Rounding!Q$1=1,VLOOKUP(Shifts!B88,Rounding!U89:W286,3,FALSE),-1)</f>
        <v>-1</v>
      </c>
      <c r="AC88" s="8">
        <f t="shared" si="27"/>
        <v>3600</v>
      </c>
      <c r="AD88" s="8">
        <v>0</v>
      </c>
      <c r="AE88" s="8" t="s">
        <v>4</v>
      </c>
      <c r="AF88" s="8" t="s">
        <v>4</v>
      </c>
      <c r="AG88" s="8" t="s">
        <v>4</v>
      </c>
      <c r="AH88" s="8" t="s">
        <v>4</v>
      </c>
      <c r="AI88" s="8" t="s">
        <v>4</v>
      </c>
      <c r="AJ88" s="8" t="s">
        <v>4</v>
      </c>
      <c r="AK88" s="8" t="s">
        <v>4</v>
      </c>
      <c r="AL88" s="8" t="s">
        <v>4</v>
      </c>
      <c r="AM88" s="8" t="s">
        <v>4</v>
      </c>
      <c r="AN88" s="8" t="s">
        <v>4</v>
      </c>
      <c r="AO88" s="8" t="str">
        <f t="shared" si="28"/>
        <v>insert into shifts values ('176','00:00 00:00','0','0','0','0','-7200','3600','111600','0','0','-3600','0','0','0','0','32768','0','-3600','-1','3600','0',NULL,NULL,NULL,NULL,NULL,NULL,NULL,NULL,NULL,NULL)exec @id=dbo.nextval 'shifts.shiftref'</v>
      </c>
    </row>
    <row r="89" spans="1:41" x14ac:dyDescent="0.3">
      <c r="A89" s="8">
        <v>178</v>
      </c>
      <c r="B89" s="2" t="str">
        <f t="shared" si="22"/>
        <v>00:00 00:00</v>
      </c>
      <c r="C89" s="6">
        <f t="shared" si="23"/>
        <v>178</v>
      </c>
      <c r="D89" s="43"/>
      <c r="E89" s="43"/>
      <c r="F89" s="3">
        <v>0</v>
      </c>
      <c r="G89" s="3">
        <f t="shared" si="24"/>
        <v>-4.1666666666666664E-2</v>
      </c>
      <c r="H89" s="3">
        <f t="shared" si="21"/>
        <v>-8.3333333333333329E-2</v>
      </c>
      <c r="I89" s="3">
        <f t="shared" si="25"/>
        <v>4.1666666666666664E-2</v>
      </c>
      <c r="J89" s="3">
        <v>1.4166666666666667</v>
      </c>
      <c r="K89" s="8">
        <v>0</v>
      </c>
      <c r="L89" s="8">
        <v>0</v>
      </c>
      <c r="M89" s="10">
        <f t="shared" si="29"/>
        <v>0</v>
      </c>
      <c r="N89" s="10">
        <f t="shared" si="30"/>
        <v>0</v>
      </c>
      <c r="O89" s="10">
        <f t="shared" si="31"/>
        <v>-7200</v>
      </c>
      <c r="P89" s="10">
        <f t="shared" si="32"/>
        <v>3600</v>
      </c>
      <c r="Q89" s="10">
        <f t="shared" si="33"/>
        <v>122400</v>
      </c>
      <c r="R89" s="8">
        <v>0</v>
      </c>
      <c r="S89" s="8">
        <v>0</v>
      </c>
      <c r="T89" s="5">
        <f>IF(Break!G89=1,Shifts!N89-Shifts!M89,N89-M89-Break!H89)</f>
        <v>-3600</v>
      </c>
      <c r="U89" s="8">
        <v>0</v>
      </c>
      <c r="V89" s="8">
        <v>0</v>
      </c>
      <c r="W89" s="8">
        <v>0</v>
      </c>
      <c r="X89" s="8">
        <v>0</v>
      </c>
      <c r="Y89" s="8">
        <v>32768</v>
      </c>
      <c r="Z89" s="8">
        <v>0</v>
      </c>
      <c r="AA89" s="10">
        <f t="shared" si="26"/>
        <v>-3600</v>
      </c>
      <c r="AB89" s="8">
        <f>IF(Rounding!Q$1=1,VLOOKUP(Shifts!B89,Rounding!U90:W287,3,FALSE),-1)</f>
        <v>-1</v>
      </c>
      <c r="AC89" s="8">
        <f t="shared" si="27"/>
        <v>3600</v>
      </c>
      <c r="AD89" s="8">
        <v>0</v>
      </c>
      <c r="AE89" s="8" t="s">
        <v>4</v>
      </c>
      <c r="AF89" s="8" t="s">
        <v>4</v>
      </c>
      <c r="AG89" s="8" t="s">
        <v>4</v>
      </c>
      <c r="AH89" s="8" t="s">
        <v>4</v>
      </c>
      <c r="AI89" s="8" t="s">
        <v>4</v>
      </c>
      <c r="AJ89" s="8" t="s">
        <v>4</v>
      </c>
      <c r="AK89" s="8" t="s">
        <v>4</v>
      </c>
      <c r="AL89" s="8" t="s">
        <v>4</v>
      </c>
      <c r="AM89" s="8" t="s">
        <v>4</v>
      </c>
      <c r="AN89" s="8" t="s">
        <v>4</v>
      </c>
      <c r="AO89" s="8" t="str">
        <f t="shared" si="28"/>
        <v>insert into shifts values ('178','00:00 00:00','0','0','0','0','-7200','3600','122400','0','0','-3600','0','0','0','0','32768','0','-3600','-1','3600','0',NULL,NULL,NULL,NULL,NULL,NULL,NULL,NULL,NULL,NULL)exec @id=dbo.nextval 'shifts.shiftref'</v>
      </c>
    </row>
    <row r="90" spans="1:41" x14ac:dyDescent="0.3">
      <c r="A90" s="8">
        <v>180</v>
      </c>
      <c r="B90" s="2" t="str">
        <f t="shared" si="22"/>
        <v>00:00 00:00</v>
      </c>
      <c r="C90" s="6">
        <f t="shared" si="23"/>
        <v>180</v>
      </c>
      <c r="D90" s="43"/>
      <c r="E90" s="43"/>
      <c r="F90" s="3">
        <v>0</v>
      </c>
      <c r="G90" s="3">
        <f t="shared" si="24"/>
        <v>-4.1666666666666664E-2</v>
      </c>
      <c r="H90" s="3">
        <f t="shared" si="21"/>
        <v>-8.3333333333333329E-2</v>
      </c>
      <c r="I90" s="3">
        <f t="shared" si="25"/>
        <v>4.1666666666666664E-2</v>
      </c>
      <c r="J90" s="3">
        <v>1.375</v>
      </c>
      <c r="K90" s="8">
        <v>0</v>
      </c>
      <c r="L90" s="8">
        <v>0</v>
      </c>
      <c r="M90" s="10">
        <f t="shared" si="29"/>
        <v>0</v>
      </c>
      <c r="N90" s="10">
        <f t="shared" si="30"/>
        <v>0</v>
      </c>
      <c r="O90" s="10">
        <f t="shared" si="31"/>
        <v>-7200</v>
      </c>
      <c r="P90" s="10">
        <f t="shared" si="32"/>
        <v>3600</v>
      </c>
      <c r="Q90" s="10">
        <f t="shared" si="33"/>
        <v>118800</v>
      </c>
      <c r="R90" s="8">
        <v>0</v>
      </c>
      <c r="S90" s="8">
        <v>0</v>
      </c>
      <c r="T90" s="5">
        <f>IF(Break!G90=1,Shifts!N90-Shifts!M90,N90-M90-Break!H90)</f>
        <v>0</v>
      </c>
      <c r="U90" s="8">
        <v>0</v>
      </c>
      <c r="V90" s="8">
        <v>0</v>
      </c>
      <c r="W90" s="8">
        <v>0</v>
      </c>
      <c r="X90" s="8">
        <v>0</v>
      </c>
      <c r="Y90" s="8">
        <v>32768</v>
      </c>
      <c r="Z90" s="8">
        <v>0</v>
      </c>
      <c r="AA90" s="10">
        <f t="shared" si="26"/>
        <v>-3600</v>
      </c>
      <c r="AB90" s="8">
        <f>IF(Rounding!Q$1=1,VLOOKUP(Shifts!B90,Rounding!U91:W288,3,FALSE),-1)</f>
        <v>-1</v>
      </c>
      <c r="AC90" s="8">
        <f t="shared" si="27"/>
        <v>3600</v>
      </c>
      <c r="AD90" s="8">
        <v>0</v>
      </c>
      <c r="AE90" s="8" t="s">
        <v>4</v>
      </c>
      <c r="AF90" s="8" t="s">
        <v>4</v>
      </c>
      <c r="AG90" s="8" t="s">
        <v>4</v>
      </c>
      <c r="AH90" s="8" t="s">
        <v>4</v>
      </c>
      <c r="AI90" s="8" t="s">
        <v>4</v>
      </c>
      <c r="AJ90" s="8" t="s">
        <v>4</v>
      </c>
      <c r="AK90" s="8" t="s">
        <v>4</v>
      </c>
      <c r="AL90" s="8" t="s">
        <v>4</v>
      </c>
      <c r="AM90" s="8" t="s">
        <v>4</v>
      </c>
      <c r="AN90" s="8" t="s">
        <v>4</v>
      </c>
      <c r="AO90" s="8" t="str">
        <f t="shared" si="28"/>
        <v>insert into shifts values ('180','00:00 00:00','0','0','0','0','-7200','3600','118800','0','0','0','0','0','0','0','32768','0','-3600','-1','3600','0',NULL,NULL,NULL,NULL,NULL,NULL,NULL,NULL,NULL,NULL)exec @id=dbo.nextval 'shifts.shiftref'</v>
      </c>
    </row>
    <row r="91" spans="1:41" x14ac:dyDescent="0.3">
      <c r="A91" s="8">
        <v>182</v>
      </c>
      <c r="B91" s="2" t="str">
        <f t="shared" si="22"/>
        <v>00:00 00:00</v>
      </c>
      <c r="C91" s="6">
        <f t="shared" si="23"/>
        <v>182</v>
      </c>
      <c r="D91" s="43"/>
      <c r="E91" s="43"/>
      <c r="F91" s="3">
        <v>0</v>
      </c>
      <c r="G91" s="3">
        <f t="shared" si="24"/>
        <v>-4.1666666666666664E-2</v>
      </c>
      <c r="H91" s="3">
        <f t="shared" si="21"/>
        <v>-8.3333333333333329E-2</v>
      </c>
      <c r="I91" s="3">
        <f t="shared" si="25"/>
        <v>4.1666666666666664E-2</v>
      </c>
      <c r="J91" s="3">
        <v>1.375</v>
      </c>
      <c r="K91" s="8">
        <v>0</v>
      </c>
      <c r="L91" s="8">
        <v>0</v>
      </c>
      <c r="M91" s="10">
        <f t="shared" si="29"/>
        <v>0</v>
      </c>
      <c r="N91" s="10">
        <f t="shared" si="30"/>
        <v>0</v>
      </c>
      <c r="O91" s="10">
        <f t="shared" si="31"/>
        <v>-7200</v>
      </c>
      <c r="P91" s="10">
        <f t="shared" si="32"/>
        <v>3600</v>
      </c>
      <c r="Q91" s="10">
        <f t="shared" si="33"/>
        <v>118800</v>
      </c>
      <c r="R91" s="8">
        <v>0</v>
      </c>
      <c r="S91" s="8">
        <v>0</v>
      </c>
      <c r="T91" s="5">
        <f>IF(Break!G91=1,Shifts!N91-Shifts!M91,N91-M91-Break!H91)</f>
        <v>0</v>
      </c>
      <c r="U91" s="8">
        <v>0</v>
      </c>
      <c r="V91" s="8">
        <v>0</v>
      </c>
      <c r="W91" s="8">
        <v>0</v>
      </c>
      <c r="X91" s="8">
        <v>0</v>
      </c>
      <c r="Y91" s="8">
        <v>32768</v>
      </c>
      <c r="Z91" s="8">
        <v>0</v>
      </c>
      <c r="AA91" s="10">
        <f t="shared" si="26"/>
        <v>-3600</v>
      </c>
      <c r="AB91" s="8">
        <f>IF(Rounding!Q$1=1,VLOOKUP(Shifts!B91,Rounding!U92:W289,3,FALSE),-1)</f>
        <v>-1</v>
      </c>
      <c r="AC91" s="8">
        <f t="shared" si="27"/>
        <v>3600</v>
      </c>
      <c r="AD91" s="8">
        <v>0</v>
      </c>
      <c r="AE91" s="8" t="s">
        <v>4</v>
      </c>
      <c r="AF91" s="8" t="s">
        <v>4</v>
      </c>
      <c r="AG91" s="8" t="s">
        <v>4</v>
      </c>
      <c r="AH91" s="8" t="s">
        <v>4</v>
      </c>
      <c r="AI91" s="8" t="s">
        <v>4</v>
      </c>
      <c r="AJ91" s="8" t="s">
        <v>4</v>
      </c>
      <c r="AK91" s="8" t="s">
        <v>4</v>
      </c>
      <c r="AL91" s="8" t="s">
        <v>4</v>
      </c>
      <c r="AM91" s="8" t="s">
        <v>4</v>
      </c>
      <c r="AN91" s="8" t="s">
        <v>4</v>
      </c>
      <c r="AO91" s="8" t="str">
        <f t="shared" si="28"/>
        <v>insert into shifts values ('182','00:00 00:00','0','0','0','0','-7200','3600','118800','0','0','0','0','0','0','0','32768','0','-3600','-1','3600','0',NULL,NULL,NULL,NULL,NULL,NULL,NULL,NULL,NULL,NULL)exec @id=dbo.nextval 'shifts.shiftref'</v>
      </c>
    </row>
    <row r="92" spans="1:41" x14ac:dyDescent="0.3">
      <c r="A92" s="8">
        <v>184</v>
      </c>
      <c r="B92" s="2" t="str">
        <f t="shared" si="22"/>
        <v>00:00 00:00</v>
      </c>
      <c r="C92" s="6">
        <f t="shared" si="23"/>
        <v>184</v>
      </c>
      <c r="F92" s="3">
        <v>0</v>
      </c>
      <c r="G92" s="3">
        <f t="shared" si="24"/>
        <v>-4.1666666666666664E-2</v>
      </c>
      <c r="H92" s="3">
        <f t="shared" si="21"/>
        <v>-8.3333333333333329E-2</v>
      </c>
      <c r="I92" s="3">
        <f t="shared" si="25"/>
        <v>4.1666666666666664E-2</v>
      </c>
      <c r="J92" s="3">
        <v>0.999305555555556</v>
      </c>
      <c r="K92" s="8">
        <v>0</v>
      </c>
      <c r="L92" s="8">
        <v>0</v>
      </c>
      <c r="M92" s="10">
        <f t="shared" si="29"/>
        <v>0</v>
      </c>
      <c r="N92" s="10">
        <f t="shared" si="30"/>
        <v>0</v>
      </c>
      <c r="O92" s="10">
        <f t="shared" si="31"/>
        <v>-7200</v>
      </c>
      <c r="P92" s="10">
        <f t="shared" si="32"/>
        <v>3600</v>
      </c>
      <c r="Q92" s="10">
        <f t="shared" si="33"/>
        <v>86340.000000000044</v>
      </c>
      <c r="R92" s="8">
        <v>0</v>
      </c>
      <c r="S92" s="8">
        <v>0</v>
      </c>
      <c r="T92" s="5">
        <f>IF(Break!G92=1,Shifts!N92-Shifts!M92,N92-M92-Break!H92)</f>
        <v>0</v>
      </c>
      <c r="U92" s="8">
        <v>0</v>
      </c>
      <c r="V92" s="8">
        <v>0</v>
      </c>
      <c r="W92" s="8">
        <v>0</v>
      </c>
      <c r="X92" s="8">
        <v>0</v>
      </c>
      <c r="Y92" s="8">
        <v>32768</v>
      </c>
      <c r="Z92" s="8">
        <v>0</v>
      </c>
      <c r="AA92" s="10">
        <f t="shared" si="26"/>
        <v>-3600</v>
      </c>
      <c r="AB92" s="8">
        <f>IF(Rounding!Q$1=1,VLOOKUP(Shifts!B92,Rounding!U93:W290,3,FALSE),-1)</f>
        <v>-1</v>
      </c>
      <c r="AC92" s="8">
        <f t="shared" si="27"/>
        <v>3600</v>
      </c>
      <c r="AD92" s="8">
        <v>0</v>
      </c>
      <c r="AE92" s="8" t="s">
        <v>4</v>
      </c>
      <c r="AF92" s="8" t="s">
        <v>4</v>
      </c>
      <c r="AG92" s="8" t="s">
        <v>4</v>
      </c>
      <c r="AH92" s="8" t="s">
        <v>4</v>
      </c>
      <c r="AI92" s="8" t="s">
        <v>4</v>
      </c>
      <c r="AJ92" s="8" t="s">
        <v>4</v>
      </c>
      <c r="AK92" s="8" t="s">
        <v>4</v>
      </c>
      <c r="AL92" s="8" t="s">
        <v>4</v>
      </c>
      <c r="AM92" s="8" t="s">
        <v>4</v>
      </c>
      <c r="AN92" s="8" t="s">
        <v>4</v>
      </c>
      <c r="AO92" s="8" t="str">
        <f t="shared" si="28"/>
        <v>insert into shifts values ('184','00:00 00:00','0','0','0','0','-7200','3600','86340','0','0','0','0','0','0','0','32768','0','-3600','-1','3600','0',NULL,NULL,NULL,NULL,NULL,NULL,NULL,NULL,NULL,NULL)exec @id=dbo.nextval 'shifts.shiftref'</v>
      </c>
    </row>
    <row r="93" spans="1:41" x14ac:dyDescent="0.3">
      <c r="A93" s="8">
        <v>186</v>
      </c>
      <c r="B93" s="2" t="str">
        <f t="shared" si="22"/>
        <v>00:00 00:00</v>
      </c>
      <c r="C93" s="6">
        <f t="shared" si="23"/>
        <v>186</v>
      </c>
      <c r="F93" s="3">
        <v>0</v>
      </c>
      <c r="G93" s="3">
        <f t="shared" si="24"/>
        <v>-4.1666666666666664E-2</v>
      </c>
      <c r="H93" s="3">
        <f t="shared" si="21"/>
        <v>-8.3333333333333329E-2</v>
      </c>
      <c r="I93" s="3">
        <f t="shared" si="25"/>
        <v>4.1666666666666664E-2</v>
      </c>
      <c r="J93" s="3">
        <v>0.999305555555556</v>
      </c>
      <c r="K93" s="8">
        <v>0</v>
      </c>
      <c r="L93" s="8">
        <v>0</v>
      </c>
      <c r="M93" s="10">
        <f t="shared" si="29"/>
        <v>0</v>
      </c>
      <c r="N93" s="10">
        <f t="shared" si="30"/>
        <v>0</v>
      </c>
      <c r="O93" s="10">
        <f t="shared" si="31"/>
        <v>-7200</v>
      </c>
      <c r="P93" s="10">
        <f t="shared" si="32"/>
        <v>3600</v>
      </c>
      <c r="Q93" s="10">
        <f t="shared" si="33"/>
        <v>86340.000000000044</v>
      </c>
      <c r="R93" s="8">
        <v>0</v>
      </c>
      <c r="S93" s="8">
        <v>0</v>
      </c>
      <c r="T93" s="5">
        <f>IF(Break!G93=1,Shifts!N93-Shifts!M93,N93-M93-Break!H93)</f>
        <v>0</v>
      </c>
      <c r="U93" s="8">
        <v>0</v>
      </c>
      <c r="V93" s="8">
        <v>0</v>
      </c>
      <c r="W93" s="8">
        <v>0</v>
      </c>
      <c r="X93" s="8">
        <v>0</v>
      </c>
      <c r="Y93" s="8">
        <v>32768</v>
      </c>
      <c r="Z93" s="8">
        <v>0</v>
      </c>
      <c r="AA93" s="10">
        <f t="shared" si="26"/>
        <v>-3600</v>
      </c>
      <c r="AB93" s="8">
        <f>IF(Rounding!Q$1=1,VLOOKUP(Shifts!B93,Rounding!U94:W291,3,FALSE),-1)</f>
        <v>-1</v>
      </c>
      <c r="AC93" s="8">
        <f t="shared" si="27"/>
        <v>3600</v>
      </c>
      <c r="AD93" s="8">
        <v>0</v>
      </c>
      <c r="AE93" s="8" t="s">
        <v>4</v>
      </c>
      <c r="AF93" s="8" t="s">
        <v>4</v>
      </c>
      <c r="AG93" s="8" t="s">
        <v>4</v>
      </c>
      <c r="AH93" s="8" t="s">
        <v>4</v>
      </c>
      <c r="AI93" s="8" t="s">
        <v>4</v>
      </c>
      <c r="AJ93" s="8" t="s">
        <v>4</v>
      </c>
      <c r="AK93" s="8" t="s">
        <v>4</v>
      </c>
      <c r="AL93" s="8" t="s">
        <v>4</v>
      </c>
      <c r="AM93" s="8" t="s">
        <v>4</v>
      </c>
      <c r="AN93" s="8" t="s">
        <v>4</v>
      </c>
      <c r="AO93" s="8" t="str">
        <f t="shared" si="28"/>
        <v>insert into shifts values ('186','00:00 00:00','0','0','0','0','-7200','3600','86340','0','0','0','0','0','0','0','32768','0','-3600','-1','3600','0',NULL,NULL,NULL,NULL,NULL,NULL,NULL,NULL,NULL,NULL)exec @id=dbo.nextval 'shifts.shiftref'</v>
      </c>
    </row>
    <row r="94" spans="1:41" x14ac:dyDescent="0.3">
      <c r="A94" s="8">
        <v>188</v>
      </c>
      <c r="B94" s="2" t="str">
        <f t="shared" si="22"/>
        <v>00:00 00:00</v>
      </c>
      <c r="C94" s="6">
        <f t="shared" si="23"/>
        <v>188</v>
      </c>
      <c r="F94" s="3">
        <v>0</v>
      </c>
      <c r="G94" s="3">
        <f t="shared" si="24"/>
        <v>-4.1666666666666664E-2</v>
      </c>
      <c r="H94" s="3">
        <f t="shared" ref="H94:H157" si="34">E94-2/24</f>
        <v>-8.3333333333333329E-2</v>
      </c>
      <c r="I94" s="3">
        <f t="shared" si="25"/>
        <v>4.1666666666666664E-2</v>
      </c>
      <c r="J94" s="3">
        <v>0.999305555555556</v>
      </c>
      <c r="K94" s="8">
        <v>3</v>
      </c>
      <c r="L94" s="8">
        <v>0</v>
      </c>
      <c r="M94" s="10">
        <f t="shared" si="29"/>
        <v>0</v>
      </c>
      <c r="N94" s="10">
        <f t="shared" si="30"/>
        <v>0</v>
      </c>
      <c r="O94" s="10">
        <f t="shared" si="31"/>
        <v>-7200</v>
      </c>
      <c r="P94" s="10">
        <f t="shared" si="32"/>
        <v>3600</v>
      </c>
      <c r="Q94" s="10">
        <f t="shared" si="33"/>
        <v>86340.000000000044</v>
      </c>
      <c r="R94" s="8">
        <v>0</v>
      </c>
      <c r="S94" s="8">
        <v>0</v>
      </c>
      <c r="T94" s="5">
        <f>IF(Break!G94=1,Shifts!N94-Shifts!M94,N94-M94-Break!H94)</f>
        <v>0</v>
      </c>
      <c r="U94" s="8">
        <v>0</v>
      </c>
      <c r="V94" s="8">
        <v>0</v>
      </c>
      <c r="W94" s="8">
        <v>0</v>
      </c>
      <c r="X94" s="8">
        <v>0</v>
      </c>
      <c r="Y94" s="8">
        <v>32768</v>
      </c>
      <c r="Z94" s="8">
        <v>0</v>
      </c>
      <c r="AA94" s="10">
        <f t="shared" si="26"/>
        <v>-3600</v>
      </c>
      <c r="AB94" s="8">
        <f>IF(Rounding!Q$1=1,VLOOKUP(Shifts!B94,Rounding!U95:W292,3,FALSE),-1)</f>
        <v>-1</v>
      </c>
      <c r="AC94" s="8">
        <f t="shared" si="27"/>
        <v>3600</v>
      </c>
      <c r="AD94" s="8">
        <v>0</v>
      </c>
      <c r="AE94" s="8" t="s">
        <v>4</v>
      </c>
      <c r="AF94" s="8" t="s">
        <v>4</v>
      </c>
      <c r="AG94" s="8" t="s">
        <v>4</v>
      </c>
      <c r="AH94" s="8" t="s">
        <v>4</v>
      </c>
      <c r="AI94" s="8" t="s">
        <v>4</v>
      </c>
      <c r="AJ94" s="8" t="s">
        <v>4</v>
      </c>
      <c r="AK94" s="8" t="s">
        <v>4</v>
      </c>
      <c r="AL94" s="8" t="s">
        <v>4</v>
      </c>
      <c r="AM94" s="8" t="s">
        <v>4</v>
      </c>
      <c r="AN94" s="8" t="s">
        <v>4</v>
      </c>
      <c r="AO94" s="8" t="str">
        <f t="shared" si="28"/>
        <v>insert into shifts values ('188','00:00 00:00','3','0','0','0','-7200','3600','86340','0','0','0','0','0','0','0','32768','0','-3600','-1','3600','0',NULL,NULL,NULL,NULL,NULL,NULL,NULL,NULL,NULL,NULL)exec @id=dbo.nextval 'shifts.shiftref'</v>
      </c>
    </row>
    <row r="95" spans="1:41" x14ac:dyDescent="0.3">
      <c r="A95" s="8">
        <v>190</v>
      </c>
      <c r="B95" s="2" t="str">
        <f t="shared" si="22"/>
        <v>00:00 00:00</v>
      </c>
      <c r="C95" s="6">
        <f t="shared" si="23"/>
        <v>190</v>
      </c>
      <c r="F95" s="3">
        <v>0</v>
      </c>
      <c r="G95" s="3">
        <f t="shared" si="24"/>
        <v>-4.1666666666666664E-2</v>
      </c>
      <c r="H95" s="3">
        <f t="shared" si="34"/>
        <v>-8.3333333333333329E-2</v>
      </c>
      <c r="I95" s="3">
        <f t="shared" si="25"/>
        <v>4.1666666666666664E-2</v>
      </c>
      <c r="J95" s="3">
        <v>0.999305555555556</v>
      </c>
      <c r="K95" s="8">
        <v>0</v>
      </c>
      <c r="L95" s="8">
        <v>0</v>
      </c>
      <c r="M95" s="10">
        <f t="shared" si="29"/>
        <v>0</v>
      </c>
      <c r="N95" s="10">
        <f t="shared" si="30"/>
        <v>0</v>
      </c>
      <c r="O95" s="10">
        <f t="shared" si="31"/>
        <v>-7200</v>
      </c>
      <c r="P95" s="10">
        <f t="shared" si="32"/>
        <v>3600</v>
      </c>
      <c r="Q95" s="10">
        <f t="shared" si="33"/>
        <v>86340.000000000044</v>
      </c>
      <c r="R95" s="8">
        <v>0</v>
      </c>
      <c r="S95" s="8">
        <v>0</v>
      </c>
      <c r="T95" s="5">
        <f>IF(Break!G95=1,Shifts!N95-Shifts!M95,N95-M95-Break!H95)</f>
        <v>0</v>
      </c>
      <c r="U95" s="8">
        <v>0</v>
      </c>
      <c r="V95" s="8">
        <v>0</v>
      </c>
      <c r="W95" s="8">
        <v>0</v>
      </c>
      <c r="X95" s="8">
        <v>0</v>
      </c>
      <c r="Y95" s="8">
        <v>32768</v>
      </c>
      <c r="Z95" s="8">
        <v>1</v>
      </c>
      <c r="AA95" s="10">
        <f t="shared" si="26"/>
        <v>-3600</v>
      </c>
      <c r="AB95" s="8">
        <f>IF(Rounding!Q$1=1,VLOOKUP(Shifts!B95,Rounding!U96:W293,3,FALSE),-1)</f>
        <v>-1</v>
      </c>
      <c r="AC95" s="8">
        <f t="shared" si="27"/>
        <v>3600</v>
      </c>
      <c r="AD95" s="8">
        <v>0</v>
      </c>
      <c r="AE95" s="8" t="s">
        <v>4</v>
      </c>
      <c r="AF95" s="8" t="s">
        <v>4</v>
      </c>
      <c r="AG95" s="8" t="s">
        <v>4</v>
      </c>
      <c r="AH95" s="8" t="s">
        <v>4</v>
      </c>
      <c r="AI95" s="8" t="s">
        <v>4</v>
      </c>
      <c r="AJ95" s="8" t="s">
        <v>4</v>
      </c>
      <c r="AK95" s="8" t="s">
        <v>4</v>
      </c>
      <c r="AL95" s="8" t="s">
        <v>4</v>
      </c>
      <c r="AM95" s="8" t="s">
        <v>4</v>
      </c>
      <c r="AN95" s="8" t="s">
        <v>4</v>
      </c>
      <c r="AO95" s="8" t="str">
        <f t="shared" si="28"/>
        <v>insert into shifts values ('190','00:00 00:00','0','0','0','0','-7200','3600','86340','0','0','0','0','0','0','0','32768','1','-3600','-1','3600','0',NULL,NULL,NULL,NULL,NULL,NULL,NULL,NULL,NULL,NULL)exec @id=dbo.nextval 'shifts.shiftref'</v>
      </c>
    </row>
    <row r="96" spans="1:41" x14ac:dyDescent="0.3">
      <c r="A96" s="8">
        <v>193</v>
      </c>
      <c r="B96" s="2" t="str">
        <f t="shared" si="22"/>
        <v>00:00 00:00</v>
      </c>
      <c r="C96" s="6">
        <f t="shared" si="23"/>
        <v>193</v>
      </c>
      <c r="F96" s="3">
        <v>0</v>
      </c>
      <c r="G96" s="3">
        <f t="shared" si="24"/>
        <v>-4.1666666666666664E-2</v>
      </c>
      <c r="H96" s="3">
        <f t="shared" si="34"/>
        <v>-8.3333333333333329E-2</v>
      </c>
      <c r="I96" s="3">
        <f t="shared" si="25"/>
        <v>4.1666666666666664E-2</v>
      </c>
      <c r="J96" s="3">
        <v>0.999305555555556</v>
      </c>
      <c r="K96" s="8">
        <v>0</v>
      </c>
      <c r="L96" s="8">
        <v>0</v>
      </c>
      <c r="M96" s="10">
        <f t="shared" si="29"/>
        <v>0</v>
      </c>
      <c r="N96" s="10">
        <f t="shared" si="30"/>
        <v>0</v>
      </c>
      <c r="O96" s="10">
        <f t="shared" si="31"/>
        <v>-7200</v>
      </c>
      <c r="P96" s="10">
        <f t="shared" si="32"/>
        <v>3600</v>
      </c>
      <c r="Q96" s="10">
        <f t="shared" si="33"/>
        <v>86340.000000000044</v>
      </c>
      <c r="R96" s="8">
        <v>0</v>
      </c>
      <c r="S96" s="8">
        <v>0</v>
      </c>
      <c r="T96" s="5">
        <f>IF(Break!G96=1,Shifts!N96-Shifts!M96,N96-M96-Break!H96)</f>
        <v>0</v>
      </c>
      <c r="U96" s="8">
        <v>0</v>
      </c>
      <c r="V96" s="8">
        <v>0</v>
      </c>
      <c r="W96" s="8">
        <v>0</v>
      </c>
      <c r="X96" s="8">
        <v>0</v>
      </c>
      <c r="Y96" s="8">
        <v>32768</v>
      </c>
      <c r="Z96" s="8">
        <v>0</v>
      </c>
      <c r="AA96" s="10">
        <f t="shared" si="26"/>
        <v>-3600</v>
      </c>
      <c r="AB96" s="8">
        <f>IF(Rounding!Q$1=1,VLOOKUP(Shifts!B96,Rounding!U97:W294,3,FALSE),-1)</f>
        <v>-1</v>
      </c>
      <c r="AC96" s="8">
        <f t="shared" si="27"/>
        <v>3600</v>
      </c>
      <c r="AD96" s="8">
        <v>0</v>
      </c>
      <c r="AE96" s="8" t="s">
        <v>4</v>
      </c>
      <c r="AF96" s="8" t="s">
        <v>4</v>
      </c>
      <c r="AG96" s="8" t="s">
        <v>4</v>
      </c>
      <c r="AH96" s="8" t="s">
        <v>4</v>
      </c>
      <c r="AI96" s="8" t="s">
        <v>4</v>
      </c>
      <c r="AJ96" s="8" t="s">
        <v>4</v>
      </c>
      <c r="AK96" s="8" t="s">
        <v>4</v>
      </c>
      <c r="AL96" s="8" t="s">
        <v>4</v>
      </c>
      <c r="AM96" s="8" t="s">
        <v>4</v>
      </c>
      <c r="AN96" s="8" t="s">
        <v>4</v>
      </c>
      <c r="AO96" s="8" t="str">
        <f t="shared" si="28"/>
        <v>insert into shifts values ('193','00:00 00:00','0','0','0','0','-7200','3600','86340','0','0','0','0','0','0','0','32768','0','-3600','-1','3600','0',NULL,NULL,NULL,NULL,NULL,NULL,NULL,NULL,NULL,NULL)exec @id=dbo.nextval 'shifts.shiftref'</v>
      </c>
    </row>
    <row r="97" spans="1:41" x14ac:dyDescent="0.3">
      <c r="A97" s="8">
        <v>195</v>
      </c>
      <c r="B97" s="2" t="str">
        <f t="shared" si="22"/>
        <v>00:00 00:00</v>
      </c>
      <c r="C97" s="6">
        <f t="shared" si="23"/>
        <v>195</v>
      </c>
      <c r="F97" s="3">
        <v>0</v>
      </c>
      <c r="G97" s="3">
        <f t="shared" si="24"/>
        <v>-4.1666666666666664E-2</v>
      </c>
      <c r="H97" s="3">
        <f t="shared" si="34"/>
        <v>-8.3333333333333329E-2</v>
      </c>
      <c r="I97" s="3">
        <f t="shared" si="25"/>
        <v>4.1666666666666664E-2</v>
      </c>
      <c r="J97" s="3">
        <v>0.999305555555556</v>
      </c>
      <c r="K97" s="8">
        <v>0</v>
      </c>
      <c r="L97" s="8">
        <v>0</v>
      </c>
      <c r="M97" s="10">
        <f t="shared" si="29"/>
        <v>0</v>
      </c>
      <c r="N97" s="10">
        <f t="shared" si="30"/>
        <v>0</v>
      </c>
      <c r="O97" s="10">
        <f t="shared" si="31"/>
        <v>-7200</v>
      </c>
      <c r="P97" s="10">
        <f t="shared" si="32"/>
        <v>3600</v>
      </c>
      <c r="Q97" s="10">
        <f t="shared" si="33"/>
        <v>86340.000000000044</v>
      </c>
      <c r="R97" s="8">
        <v>0</v>
      </c>
      <c r="S97" s="8">
        <v>0</v>
      </c>
      <c r="T97" s="5">
        <f>IF(Break!G97=1,Shifts!N97-Shifts!M97,N97-M97-Break!H97)</f>
        <v>0</v>
      </c>
      <c r="U97" s="8">
        <v>0</v>
      </c>
      <c r="V97" s="8">
        <v>0</v>
      </c>
      <c r="W97" s="8">
        <v>0</v>
      </c>
      <c r="X97" s="8">
        <v>0</v>
      </c>
      <c r="Y97" s="8">
        <v>32768</v>
      </c>
      <c r="Z97" s="8">
        <v>0</v>
      </c>
      <c r="AA97" s="10">
        <f t="shared" si="26"/>
        <v>-3600</v>
      </c>
      <c r="AB97" s="8">
        <f>IF(Rounding!Q$1=1,VLOOKUP(Shifts!B97,Rounding!U98:W295,3,FALSE),-1)</f>
        <v>-1</v>
      </c>
      <c r="AC97" s="8">
        <f t="shared" si="27"/>
        <v>3600</v>
      </c>
      <c r="AD97" s="8">
        <v>0</v>
      </c>
      <c r="AE97" s="8" t="s">
        <v>4</v>
      </c>
      <c r="AF97" s="8" t="s">
        <v>4</v>
      </c>
      <c r="AG97" s="8" t="s">
        <v>4</v>
      </c>
      <c r="AH97" s="8" t="s">
        <v>4</v>
      </c>
      <c r="AI97" s="8" t="s">
        <v>4</v>
      </c>
      <c r="AJ97" s="8" t="s">
        <v>4</v>
      </c>
      <c r="AK97" s="8" t="s">
        <v>4</v>
      </c>
      <c r="AL97" s="8" t="s">
        <v>4</v>
      </c>
      <c r="AM97" s="8" t="s">
        <v>4</v>
      </c>
      <c r="AN97" s="8" t="s">
        <v>4</v>
      </c>
      <c r="AO97" s="8" t="str">
        <f t="shared" si="28"/>
        <v>insert into shifts values ('195','00:00 00:00','0','0','0','0','-7200','3600','86340','0','0','0','0','0','0','0','32768','0','-3600','-1','3600','0',NULL,NULL,NULL,NULL,NULL,NULL,NULL,NULL,NULL,NULL)exec @id=dbo.nextval 'shifts.shiftref'</v>
      </c>
    </row>
    <row r="98" spans="1:41" x14ac:dyDescent="0.3">
      <c r="A98" s="8">
        <v>197</v>
      </c>
      <c r="B98" s="2" t="str">
        <f t="shared" si="22"/>
        <v>00:00 00:00</v>
      </c>
      <c r="C98" s="6">
        <f t="shared" si="23"/>
        <v>197</v>
      </c>
      <c r="F98" s="3">
        <v>0</v>
      </c>
      <c r="G98" s="3">
        <f t="shared" si="24"/>
        <v>-4.1666666666666664E-2</v>
      </c>
      <c r="H98" s="3">
        <f t="shared" si="34"/>
        <v>-8.3333333333333329E-2</v>
      </c>
      <c r="I98" s="3">
        <f t="shared" si="25"/>
        <v>4.1666666666666664E-2</v>
      </c>
      <c r="J98" s="3">
        <v>0.999305555555556</v>
      </c>
      <c r="K98" s="8">
        <v>0</v>
      </c>
      <c r="L98" s="8">
        <v>0</v>
      </c>
      <c r="M98" s="10">
        <f t="shared" si="29"/>
        <v>0</v>
      </c>
      <c r="N98" s="10">
        <f t="shared" si="30"/>
        <v>0</v>
      </c>
      <c r="O98" s="10">
        <f t="shared" si="31"/>
        <v>-7200</v>
      </c>
      <c r="P98" s="10">
        <f t="shared" si="32"/>
        <v>3600</v>
      </c>
      <c r="Q98" s="10">
        <f t="shared" si="33"/>
        <v>86340.000000000044</v>
      </c>
      <c r="R98" s="8">
        <v>0</v>
      </c>
      <c r="S98" s="8">
        <v>0</v>
      </c>
      <c r="T98" s="5">
        <f>IF(Break!G98=1,Shifts!N98-Shifts!M98,N98-M98-Break!H98)</f>
        <v>0</v>
      </c>
      <c r="U98" s="8">
        <v>0</v>
      </c>
      <c r="V98" s="8">
        <v>0</v>
      </c>
      <c r="W98" s="8">
        <v>0</v>
      </c>
      <c r="X98" s="8">
        <v>0</v>
      </c>
      <c r="Y98" s="8">
        <v>32768</v>
      </c>
      <c r="Z98" s="8">
        <v>0</v>
      </c>
      <c r="AA98" s="10">
        <f t="shared" si="26"/>
        <v>-3600</v>
      </c>
      <c r="AB98" s="8">
        <f>IF(Rounding!Q$1=1,VLOOKUP(Shifts!B98,Rounding!U99:W296,3,FALSE),-1)</f>
        <v>-1</v>
      </c>
      <c r="AC98" s="8">
        <f t="shared" si="27"/>
        <v>3600</v>
      </c>
      <c r="AD98" s="8">
        <v>0</v>
      </c>
      <c r="AE98" s="8" t="s">
        <v>4</v>
      </c>
      <c r="AF98" s="8" t="s">
        <v>4</v>
      </c>
      <c r="AG98" s="8" t="s">
        <v>4</v>
      </c>
      <c r="AH98" s="8" t="s">
        <v>4</v>
      </c>
      <c r="AI98" s="8" t="s">
        <v>4</v>
      </c>
      <c r="AJ98" s="8" t="s">
        <v>4</v>
      </c>
      <c r="AK98" s="8" t="s">
        <v>4</v>
      </c>
      <c r="AL98" s="8" t="s">
        <v>4</v>
      </c>
      <c r="AM98" s="8" t="s">
        <v>4</v>
      </c>
      <c r="AN98" s="8" t="s">
        <v>4</v>
      </c>
      <c r="AO98" s="8" t="str">
        <f t="shared" si="28"/>
        <v>insert into shifts values ('197','00:00 00:00','0','0','0','0','-7200','3600','86340','0','0','0','0','0','0','0','32768','0','-3600','-1','3600','0',NULL,NULL,NULL,NULL,NULL,NULL,NULL,NULL,NULL,NULL)exec @id=dbo.nextval 'shifts.shiftref'</v>
      </c>
    </row>
    <row r="99" spans="1:41" x14ac:dyDescent="0.3">
      <c r="A99" s="8">
        <v>199</v>
      </c>
      <c r="B99" s="2" t="str">
        <f t="shared" si="22"/>
        <v>00:00 00:00</v>
      </c>
      <c r="C99" s="6">
        <f t="shared" si="23"/>
        <v>199</v>
      </c>
      <c r="F99" s="3">
        <v>0</v>
      </c>
      <c r="G99" s="3">
        <f t="shared" si="24"/>
        <v>-4.1666666666666664E-2</v>
      </c>
      <c r="H99" s="3">
        <f t="shared" si="34"/>
        <v>-8.3333333333333329E-2</v>
      </c>
      <c r="I99" s="3">
        <f t="shared" si="25"/>
        <v>4.1666666666666664E-2</v>
      </c>
      <c r="J99" s="3">
        <v>0.999305555555556</v>
      </c>
      <c r="K99" s="8">
        <v>0</v>
      </c>
      <c r="L99" s="8">
        <v>0</v>
      </c>
      <c r="M99" s="10">
        <f t="shared" si="29"/>
        <v>0</v>
      </c>
      <c r="N99" s="10">
        <f t="shared" si="30"/>
        <v>0</v>
      </c>
      <c r="O99" s="10">
        <f t="shared" si="31"/>
        <v>-7200</v>
      </c>
      <c r="P99" s="10">
        <f t="shared" si="32"/>
        <v>3600</v>
      </c>
      <c r="Q99" s="10">
        <f t="shared" si="33"/>
        <v>86340.000000000044</v>
      </c>
      <c r="R99" s="8">
        <v>0</v>
      </c>
      <c r="S99" s="8">
        <v>0</v>
      </c>
      <c r="T99" s="5">
        <f>IF(Break!G99=1,Shifts!N99-Shifts!M99,N99-M99-Break!H99)</f>
        <v>0</v>
      </c>
      <c r="U99" s="8">
        <v>0</v>
      </c>
      <c r="V99" s="8">
        <v>0</v>
      </c>
      <c r="W99" s="8">
        <v>0</v>
      </c>
      <c r="X99" s="8">
        <v>0</v>
      </c>
      <c r="Y99" s="8">
        <v>32768</v>
      </c>
      <c r="Z99" s="8">
        <v>0</v>
      </c>
      <c r="AA99" s="10">
        <f t="shared" si="26"/>
        <v>-3600</v>
      </c>
      <c r="AB99" s="8">
        <f>IF(Rounding!Q$1=1,VLOOKUP(Shifts!B99,Rounding!U100:W297,3,FALSE),-1)</f>
        <v>-1</v>
      </c>
      <c r="AC99" s="8">
        <f t="shared" si="27"/>
        <v>3600</v>
      </c>
      <c r="AD99" s="8">
        <v>0</v>
      </c>
      <c r="AE99" s="8" t="s">
        <v>4</v>
      </c>
      <c r="AF99" s="8" t="s">
        <v>4</v>
      </c>
      <c r="AG99" s="8" t="s">
        <v>4</v>
      </c>
      <c r="AH99" s="8" t="s">
        <v>4</v>
      </c>
      <c r="AI99" s="8" t="s">
        <v>4</v>
      </c>
      <c r="AJ99" s="8" t="s">
        <v>4</v>
      </c>
      <c r="AK99" s="8" t="s">
        <v>4</v>
      </c>
      <c r="AL99" s="8" t="s">
        <v>4</v>
      </c>
      <c r="AM99" s="8" t="s">
        <v>4</v>
      </c>
      <c r="AN99" s="8" t="s">
        <v>4</v>
      </c>
      <c r="AO99" s="8" t="str">
        <f t="shared" si="28"/>
        <v>insert into shifts values ('199','00:00 00:00','0','0','0','0','-7200','3600','86340','0','0','0','0','0','0','0','32768','0','-3600','-1','3600','0',NULL,NULL,NULL,NULL,NULL,NULL,NULL,NULL,NULL,NULL)exec @id=dbo.nextval 'shifts.shiftref'</v>
      </c>
    </row>
    <row r="100" spans="1:41" x14ac:dyDescent="0.3">
      <c r="A100" s="8">
        <v>201</v>
      </c>
      <c r="B100" s="2" t="str">
        <f t="shared" si="22"/>
        <v>00:00 00:00</v>
      </c>
      <c r="C100" s="6">
        <f t="shared" si="23"/>
        <v>201</v>
      </c>
      <c r="F100" s="3">
        <v>0</v>
      </c>
      <c r="G100" s="3">
        <f t="shared" si="24"/>
        <v>-4.1666666666666664E-2</v>
      </c>
      <c r="H100" s="3">
        <f t="shared" si="34"/>
        <v>-8.3333333333333329E-2</v>
      </c>
      <c r="I100" s="3">
        <f t="shared" si="25"/>
        <v>4.1666666666666664E-2</v>
      </c>
      <c r="J100" s="3">
        <v>0.999305555555556</v>
      </c>
      <c r="K100" s="8">
        <v>0</v>
      </c>
      <c r="L100" s="8">
        <v>0</v>
      </c>
      <c r="M100" s="10">
        <f t="shared" si="29"/>
        <v>0</v>
      </c>
      <c r="N100" s="10">
        <f t="shared" si="30"/>
        <v>0</v>
      </c>
      <c r="O100" s="10">
        <f t="shared" si="31"/>
        <v>-7200</v>
      </c>
      <c r="P100" s="10">
        <f t="shared" si="32"/>
        <v>3600</v>
      </c>
      <c r="Q100" s="10">
        <f t="shared" si="33"/>
        <v>86340.000000000044</v>
      </c>
      <c r="R100" s="8">
        <v>0</v>
      </c>
      <c r="S100" s="8">
        <v>0</v>
      </c>
      <c r="T100" s="5">
        <f>IF(Break!G100=1,Shifts!N100-Shifts!M100,N100-M100-Break!H100)</f>
        <v>0</v>
      </c>
      <c r="U100" s="8">
        <v>0</v>
      </c>
      <c r="V100" s="8">
        <v>0</v>
      </c>
      <c r="W100" s="8">
        <v>0</v>
      </c>
      <c r="X100" s="8">
        <v>0</v>
      </c>
      <c r="Y100" s="8">
        <v>32768</v>
      </c>
      <c r="Z100" s="8">
        <v>0</v>
      </c>
      <c r="AA100" s="10">
        <f t="shared" si="26"/>
        <v>-3600</v>
      </c>
      <c r="AB100" s="8">
        <f>IF(Rounding!Q$1=1,VLOOKUP(Shifts!B100,Rounding!U101:W298,3,FALSE),-1)</f>
        <v>-1</v>
      </c>
      <c r="AC100" s="8">
        <f t="shared" si="27"/>
        <v>3600</v>
      </c>
      <c r="AD100" s="8">
        <v>0</v>
      </c>
      <c r="AE100" s="8" t="s">
        <v>4</v>
      </c>
      <c r="AF100" s="8" t="s">
        <v>4</v>
      </c>
      <c r="AG100" s="8" t="s">
        <v>4</v>
      </c>
      <c r="AH100" s="8" t="s">
        <v>4</v>
      </c>
      <c r="AI100" s="8" t="s">
        <v>4</v>
      </c>
      <c r="AJ100" s="8" t="s">
        <v>4</v>
      </c>
      <c r="AK100" s="8" t="s">
        <v>4</v>
      </c>
      <c r="AL100" s="8" t="s">
        <v>4</v>
      </c>
      <c r="AM100" s="8" t="s">
        <v>4</v>
      </c>
      <c r="AN100" s="8" t="s">
        <v>4</v>
      </c>
      <c r="AO100" s="8" t="str">
        <f t="shared" si="28"/>
        <v>insert into shifts values ('201','00:00 00:00','0','0','0','0','-7200','3600','86340','0','0','0','0','0','0','0','32768','0','-3600','-1','3600','0',NULL,NULL,NULL,NULL,NULL,NULL,NULL,NULL,NULL,NULL)exec @id=dbo.nextval 'shifts.shiftref'</v>
      </c>
    </row>
    <row r="101" spans="1:41" x14ac:dyDescent="0.3">
      <c r="A101" s="8">
        <v>203</v>
      </c>
      <c r="B101" s="2" t="str">
        <f t="shared" si="22"/>
        <v>00:00 00:00</v>
      </c>
      <c r="C101" s="6">
        <f t="shared" si="23"/>
        <v>203</v>
      </c>
      <c r="F101" s="3">
        <v>0</v>
      </c>
      <c r="G101" s="3">
        <f t="shared" si="24"/>
        <v>-4.1666666666666664E-2</v>
      </c>
      <c r="H101" s="3">
        <f t="shared" si="34"/>
        <v>-8.3333333333333329E-2</v>
      </c>
      <c r="I101" s="3">
        <f t="shared" si="25"/>
        <v>4.1666666666666664E-2</v>
      </c>
      <c r="J101" s="3">
        <v>0.999305555555556</v>
      </c>
      <c r="K101" s="8">
        <v>0</v>
      </c>
      <c r="L101" s="8">
        <v>0</v>
      </c>
      <c r="M101" s="10">
        <f t="shared" si="29"/>
        <v>0</v>
      </c>
      <c r="N101" s="10">
        <f t="shared" si="30"/>
        <v>0</v>
      </c>
      <c r="O101" s="10">
        <f t="shared" si="31"/>
        <v>-7200</v>
      </c>
      <c r="P101" s="10">
        <f t="shared" si="32"/>
        <v>3600</v>
      </c>
      <c r="Q101" s="10">
        <f t="shared" si="33"/>
        <v>86340.000000000044</v>
      </c>
      <c r="R101" s="8">
        <v>0</v>
      </c>
      <c r="S101" s="8">
        <v>0</v>
      </c>
      <c r="T101" s="5">
        <f>IF(Break!G101=1,Shifts!N101-Shifts!M101,N101-M101-Break!H101)</f>
        <v>0</v>
      </c>
      <c r="U101" s="8">
        <v>0</v>
      </c>
      <c r="V101" s="8">
        <v>0</v>
      </c>
      <c r="W101" s="8">
        <v>0</v>
      </c>
      <c r="X101" s="8">
        <v>0</v>
      </c>
      <c r="Y101" s="8">
        <v>32768</v>
      </c>
      <c r="Z101" s="8">
        <v>0</v>
      </c>
      <c r="AA101" s="10">
        <f t="shared" si="26"/>
        <v>-3600</v>
      </c>
      <c r="AB101" s="8">
        <f>IF(Rounding!Q$1=1,VLOOKUP(Shifts!B101,Rounding!U102:W299,3,FALSE),-1)</f>
        <v>-1</v>
      </c>
      <c r="AC101" s="8">
        <f t="shared" si="27"/>
        <v>3600</v>
      </c>
      <c r="AD101" s="8">
        <v>0</v>
      </c>
      <c r="AE101" s="8" t="s">
        <v>4</v>
      </c>
      <c r="AF101" s="8" t="s">
        <v>4</v>
      </c>
      <c r="AG101" s="8" t="s">
        <v>4</v>
      </c>
      <c r="AH101" s="8" t="s">
        <v>4</v>
      </c>
      <c r="AI101" s="8" t="s">
        <v>4</v>
      </c>
      <c r="AJ101" s="8" t="s">
        <v>4</v>
      </c>
      <c r="AK101" s="8" t="s">
        <v>4</v>
      </c>
      <c r="AL101" s="8" t="s">
        <v>4</v>
      </c>
      <c r="AM101" s="8" t="s">
        <v>4</v>
      </c>
      <c r="AN101" s="8" t="s">
        <v>4</v>
      </c>
      <c r="AO101" s="8" t="str">
        <f t="shared" si="28"/>
        <v>insert into shifts values ('203','00:00 00:00','0','0','0','0','-7200','3600','86340','0','0','0','0','0','0','0','32768','0','-3600','-1','3600','0',NULL,NULL,NULL,NULL,NULL,NULL,NULL,NULL,NULL,NULL)exec @id=dbo.nextval 'shifts.shiftref'</v>
      </c>
    </row>
    <row r="102" spans="1:41" x14ac:dyDescent="0.3">
      <c r="A102" s="8">
        <v>205</v>
      </c>
      <c r="B102" s="2" t="str">
        <f t="shared" si="22"/>
        <v>00:00 00:00</v>
      </c>
      <c r="C102" s="6">
        <f t="shared" si="23"/>
        <v>205</v>
      </c>
      <c r="F102" s="3">
        <v>0</v>
      </c>
      <c r="G102" s="3">
        <f t="shared" si="24"/>
        <v>-4.1666666666666664E-2</v>
      </c>
      <c r="H102" s="3">
        <f t="shared" si="34"/>
        <v>-8.3333333333333329E-2</v>
      </c>
      <c r="I102" s="3">
        <f t="shared" si="25"/>
        <v>4.1666666666666664E-2</v>
      </c>
      <c r="J102" s="3">
        <v>0.999305555555556</v>
      </c>
      <c r="K102" s="8">
        <v>0</v>
      </c>
      <c r="L102" s="8">
        <v>0</v>
      </c>
      <c r="M102" s="10">
        <f t="shared" si="29"/>
        <v>0</v>
      </c>
      <c r="N102" s="10">
        <f t="shared" si="30"/>
        <v>0</v>
      </c>
      <c r="O102" s="10">
        <f t="shared" si="31"/>
        <v>-7200</v>
      </c>
      <c r="P102" s="10">
        <f t="shared" si="32"/>
        <v>3600</v>
      </c>
      <c r="Q102" s="10">
        <f t="shared" si="33"/>
        <v>86340.000000000044</v>
      </c>
      <c r="R102" s="8">
        <v>0</v>
      </c>
      <c r="S102" s="8">
        <v>0</v>
      </c>
      <c r="T102" s="5">
        <f>IF(Break!G102=1,Shifts!N102-Shifts!M102,N102-M102-Break!H102)</f>
        <v>0</v>
      </c>
      <c r="U102" s="8">
        <v>0</v>
      </c>
      <c r="V102" s="8">
        <v>0</v>
      </c>
      <c r="W102" s="8">
        <v>0</v>
      </c>
      <c r="X102" s="8">
        <v>0</v>
      </c>
      <c r="Y102" s="8">
        <v>32768</v>
      </c>
      <c r="Z102" s="8">
        <v>0</v>
      </c>
      <c r="AA102" s="10">
        <f t="shared" si="26"/>
        <v>-3600</v>
      </c>
      <c r="AB102" s="8">
        <f>IF(Rounding!Q$1=1,VLOOKUP(Shifts!B102,Rounding!U103:W300,3,FALSE),-1)</f>
        <v>-1</v>
      </c>
      <c r="AC102" s="8">
        <f t="shared" si="27"/>
        <v>3600</v>
      </c>
      <c r="AD102" s="8">
        <v>0</v>
      </c>
      <c r="AE102" s="8" t="s">
        <v>4</v>
      </c>
      <c r="AF102" s="8" t="s">
        <v>4</v>
      </c>
      <c r="AG102" s="8" t="s">
        <v>4</v>
      </c>
      <c r="AH102" s="8" t="s">
        <v>4</v>
      </c>
      <c r="AI102" s="8" t="s">
        <v>4</v>
      </c>
      <c r="AJ102" s="8" t="s">
        <v>4</v>
      </c>
      <c r="AK102" s="8" t="s">
        <v>4</v>
      </c>
      <c r="AL102" s="8" t="s">
        <v>4</v>
      </c>
      <c r="AM102" s="8" t="s">
        <v>4</v>
      </c>
      <c r="AN102" s="8" t="s">
        <v>4</v>
      </c>
      <c r="AO102" s="8" t="str">
        <f t="shared" si="28"/>
        <v>insert into shifts values ('205','00:00 00:00','0','0','0','0','-7200','3600','86340','0','0','0','0','0','0','0','32768','0','-3600','-1','3600','0',NULL,NULL,NULL,NULL,NULL,NULL,NULL,NULL,NULL,NULL)exec @id=dbo.nextval 'shifts.shiftref'</v>
      </c>
    </row>
    <row r="103" spans="1:41" x14ac:dyDescent="0.3">
      <c r="A103" s="8">
        <v>207</v>
      </c>
      <c r="B103" s="2" t="str">
        <f t="shared" si="22"/>
        <v>00:00 00:00</v>
      </c>
      <c r="C103" s="6">
        <f t="shared" si="23"/>
        <v>207</v>
      </c>
      <c r="F103" s="3">
        <v>0</v>
      </c>
      <c r="G103" s="3">
        <f t="shared" si="24"/>
        <v>-4.1666666666666664E-2</v>
      </c>
      <c r="H103" s="3">
        <f t="shared" si="34"/>
        <v>-8.3333333333333329E-2</v>
      </c>
      <c r="I103" s="3">
        <f t="shared" si="25"/>
        <v>4.1666666666666664E-2</v>
      </c>
      <c r="J103" s="3">
        <v>0.999305555555556</v>
      </c>
      <c r="K103" s="8">
        <v>0</v>
      </c>
      <c r="L103" s="8">
        <v>0</v>
      </c>
      <c r="M103" s="10">
        <f t="shared" si="29"/>
        <v>0</v>
      </c>
      <c r="N103" s="10">
        <f t="shared" si="30"/>
        <v>0</v>
      </c>
      <c r="O103" s="10">
        <f t="shared" si="31"/>
        <v>-7200</v>
      </c>
      <c r="P103" s="10">
        <f t="shared" si="32"/>
        <v>3600</v>
      </c>
      <c r="Q103" s="10">
        <f t="shared" si="33"/>
        <v>86340.000000000044</v>
      </c>
      <c r="R103" s="8">
        <v>0</v>
      </c>
      <c r="S103" s="8">
        <v>0</v>
      </c>
      <c r="T103" s="5">
        <f>IF(Break!G103=1,Shifts!N103-Shifts!M103,N103-M103-Break!H103)</f>
        <v>0</v>
      </c>
      <c r="U103" s="8">
        <v>0</v>
      </c>
      <c r="V103" s="8">
        <v>0</v>
      </c>
      <c r="W103" s="8">
        <v>0</v>
      </c>
      <c r="X103" s="8">
        <v>0</v>
      </c>
      <c r="Y103" s="8">
        <v>32768</v>
      </c>
      <c r="Z103" s="8">
        <v>0</v>
      </c>
      <c r="AA103" s="10">
        <f t="shared" si="26"/>
        <v>-3600</v>
      </c>
      <c r="AB103" s="8">
        <f>IF(Rounding!Q$1=1,VLOOKUP(Shifts!B103,Rounding!U104:W301,3,FALSE),-1)</f>
        <v>-1</v>
      </c>
      <c r="AC103" s="8">
        <f t="shared" si="27"/>
        <v>3600</v>
      </c>
      <c r="AD103" s="8">
        <v>0</v>
      </c>
      <c r="AE103" s="8" t="s">
        <v>4</v>
      </c>
      <c r="AF103" s="8" t="s">
        <v>4</v>
      </c>
      <c r="AG103" s="8" t="s">
        <v>4</v>
      </c>
      <c r="AH103" s="8" t="s">
        <v>4</v>
      </c>
      <c r="AI103" s="8" t="s">
        <v>4</v>
      </c>
      <c r="AJ103" s="8" t="s">
        <v>4</v>
      </c>
      <c r="AK103" s="8" t="s">
        <v>4</v>
      </c>
      <c r="AL103" s="8" t="s">
        <v>4</v>
      </c>
      <c r="AM103" s="8" t="s">
        <v>4</v>
      </c>
      <c r="AN103" s="8" t="s">
        <v>4</v>
      </c>
      <c r="AO103" s="8" t="str">
        <f t="shared" si="28"/>
        <v>insert into shifts values ('207','00:00 00:00','0','0','0','0','-7200','3600','86340','0','0','0','0','0','0','0','32768','0','-3600','-1','3600','0',NULL,NULL,NULL,NULL,NULL,NULL,NULL,NULL,NULL,NULL)exec @id=dbo.nextval 'shifts.shiftref'</v>
      </c>
    </row>
    <row r="104" spans="1:41" x14ac:dyDescent="0.3">
      <c r="A104" s="8">
        <v>209</v>
      </c>
      <c r="B104" s="2" t="str">
        <f t="shared" si="22"/>
        <v>00:00 00:00</v>
      </c>
      <c r="C104" s="6">
        <f t="shared" si="23"/>
        <v>209</v>
      </c>
      <c r="F104" s="3">
        <v>0</v>
      </c>
      <c r="G104" s="3">
        <f t="shared" si="24"/>
        <v>-4.1666666666666664E-2</v>
      </c>
      <c r="H104" s="3">
        <f t="shared" si="34"/>
        <v>-8.3333333333333329E-2</v>
      </c>
      <c r="I104" s="3">
        <f t="shared" si="25"/>
        <v>4.1666666666666664E-2</v>
      </c>
      <c r="J104" s="3">
        <v>0.999305555555556</v>
      </c>
      <c r="K104" s="8">
        <v>0</v>
      </c>
      <c r="L104" s="8">
        <v>0</v>
      </c>
      <c r="M104" s="10">
        <f t="shared" si="29"/>
        <v>0</v>
      </c>
      <c r="N104" s="10">
        <f t="shared" si="30"/>
        <v>0</v>
      </c>
      <c r="O104" s="10">
        <f t="shared" si="31"/>
        <v>-7200</v>
      </c>
      <c r="P104" s="10">
        <f t="shared" si="32"/>
        <v>3600</v>
      </c>
      <c r="Q104" s="10">
        <f t="shared" si="33"/>
        <v>86340.000000000044</v>
      </c>
      <c r="R104" s="8">
        <v>0</v>
      </c>
      <c r="S104" s="8">
        <v>0</v>
      </c>
      <c r="T104" s="5">
        <f>IF(Break!G104=1,Shifts!N104-Shifts!M104,N104-M104-Break!H104)</f>
        <v>0</v>
      </c>
      <c r="U104" s="8">
        <v>0</v>
      </c>
      <c r="V104" s="8">
        <v>0</v>
      </c>
      <c r="W104" s="8">
        <v>0</v>
      </c>
      <c r="X104" s="8">
        <v>0</v>
      </c>
      <c r="Y104" s="8">
        <v>32768</v>
      </c>
      <c r="Z104" s="8">
        <v>0</v>
      </c>
      <c r="AA104" s="10">
        <f t="shared" si="26"/>
        <v>-3600</v>
      </c>
      <c r="AB104" s="8">
        <f>IF(Rounding!Q$1=1,VLOOKUP(Shifts!B104,Rounding!U105:W302,3,FALSE),-1)</f>
        <v>-1</v>
      </c>
      <c r="AC104" s="8">
        <f t="shared" si="27"/>
        <v>3600</v>
      </c>
      <c r="AD104" s="8">
        <v>0</v>
      </c>
      <c r="AE104" s="8" t="s">
        <v>4</v>
      </c>
      <c r="AF104" s="8" t="s">
        <v>4</v>
      </c>
      <c r="AG104" s="8" t="s">
        <v>4</v>
      </c>
      <c r="AH104" s="8" t="s">
        <v>4</v>
      </c>
      <c r="AI104" s="8" t="s">
        <v>4</v>
      </c>
      <c r="AJ104" s="8" t="s">
        <v>4</v>
      </c>
      <c r="AK104" s="8" t="s">
        <v>4</v>
      </c>
      <c r="AL104" s="8" t="s">
        <v>4</v>
      </c>
      <c r="AM104" s="8" t="s">
        <v>4</v>
      </c>
      <c r="AN104" s="8" t="s">
        <v>4</v>
      </c>
      <c r="AO104" s="8" t="str">
        <f t="shared" si="28"/>
        <v>insert into shifts values ('209','00:00 00:00','0','0','0','0','-7200','3600','86340','0','0','0','0','0','0','0','32768','0','-3600','-1','3600','0',NULL,NULL,NULL,NULL,NULL,NULL,NULL,NULL,NULL,NULL)exec @id=dbo.nextval 'shifts.shiftref'</v>
      </c>
    </row>
    <row r="105" spans="1:41" x14ac:dyDescent="0.3">
      <c r="A105" s="8">
        <v>211</v>
      </c>
      <c r="B105" s="2" t="str">
        <f t="shared" si="22"/>
        <v>00:00 00:00</v>
      </c>
      <c r="C105" s="6">
        <f t="shared" si="23"/>
        <v>211</v>
      </c>
      <c r="F105" s="3">
        <v>0</v>
      </c>
      <c r="G105" s="3">
        <f t="shared" si="24"/>
        <v>-4.1666666666666664E-2</v>
      </c>
      <c r="H105" s="3">
        <f t="shared" si="34"/>
        <v>-8.3333333333333329E-2</v>
      </c>
      <c r="I105" s="3">
        <f t="shared" si="25"/>
        <v>4.1666666666666664E-2</v>
      </c>
      <c r="J105" s="3">
        <v>0.999305555555556</v>
      </c>
      <c r="K105" s="8">
        <v>0</v>
      </c>
      <c r="L105" s="8">
        <v>0</v>
      </c>
      <c r="M105" s="10">
        <f t="shared" si="29"/>
        <v>0</v>
      </c>
      <c r="N105" s="10">
        <f t="shared" si="30"/>
        <v>0</v>
      </c>
      <c r="O105" s="10">
        <f t="shared" si="31"/>
        <v>-7200</v>
      </c>
      <c r="P105" s="10">
        <f t="shared" si="32"/>
        <v>3600</v>
      </c>
      <c r="Q105" s="10">
        <f t="shared" si="33"/>
        <v>86340.000000000044</v>
      </c>
      <c r="R105" s="8">
        <v>0</v>
      </c>
      <c r="S105" s="8">
        <v>0</v>
      </c>
      <c r="T105" s="5">
        <f>IF(Break!G105=1,Shifts!N105-Shifts!M105,N105-M105-Break!H105)</f>
        <v>0</v>
      </c>
      <c r="U105" s="8">
        <v>0</v>
      </c>
      <c r="V105" s="8">
        <v>0</v>
      </c>
      <c r="W105" s="8">
        <v>0</v>
      </c>
      <c r="X105" s="8">
        <v>0</v>
      </c>
      <c r="Y105" s="8">
        <v>32768</v>
      </c>
      <c r="Z105" s="8">
        <v>0</v>
      </c>
      <c r="AA105" s="10">
        <f t="shared" si="26"/>
        <v>-3600</v>
      </c>
      <c r="AB105" s="8">
        <f>IF(Rounding!Q$1=1,VLOOKUP(Shifts!B105,Rounding!U106:W303,3,FALSE),-1)</f>
        <v>-1</v>
      </c>
      <c r="AC105" s="8">
        <f t="shared" si="27"/>
        <v>3600</v>
      </c>
      <c r="AD105" s="8">
        <v>0</v>
      </c>
      <c r="AE105" s="8" t="s">
        <v>4</v>
      </c>
      <c r="AF105" s="8" t="s">
        <v>4</v>
      </c>
      <c r="AG105" s="8" t="s">
        <v>4</v>
      </c>
      <c r="AH105" s="8" t="s">
        <v>4</v>
      </c>
      <c r="AI105" s="8" t="s">
        <v>4</v>
      </c>
      <c r="AJ105" s="8" t="s">
        <v>4</v>
      </c>
      <c r="AK105" s="8" t="s">
        <v>4</v>
      </c>
      <c r="AL105" s="8" t="s">
        <v>4</v>
      </c>
      <c r="AM105" s="8" t="s">
        <v>4</v>
      </c>
      <c r="AN105" s="8" t="s">
        <v>4</v>
      </c>
      <c r="AO105" s="8" t="str">
        <f t="shared" si="28"/>
        <v>insert into shifts values ('211','00:00 00:00','0','0','0','0','-7200','3600','86340','0','0','0','0','0','0','0','32768','0','-3600','-1','3600','0',NULL,NULL,NULL,NULL,NULL,NULL,NULL,NULL,NULL,NULL)exec @id=dbo.nextval 'shifts.shiftref'</v>
      </c>
    </row>
    <row r="106" spans="1:41" x14ac:dyDescent="0.3">
      <c r="A106" s="8">
        <v>213</v>
      </c>
      <c r="B106" s="2" t="str">
        <f t="shared" si="22"/>
        <v>00:00 00:00</v>
      </c>
      <c r="C106" s="6">
        <f t="shared" si="23"/>
        <v>213</v>
      </c>
      <c r="F106" s="3">
        <v>0</v>
      </c>
      <c r="G106" s="3">
        <f t="shared" si="24"/>
        <v>-4.1666666666666664E-2</v>
      </c>
      <c r="H106" s="3">
        <f t="shared" si="34"/>
        <v>-8.3333333333333329E-2</v>
      </c>
      <c r="I106" s="3">
        <f t="shared" si="25"/>
        <v>4.1666666666666664E-2</v>
      </c>
      <c r="J106" s="3">
        <v>0.999305555555556</v>
      </c>
      <c r="K106" s="8">
        <v>0</v>
      </c>
      <c r="L106" s="8">
        <v>0</v>
      </c>
      <c r="M106" s="10">
        <f t="shared" si="29"/>
        <v>0</v>
      </c>
      <c r="N106" s="10">
        <f t="shared" si="30"/>
        <v>0</v>
      </c>
      <c r="O106" s="10">
        <f t="shared" si="31"/>
        <v>-7200</v>
      </c>
      <c r="P106" s="10">
        <f t="shared" si="32"/>
        <v>3600</v>
      </c>
      <c r="Q106" s="10">
        <f t="shared" si="33"/>
        <v>86340.000000000044</v>
      </c>
      <c r="R106" s="8">
        <v>0</v>
      </c>
      <c r="S106" s="8">
        <v>0</v>
      </c>
      <c r="T106" s="5">
        <f>IF(Break!G106=1,Shifts!N106-Shifts!M106,N106-M106-Break!H106)</f>
        <v>0</v>
      </c>
      <c r="U106" s="8">
        <v>0</v>
      </c>
      <c r="V106" s="8">
        <v>0</v>
      </c>
      <c r="W106" s="8">
        <v>0</v>
      </c>
      <c r="X106" s="8">
        <v>0</v>
      </c>
      <c r="Y106" s="8">
        <v>32768</v>
      </c>
      <c r="Z106" s="8">
        <v>0</v>
      </c>
      <c r="AA106" s="10">
        <f t="shared" si="26"/>
        <v>-3600</v>
      </c>
      <c r="AB106" s="8">
        <f>IF(Rounding!Q$1=1,VLOOKUP(Shifts!B106,Rounding!U107:W304,3,FALSE),-1)</f>
        <v>-1</v>
      </c>
      <c r="AC106" s="8">
        <f t="shared" si="27"/>
        <v>3600</v>
      </c>
      <c r="AD106" s="8">
        <v>0</v>
      </c>
      <c r="AE106" s="8" t="s">
        <v>4</v>
      </c>
      <c r="AF106" s="8" t="s">
        <v>4</v>
      </c>
      <c r="AG106" s="8" t="s">
        <v>4</v>
      </c>
      <c r="AH106" s="8" t="s">
        <v>4</v>
      </c>
      <c r="AI106" s="8" t="s">
        <v>4</v>
      </c>
      <c r="AJ106" s="8" t="s">
        <v>4</v>
      </c>
      <c r="AK106" s="8" t="s">
        <v>4</v>
      </c>
      <c r="AL106" s="8" t="s">
        <v>4</v>
      </c>
      <c r="AM106" s="8" t="s">
        <v>4</v>
      </c>
      <c r="AN106" s="8" t="s">
        <v>4</v>
      </c>
      <c r="AO106" s="8" t="str">
        <f t="shared" si="28"/>
        <v>insert into shifts values ('213','00:00 00:00','0','0','0','0','-7200','3600','86340','0','0','0','0','0','0','0','32768','0','-3600','-1','3600','0',NULL,NULL,NULL,NULL,NULL,NULL,NULL,NULL,NULL,NULL)exec @id=dbo.nextval 'shifts.shiftref'</v>
      </c>
    </row>
    <row r="107" spans="1:41" x14ac:dyDescent="0.3">
      <c r="A107" s="8">
        <v>215</v>
      </c>
      <c r="B107" s="2" t="str">
        <f t="shared" si="22"/>
        <v>00:00 00:00</v>
      </c>
      <c r="C107" s="6">
        <f t="shared" si="23"/>
        <v>215</v>
      </c>
      <c r="F107" s="3">
        <v>0</v>
      </c>
      <c r="G107" s="3">
        <f t="shared" si="24"/>
        <v>-4.1666666666666664E-2</v>
      </c>
      <c r="H107" s="3">
        <f t="shared" si="34"/>
        <v>-8.3333333333333329E-2</v>
      </c>
      <c r="I107" s="3">
        <f t="shared" si="25"/>
        <v>4.1666666666666664E-2</v>
      </c>
      <c r="J107" s="3">
        <v>0.999305555555556</v>
      </c>
      <c r="K107" s="8">
        <v>0</v>
      </c>
      <c r="L107" s="8">
        <v>0</v>
      </c>
      <c r="M107" s="10">
        <f t="shared" si="29"/>
        <v>0</v>
      </c>
      <c r="N107" s="10">
        <f t="shared" si="30"/>
        <v>0</v>
      </c>
      <c r="O107" s="10">
        <f t="shared" si="31"/>
        <v>-7200</v>
      </c>
      <c r="P107" s="10">
        <f t="shared" si="32"/>
        <v>3600</v>
      </c>
      <c r="Q107" s="10">
        <f t="shared" si="33"/>
        <v>86340.000000000044</v>
      </c>
      <c r="R107" s="8">
        <v>0</v>
      </c>
      <c r="S107" s="8">
        <v>0</v>
      </c>
      <c r="T107" s="5">
        <f>IF(Break!G107=1,Shifts!N107-Shifts!M107,N107-M107-Break!H107)</f>
        <v>0</v>
      </c>
      <c r="U107" s="8">
        <v>0</v>
      </c>
      <c r="V107" s="8">
        <v>0</v>
      </c>
      <c r="W107" s="8">
        <v>0</v>
      </c>
      <c r="X107" s="8">
        <v>0</v>
      </c>
      <c r="Y107" s="8">
        <v>32768</v>
      </c>
      <c r="Z107" s="8">
        <v>0</v>
      </c>
      <c r="AA107" s="10">
        <f t="shared" si="26"/>
        <v>-3600</v>
      </c>
      <c r="AB107" s="8">
        <f>IF(Rounding!Q$1=1,VLOOKUP(Shifts!B107,Rounding!U108:W305,3,FALSE),-1)</f>
        <v>-1</v>
      </c>
      <c r="AC107" s="8">
        <f t="shared" si="27"/>
        <v>3600</v>
      </c>
      <c r="AD107" s="8">
        <v>0</v>
      </c>
      <c r="AE107" s="8" t="s">
        <v>4</v>
      </c>
      <c r="AF107" s="8" t="s">
        <v>4</v>
      </c>
      <c r="AG107" s="8" t="s">
        <v>4</v>
      </c>
      <c r="AH107" s="8" t="s">
        <v>4</v>
      </c>
      <c r="AI107" s="8" t="s">
        <v>4</v>
      </c>
      <c r="AJ107" s="8" t="s">
        <v>4</v>
      </c>
      <c r="AK107" s="8" t="s">
        <v>4</v>
      </c>
      <c r="AL107" s="8" t="s">
        <v>4</v>
      </c>
      <c r="AM107" s="8" t="s">
        <v>4</v>
      </c>
      <c r="AN107" s="8" t="s">
        <v>4</v>
      </c>
      <c r="AO107" s="8" t="str">
        <f t="shared" si="28"/>
        <v>insert into shifts values ('215','00:00 00:00','0','0','0','0','-7200','3600','86340','0','0','0','0','0','0','0','32768','0','-3600','-1','3600','0',NULL,NULL,NULL,NULL,NULL,NULL,NULL,NULL,NULL,NULL)exec @id=dbo.nextval 'shifts.shiftref'</v>
      </c>
    </row>
    <row r="108" spans="1:41" x14ac:dyDescent="0.3">
      <c r="A108" s="8">
        <v>217</v>
      </c>
      <c r="B108" s="2" t="str">
        <f t="shared" si="22"/>
        <v>00:00 00:00</v>
      </c>
      <c r="C108" s="6">
        <f t="shared" si="23"/>
        <v>217</v>
      </c>
      <c r="F108" s="3">
        <v>0</v>
      </c>
      <c r="G108" s="3">
        <f t="shared" si="24"/>
        <v>-4.1666666666666664E-2</v>
      </c>
      <c r="H108" s="3">
        <f t="shared" si="34"/>
        <v>-8.3333333333333329E-2</v>
      </c>
      <c r="I108" s="3">
        <f t="shared" si="25"/>
        <v>4.1666666666666664E-2</v>
      </c>
      <c r="J108" s="3">
        <v>0.999305555555556</v>
      </c>
      <c r="K108" s="8">
        <v>0</v>
      </c>
      <c r="L108" s="8">
        <v>0</v>
      </c>
      <c r="M108" s="10">
        <f t="shared" si="29"/>
        <v>0</v>
      </c>
      <c r="N108" s="10">
        <f t="shared" si="30"/>
        <v>0</v>
      </c>
      <c r="O108" s="10">
        <f t="shared" si="31"/>
        <v>-7200</v>
      </c>
      <c r="P108" s="10">
        <f t="shared" si="32"/>
        <v>3600</v>
      </c>
      <c r="Q108" s="10">
        <f t="shared" si="33"/>
        <v>86340.000000000044</v>
      </c>
      <c r="R108" s="8">
        <v>0</v>
      </c>
      <c r="S108" s="8">
        <v>0</v>
      </c>
      <c r="T108" s="5">
        <f>IF(Break!G108=1,Shifts!N108-Shifts!M108,N108-M108-Break!H108)</f>
        <v>0</v>
      </c>
      <c r="U108" s="8">
        <v>0</v>
      </c>
      <c r="V108" s="8">
        <v>0</v>
      </c>
      <c r="W108" s="8">
        <v>0</v>
      </c>
      <c r="X108" s="8">
        <v>0</v>
      </c>
      <c r="Y108" s="8">
        <v>32768</v>
      </c>
      <c r="Z108" s="8">
        <v>0</v>
      </c>
      <c r="AA108" s="10">
        <f t="shared" si="26"/>
        <v>-3600</v>
      </c>
      <c r="AB108" s="8">
        <f>IF(Rounding!Q$1=1,VLOOKUP(Shifts!B108,Rounding!U109:W306,3,FALSE),-1)</f>
        <v>-1</v>
      </c>
      <c r="AC108" s="8">
        <f t="shared" si="27"/>
        <v>3600</v>
      </c>
      <c r="AD108" s="8">
        <v>0</v>
      </c>
      <c r="AE108" s="8" t="s">
        <v>4</v>
      </c>
      <c r="AF108" s="8" t="s">
        <v>4</v>
      </c>
      <c r="AG108" s="8" t="s">
        <v>4</v>
      </c>
      <c r="AH108" s="8" t="s">
        <v>4</v>
      </c>
      <c r="AI108" s="8" t="s">
        <v>4</v>
      </c>
      <c r="AJ108" s="8" t="s">
        <v>4</v>
      </c>
      <c r="AK108" s="8" t="s">
        <v>4</v>
      </c>
      <c r="AL108" s="8" t="s">
        <v>4</v>
      </c>
      <c r="AM108" s="8" t="s">
        <v>4</v>
      </c>
      <c r="AN108" s="8" t="s">
        <v>4</v>
      </c>
      <c r="AO108" s="8" t="str">
        <f t="shared" si="28"/>
        <v>insert into shifts values ('217','00:00 00:00','0','0','0','0','-7200','3600','86340','0','0','0','0','0','0','0','32768','0','-3600','-1','3600','0',NULL,NULL,NULL,NULL,NULL,NULL,NULL,NULL,NULL,NULL)exec @id=dbo.nextval 'shifts.shiftref'</v>
      </c>
    </row>
    <row r="109" spans="1:41" x14ac:dyDescent="0.3">
      <c r="A109" s="8">
        <v>219</v>
      </c>
      <c r="B109" s="2" t="str">
        <f t="shared" si="22"/>
        <v>00:00 00:00</v>
      </c>
      <c r="C109" s="6">
        <f t="shared" si="23"/>
        <v>219</v>
      </c>
      <c r="F109" s="3">
        <v>0</v>
      </c>
      <c r="G109" s="3">
        <f t="shared" si="24"/>
        <v>-4.1666666666666664E-2</v>
      </c>
      <c r="H109" s="3">
        <f t="shared" si="34"/>
        <v>-8.3333333333333329E-2</v>
      </c>
      <c r="I109" s="3">
        <f t="shared" si="25"/>
        <v>4.1666666666666664E-2</v>
      </c>
      <c r="J109" s="3">
        <v>0.999305555555556</v>
      </c>
      <c r="K109" s="8">
        <v>0</v>
      </c>
      <c r="L109" s="8">
        <v>0</v>
      </c>
      <c r="M109" s="10">
        <f t="shared" si="29"/>
        <v>0</v>
      </c>
      <c r="N109" s="10">
        <f t="shared" si="30"/>
        <v>0</v>
      </c>
      <c r="O109" s="10">
        <f t="shared" si="31"/>
        <v>-7200</v>
      </c>
      <c r="P109" s="10">
        <f t="shared" si="32"/>
        <v>3600</v>
      </c>
      <c r="Q109" s="10">
        <f t="shared" si="33"/>
        <v>86340.000000000044</v>
      </c>
      <c r="R109" s="8">
        <v>0</v>
      </c>
      <c r="S109" s="8">
        <v>0</v>
      </c>
      <c r="T109" s="5">
        <f>IF(Break!G109=1,Shifts!N109-Shifts!M109,N109-M109-Break!H109)</f>
        <v>0</v>
      </c>
      <c r="U109" s="8">
        <v>0</v>
      </c>
      <c r="V109" s="8">
        <v>0</v>
      </c>
      <c r="W109" s="8">
        <v>0</v>
      </c>
      <c r="X109" s="8">
        <v>0</v>
      </c>
      <c r="Y109" s="8">
        <v>32768</v>
      </c>
      <c r="Z109" s="8">
        <v>0</v>
      </c>
      <c r="AA109" s="10">
        <f t="shared" si="26"/>
        <v>-3600</v>
      </c>
      <c r="AB109" s="8">
        <f>IF(Rounding!Q$1=1,VLOOKUP(Shifts!B109,Rounding!U110:W307,3,FALSE),-1)</f>
        <v>-1</v>
      </c>
      <c r="AC109" s="8">
        <f t="shared" si="27"/>
        <v>3600</v>
      </c>
      <c r="AD109" s="8">
        <v>0</v>
      </c>
      <c r="AE109" s="8" t="s">
        <v>4</v>
      </c>
      <c r="AF109" s="8" t="s">
        <v>4</v>
      </c>
      <c r="AG109" s="8" t="s">
        <v>4</v>
      </c>
      <c r="AH109" s="8" t="s">
        <v>4</v>
      </c>
      <c r="AI109" s="8" t="s">
        <v>4</v>
      </c>
      <c r="AJ109" s="8" t="s">
        <v>4</v>
      </c>
      <c r="AK109" s="8" t="s">
        <v>4</v>
      </c>
      <c r="AL109" s="8" t="s">
        <v>4</v>
      </c>
      <c r="AM109" s="8" t="s">
        <v>4</v>
      </c>
      <c r="AN109" s="8" t="s">
        <v>4</v>
      </c>
      <c r="AO109" s="8" t="str">
        <f t="shared" si="28"/>
        <v>insert into shifts values ('219','00:00 00:00','0','0','0','0','-7200','3600','86340','0','0','0','0','0','0','0','32768','0','-3600','-1','3600','0',NULL,NULL,NULL,NULL,NULL,NULL,NULL,NULL,NULL,NULL)exec @id=dbo.nextval 'shifts.shiftref'</v>
      </c>
    </row>
    <row r="110" spans="1:41" x14ac:dyDescent="0.3">
      <c r="A110" s="8">
        <v>221</v>
      </c>
      <c r="B110" s="2" t="str">
        <f t="shared" si="22"/>
        <v>00:00 00:00</v>
      </c>
      <c r="C110" s="6">
        <f t="shared" si="23"/>
        <v>221</v>
      </c>
      <c r="F110" s="3">
        <v>0</v>
      </c>
      <c r="G110" s="3">
        <f t="shared" si="24"/>
        <v>-4.1666666666666664E-2</v>
      </c>
      <c r="H110" s="3">
        <f t="shared" si="34"/>
        <v>-8.3333333333333329E-2</v>
      </c>
      <c r="I110" s="3">
        <f t="shared" si="25"/>
        <v>4.1666666666666664E-2</v>
      </c>
      <c r="J110" s="3">
        <v>0.999305555555556</v>
      </c>
      <c r="K110" s="8">
        <v>0</v>
      </c>
      <c r="L110" s="8">
        <v>0</v>
      </c>
      <c r="M110" s="10">
        <f t="shared" si="29"/>
        <v>0</v>
      </c>
      <c r="N110" s="10">
        <f t="shared" si="30"/>
        <v>0</v>
      </c>
      <c r="O110" s="10">
        <f t="shared" si="31"/>
        <v>-7200</v>
      </c>
      <c r="P110" s="10">
        <f t="shared" si="32"/>
        <v>3600</v>
      </c>
      <c r="Q110" s="10">
        <f t="shared" si="33"/>
        <v>86340.000000000044</v>
      </c>
      <c r="R110" s="8">
        <v>0</v>
      </c>
      <c r="S110" s="8">
        <v>0</v>
      </c>
      <c r="T110" s="5">
        <f>IF(Break!G110=1,Shifts!N110-Shifts!M110,N110-M110-Break!H110)</f>
        <v>0</v>
      </c>
      <c r="U110" s="8">
        <v>0</v>
      </c>
      <c r="V110" s="8">
        <v>0</v>
      </c>
      <c r="W110" s="8">
        <v>0</v>
      </c>
      <c r="X110" s="8">
        <v>0</v>
      </c>
      <c r="Y110" s="8">
        <v>32768</v>
      </c>
      <c r="Z110" s="8">
        <v>0</v>
      </c>
      <c r="AA110" s="10">
        <f t="shared" si="26"/>
        <v>-3600</v>
      </c>
      <c r="AB110" s="8">
        <f>IF(Rounding!Q$1=1,VLOOKUP(Shifts!B110,Rounding!U111:W308,3,FALSE),-1)</f>
        <v>-1</v>
      </c>
      <c r="AC110" s="8">
        <f t="shared" si="27"/>
        <v>3600</v>
      </c>
      <c r="AD110" s="8">
        <v>0</v>
      </c>
      <c r="AE110" s="8" t="s">
        <v>4</v>
      </c>
      <c r="AF110" s="8" t="s">
        <v>4</v>
      </c>
      <c r="AG110" s="8" t="s">
        <v>4</v>
      </c>
      <c r="AH110" s="8" t="s">
        <v>4</v>
      </c>
      <c r="AI110" s="8" t="s">
        <v>4</v>
      </c>
      <c r="AJ110" s="8" t="s">
        <v>4</v>
      </c>
      <c r="AK110" s="8" t="s">
        <v>4</v>
      </c>
      <c r="AL110" s="8" t="s">
        <v>4</v>
      </c>
      <c r="AM110" s="8" t="s">
        <v>4</v>
      </c>
      <c r="AN110" s="8" t="s">
        <v>4</v>
      </c>
      <c r="AO110" s="8" t="str">
        <f t="shared" si="28"/>
        <v>insert into shifts values ('221','00:00 00:00','0','0','0','0','-7200','3600','86340','0','0','0','0','0','0','0','32768','0','-3600','-1','3600','0',NULL,NULL,NULL,NULL,NULL,NULL,NULL,NULL,NULL,NULL)exec @id=dbo.nextval 'shifts.shiftref'</v>
      </c>
    </row>
    <row r="111" spans="1:41" x14ac:dyDescent="0.3">
      <c r="A111" s="8">
        <v>223</v>
      </c>
      <c r="B111" s="2" t="str">
        <f t="shared" si="22"/>
        <v>00:00 00:00</v>
      </c>
      <c r="C111" s="6">
        <f t="shared" si="23"/>
        <v>223</v>
      </c>
      <c r="F111" s="3">
        <v>0</v>
      </c>
      <c r="G111" s="3">
        <f t="shared" si="24"/>
        <v>-4.1666666666666664E-2</v>
      </c>
      <c r="H111" s="3">
        <f t="shared" si="34"/>
        <v>-8.3333333333333329E-2</v>
      </c>
      <c r="I111" s="3">
        <f t="shared" si="25"/>
        <v>4.1666666666666664E-2</v>
      </c>
      <c r="J111" s="3">
        <v>0.999305555555556</v>
      </c>
      <c r="K111" s="8">
        <v>0</v>
      </c>
      <c r="L111" s="8">
        <v>0</v>
      </c>
      <c r="M111" s="10">
        <f t="shared" si="29"/>
        <v>0</v>
      </c>
      <c r="N111" s="10">
        <f t="shared" si="30"/>
        <v>0</v>
      </c>
      <c r="O111" s="10">
        <f t="shared" si="31"/>
        <v>-7200</v>
      </c>
      <c r="P111" s="10">
        <f t="shared" si="32"/>
        <v>3600</v>
      </c>
      <c r="Q111" s="10">
        <f t="shared" si="33"/>
        <v>86340.000000000044</v>
      </c>
      <c r="R111" s="8">
        <v>0</v>
      </c>
      <c r="S111" s="8">
        <v>0</v>
      </c>
      <c r="T111" s="5">
        <f>IF(Break!G111=1,Shifts!N111-Shifts!M111,N111-M111-Break!H111)</f>
        <v>0</v>
      </c>
      <c r="U111" s="8">
        <v>0</v>
      </c>
      <c r="V111" s="8">
        <v>0</v>
      </c>
      <c r="W111" s="8">
        <v>0</v>
      </c>
      <c r="X111" s="8">
        <v>0</v>
      </c>
      <c r="Y111" s="8">
        <v>32768</v>
      </c>
      <c r="Z111" s="8">
        <v>0</v>
      </c>
      <c r="AA111" s="10">
        <f t="shared" si="26"/>
        <v>-3600</v>
      </c>
      <c r="AB111" s="8">
        <f>IF(Rounding!Q$1=1,VLOOKUP(Shifts!B111,Rounding!U112:W309,3,FALSE),-1)</f>
        <v>-1</v>
      </c>
      <c r="AC111" s="8">
        <f t="shared" si="27"/>
        <v>3600</v>
      </c>
      <c r="AD111" s="8">
        <v>0</v>
      </c>
      <c r="AE111" s="8" t="s">
        <v>4</v>
      </c>
      <c r="AF111" s="8" t="s">
        <v>4</v>
      </c>
      <c r="AG111" s="8" t="s">
        <v>4</v>
      </c>
      <c r="AH111" s="8" t="s">
        <v>4</v>
      </c>
      <c r="AI111" s="8" t="s">
        <v>4</v>
      </c>
      <c r="AJ111" s="8" t="s">
        <v>4</v>
      </c>
      <c r="AK111" s="8" t="s">
        <v>4</v>
      </c>
      <c r="AL111" s="8" t="s">
        <v>4</v>
      </c>
      <c r="AM111" s="8" t="s">
        <v>4</v>
      </c>
      <c r="AN111" s="8" t="s">
        <v>4</v>
      </c>
      <c r="AO111" s="8" t="str">
        <f t="shared" si="28"/>
        <v>insert into shifts values ('223','00:00 00:00','0','0','0','0','-7200','3600','86340','0','0','0','0','0','0','0','32768','0','-3600','-1','3600','0',NULL,NULL,NULL,NULL,NULL,NULL,NULL,NULL,NULL,NULL)exec @id=dbo.nextval 'shifts.shiftref'</v>
      </c>
    </row>
    <row r="112" spans="1:41" x14ac:dyDescent="0.3">
      <c r="A112" s="8">
        <v>225</v>
      </c>
      <c r="B112" s="2" t="str">
        <f t="shared" si="22"/>
        <v>00:00 00:00</v>
      </c>
      <c r="C112" s="6">
        <f t="shared" si="23"/>
        <v>225</v>
      </c>
      <c r="F112" s="3">
        <v>0</v>
      </c>
      <c r="G112" s="3">
        <f t="shared" si="24"/>
        <v>-4.1666666666666664E-2</v>
      </c>
      <c r="H112" s="3">
        <f t="shared" si="34"/>
        <v>-8.3333333333333329E-2</v>
      </c>
      <c r="I112" s="3">
        <f t="shared" si="25"/>
        <v>4.1666666666666664E-2</v>
      </c>
      <c r="J112" s="3">
        <v>0.999305555555556</v>
      </c>
      <c r="K112" s="8">
        <v>0</v>
      </c>
      <c r="L112" s="8">
        <v>0</v>
      </c>
      <c r="M112" s="10">
        <f t="shared" si="29"/>
        <v>0</v>
      </c>
      <c r="N112" s="10">
        <f t="shared" si="30"/>
        <v>0</v>
      </c>
      <c r="O112" s="10">
        <f t="shared" si="31"/>
        <v>-7200</v>
      </c>
      <c r="P112" s="10">
        <f t="shared" si="32"/>
        <v>3600</v>
      </c>
      <c r="Q112" s="10">
        <f t="shared" si="33"/>
        <v>86340.000000000044</v>
      </c>
      <c r="R112" s="8">
        <v>0</v>
      </c>
      <c r="S112" s="8">
        <v>0</v>
      </c>
      <c r="T112" s="5">
        <f>IF(Break!G112=1,Shifts!N112-Shifts!M112,N112-M112-Break!H112)</f>
        <v>0</v>
      </c>
      <c r="U112" s="8">
        <v>0</v>
      </c>
      <c r="V112" s="8">
        <v>0</v>
      </c>
      <c r="W112" s="8">
        <v>0</v>
      </c>
      <c r="X112" s="8">
        <v>0</v>
      </c>
      <c r="Y112" s="8">
        <v>32768</v>
      </c>
      <c r="Z112" s="8">
        <v>0</v>
      </c>
      <c r="AA112" s="10">
        <f t="shared" si="26"/>
        <v>-3600</v>
      </c>
      <c r="AB112" s="8">
        <f>IF(Rounding!Q$1=1,VLOOKUP(Shifts!B112,Rounding!U113:W310,3,FALSE),-1)</f>
        <v>-1</v>
      </c>
      <c r="AC112" s="8">
        <f t="shared" si="27"/>
        <v>3600</v>
      </c>
      <c r="AD112" s="8">
        <v>0</v>
      </c>
      <c r="AE112" s="8" t="s">
        <v>4</v>
      </c>
      <c r="AF112" s="8" t="s">
        <v>4</v>
      </c>
      <c r="AG112" s="8" t="s">
        <v>4</v>
      </c>
      <c r="AH112" s="8" t="s">
        <v>4</v>
      </c>
      <c r="AI112" s="8" t="s">
        <v>4</v>
      </c>
      <c r="AJ112" s="8" t="s">
        <v>4</v>
      </c>
      <c r="AK112" s="8" t="s">
        <v>4</v>
      </c>
      <c r="AL112" s="8" t="s">
        <v>4</v>
      </c>
      <c r="AM112" s="8" t="s">
        <v>4</v>
      </c>
      <c r="AN112" s="8" t="s">
        <v>4</v>
      </c>
      <c r="AO112" s="8" t="str">
        <f t="shared" si="28"/>
        <v>insert into shifts values ('225','00:00 00:00','0','0','0','0','-7200','3600','86340','0','0','0','0','0','0','0','32768','0','-3600','-1','3600','0',NULL,NULL,NULL,NULL,NULL,NULL,NULL,NULL,NULL,NULL)exec @id=dbo.nextval 'shifts.shiftref'</v>
      </c>
    </row>
    <row r="113" spans="1:41" x14ac:dyDescent="0.3">
      <c r="A113" s="8">
        <v>227</v>
      </c>
      <c r="B113" s="2" t="str">
        <f t="shared" si="22"/>
        <v>00:00 00:00</v>
      </c>
      <c r="C113" s="6">
        <f t="shared" si="23"/>
        <v>227</v>
      </c>
      <c r="F113" s="3">
        <v>0</v>
      </c>
      <c r="G113" s="3">
        <f t="shared" si="24"/>
        <v>-4.1666666666666664E-2</v>
      </c>
      <c r="H113" s="3">
        <f t="shared" si="34"/>
        <v>-8.3333333333333329E-2</v>
      </c>
      <c r="I113" s="3">
        <f t="shared" si="25"/>
        <v>4.1666666666666664E-2</v>
      </c>
      <c r="J113" s="3">
        <v>0.999305555555556</v>
      </c>
      <c r="K113" s="8">
        <v>0</v>
      </c>
      <c r="L113" s="8">
        <v>0</v>
      </c>
      <c r="M113" s="10">
        <f t="shared" si="29"/>
        <v>0</v>
      </c>
      <c r="N113" s="10">
        <f t="shared" si="30"/>
        <v>0</v>
      </c>
      <c r="O113" s="10">
        <f t="shared" si="31"/>
        <v>-7200</v>
      </c>
      <c r="P113" s="10">
        <f t="shared" si="32"/>
        <v>3600</v>
      </c>
      <c r="Q113" s="10">
        <f t="shared" si="33"/>
        <v>86340.000000000044</v>
      </c>
      <c r="R113" s="8">
        <v>0</v>
      </c>
      <c r="S113" s="8">
        <v>0</v>
      </c>
      <c r="T113" s="5">
        <f>IF(Break!G113=1,Shifts!N113-Shifts!M113,N113-M113-Break!H113)</f>
        <v>0</v>
      </c>
      <c r="U113" s="8">
        <v>0</v>
      </c>
      <c r="V113" s="8">
        <v>0</v>
      </c>
      <c r="W113" s="8">
        <v>0</v>
      </c>
      <c r="X113" s="8">
        <v>0</v>
      </c>
      <c r="Y113" s="8">
        <v>32768</v>
      </c>
      <c r="Z113" s="8">
        <v>0</v>
      </c>
      <c r="AA113" s="10">
        <f t="shared" si="26"/>
        <v>-3600</v>
      </c>
      <c r="AB113" s="8">
        <f>IF(Rounding!Q$1=1,VLOOKUP(Shifts!B113,Rounding!U114:W311,3,FALSE),-1)</f>
        <v>-1</v>
      </c>
      <c r="AC113" s="8">
        <f t="shared" si="27"/>
        <v>3600</v>
      </c>
      <c r="AD113" s="8">
        <v>0</v>
      </c>
      <c r="AE113" s="8" t="s">
        <v>4</v>
      </c>
      <c r="AF113" s="8" t="s">
        <v>4</v>
      </c>
      <c r="AG113" s="8" t="s">
        <v>4</v>
      </c>
      <c r="AH113" s="8" t="s">
        <v>4</v>
      </c>
      <c r="AI113" s="8" t="s">
        <v>4</v>
      </c>
      <c r="AJ113" s="8" t="s">
        <v>4</v>
      </c>
      <c r="AK113" s="8" t="s">
        <v>4</v>
      </c>
      <c r="AL113" s="8" t="s">
        <v>4</v>
      </c>
      <c r="AM113" s="8" t="s">
        <v>4</v>
      </c>
      <c r="AN113" s="8" t="s">
        <v>4</v>
      </c>
      <c r="AO113" s="8" t="str">
        <f t="shared" si="28"/>
        <v>insert into shifts values ('227','00:00 00:00','0','0','0','0','-7200','3600','86340','0','0','0','0','0','0','0','32768','0','-3600','-1','3600','0',NULL,NULL,NULL,NULL,NULL,NULL,NULL,NULL,NULL,NULL)exec @id=dbo.nextval 'shifts.shiftref'</v>
      </c>
    </row>
    <row r="114" spans="1:41" x14ac:dyDescent="0.3">
      <c r="A114" s="8">
        <v>229</v>
      </c>
      <c r="B114" s="2" t="str">
        <f t="shared" si="22"/>
        <v>00:00 00:00</v>
      </c>
      <c r="C114" s="6">
        <f t="shared" si="23"/>
        <v>229</v>
      </c>
      <c r="F114" s="3">
        <v>0</v>
      </c>
      <c r="G114" s="3">
        <f t="shared" si="24"/>
        <v>-4.1666666666666664E-2</v>
      </c>
      <c r="H114" s="3">
        <f t="shared" si="34"/>
        <v>-8.3333333333333329E-2</v>
      </c>
      <c r="I114" s="3">
        <f t="shared" si="25"/>
        <v>4.1666666666666664E-2</v>
      </c>
      <c r="J114" s="3">
        <v>0.999305555555556</v>
      </c>
      <c r="K114" s="8">
        <v>0</v>
      </c>
      <c r="L114" s="8">
        <v>0</v>
      </c>
      <c r="M114" s="10">
        <f t="shared" si="29"/>
        <v>0</v>
      </c>
      <c r="N114" s="10">
        <f t="shared" si="30"/>
        <v>0</v>
      </c>
      <c r="O114" s="10">
        <f t="shared" si="31"/>
        <v>-7200</v>
      </c>
      <c r="P114" s="10">
        <f t="shared" si="32"/>
        <v>3600</v>
      </c>
      <c r="Q114" s="10">
        <f t="shared" si="33"/>
        <v>86340.000000000044</v>
      </c>
      <c r="R114" s="8">
        <v>0</v>
      </c>
      <c r="S114" s="8">
        <v>0</v>
      </c>
      <c r="T114" s="5">
        <f>IF(Break!G114=1,Shifts!N114-Shifts!M114,N114-M114-Break!H114)</f>
        <v>0</v>
      </c>
      <c r="U114" s="8">
        <v>0</v>
      </c>
      <c r="V114" s="8">
        <v>0</v>
      </c>
      <c r="W114" s="8">
        <v>0</v>
      </c>
      <c r="X114" s="8">
        <v>0</v>
      </c>
      <c r="Y114" s="8">
        <v>32768</v>
      </c>
      <c r="Z114" s="8">
        <v>0</v>
      </c>
      <c r="AA114" s="10">
        <f t="shared" si="26"/>
        <v>-3600</v>
      </c>
      <c r="AB114" s="8">
        <f>IF(Rounding!Q$1=1,VLOOKUP(Shifts!B114,Rounding!U115:W312,3,FALSE),-1)</f>
        <v>-1</v>
      </c>
      <c r="AC114" s="8">
        <f t="shared" si="27"/>
        <v>3600</v>
      </c>
      <c r="AD114" s="8">
        <v>0</v>
      </c>
      <c r="AE114" s="8" t="s">
        <v>4</v>
      </c>
      <c r="AF114" s="8" t="s">
        <v>4</v>
      </c>
      <c r="AG114" s="8" t="s">
        <v>4</v>
      </c>
      <c r="AH114" s="8" t="s">
        <v>4</v>
      </c>
      <c r="AI114" s="8" t="s">
        <v>4</v>
      </c>
      <c r="AJ114" s="8" t="s">
        <v>4</v>
      </c>
      <c r="AK114" s="8" t="s">
        <v>4</v>
      </c>
      <c r="AL114" s="8" t="s">
        <v>4</v>
      </c>
      <c r="AM114" s="8" t="s">
        <v>4</v>
      </c>
      <c r="AN114" s="8" t="s">
        <v>4</v>
      </c>
      <c r="AO114" s="8" t="str">
        <f t="shared" si="28"/>
        <v>insert into shifts values ('229','00:00 00:00','0','0','0','0','-7200','3600','86340','0','0','0','0','0','0','0','32768','0','-3600','-1','3600','0',NULL,NULL,NULL,NULL,NULL,NULL,NULL,NULL,NULL,NULL)exec @id=dbo.nextval 'shifts.shiftref'</v>
      </c>
    </row>
    <row r="115" spans="1:41" x14ac:dyDescent="0.3">
      <c r="A115" s="8">
        <v>231</v>
      </c>
      <c r="B115" s="2" t="str">
        <f t="shared" si="22"/>
        <v>00:00 00:00</v>
      </c>
      <c r="C115" s="6">
        <f t="shared" si="23"/>
        <v>231</v>
      </c>
      <c r="F115" s="3">
        <v>0</v>
      </c>
      <c r="G115" s="3">
        <f t="shared" si="24"/>
        <v>-4.1666666666666664E-2</v>
      </c>
      <c r="H115" s="3">
        <f t="shared" si="34"/>
        <v>-8.3333333333333329E-2</v>
      </c>
      <c r="I115" s="3">
        <f t="shared" si="25"/>
        <v>4.1666666666666664E-2</v>
      </c>
      <c r="J115" s="3">
        <v>0.999305555555556</v>
      </c>
      <c r="K115" s="8">
        <v>0</v>
      </c>
      <c r="L115" s="8">
        <v>0</v>
      </c>
      <c r="M115" s="10">
        <f t="shared" si="29"/>
        <v>0</v>
      </c>
      <c r="N115" s="10">
        <f t="shared" si="30"/>
        <v>0</v>
      </c>
      <c r="O115" s="10">
        <f t="shared" si="31"/>
        <v>-7200</v>
      </c>
      <c r="P115" s="10">
        <f t="shared" si="32"/>
        <v>3600</v>
      </c>
      <c r="Q115" s="10">
        <f t="shared" si="33"/>
        <v>86340.000000000044</v>
      </c>
      <c r="R115" s="8">
        <v>0</v>
      </c>
      <c r="S115" s="8">
        <v>0</v>
      </c>
      <c r="T115" s="5">
        <f>IF(Break!G115=1,Shifts!N115-Shifts!M115,N115-M115-Break!H115)</f>
        <v>0</v>
      </c>
      <c r="U115" s="8">
        <v>0</v>
      </c>
      <c r="V115" s="8">
        <v>0</v>
      </c>
      <c r="W115" s="8">
        <v>0</v>
      </c>
      <c r="X115" s="8">
        <v>0</v>
      </c>
      <c r="Y115" s="8">
        <v>32768</v>
      </c>
      <c r="Z115" s="8">
        <v>0</v>
      </c>
      <c r="AA115" s="10">
        <f t="shared" si="26"/>
        <v>-3600</v>
      </c>
      <c r="AB115" s="8">
        <f>IF(Rounding!Q$1=1,VLOOKUP(Shifts!B115,Rounding!U116:W313,3,FALSE),-1)</f>
        <v>-1</v>
      </c>
      <c r="AC115" s="8">
        <f t="shared" si="27"/>
        <v>3600</v>
      </c>
      <c r="AD115" s="8">
        <v>0</v>
      </c>
      <c r="AE115" s="8" t="s">
        <v>4</v>
      </c>
      <c r="AF115" s="8" t="s">
        <v>4</v>
      </c>
      <c r="AG115" s="8" t="s">
        <v>4</v>
      </c>
      <c r="AH115" s="8" t="s">
        <v>4</v>
      </c>
      <c r="AI115" s="8" t="s">
        <v>4</v>
      </c>
      <c r="AJ115" s="8" t="s">
        <v>4</v>
      </c>
      <c r="AK115" s="8" t="s">
        <v>4</v>
      </c>
      <c r="AL115" s="8" t="s">
        <v>4</v>
      </c>
      <c r="AM115" s="8" t="s">
        <v>4</v>
      </c>
      <c r="AN115" s="8" t="s">
        <v>4</v>
      </c>
      <c r="AO115" s="8" t="str">
        <f t="shared" si="28"/>
        <v>insert into shifts values ('231','00:00 00:00','0','0','0','0','-7200','3600','86340','0','0','0','0','0','0','0','32768','0','-3600','-1','3600','0',NULL,NULL,NULL,NULL,NULL,NULL,NULL,NULL,NULL,NULL)exec @id=dbo.nextval 'shifts.shiftref'</v>
      </c>
    </row>
    <row r="116" spans="1:41" x14ac:dyDescent="0.3">
      <c r="A116" s="8">
        <v>234</v>
      </c>
      <c r="B116" s="2" t="str">
        <f t="shared" si="22"/>
        <v>00:00 00:00</v>
      </c>
      <c r="C116" s="6">
        <f t="shared" si="23"/>
        <v>234</v>
      </c>
      <c r="F116" s="3">
        <v>0</v>
      </c>
      <c r="G116" s="3">
        <f t="shared" si="24"/>
        <v>-4.1666666666666664E-2</v>
      </c>
      <c r="H116" s="3">
        <f t="shared" si="34"/>
        <v>-8.3333333333333329E-2</v>
      </c>
      <c r="I116" s="3">
        <f t="shared" si="25"/>
        <v>4.1666666666666664E-2</v>
      </c>
      <c r="J116" s="3">
        <v>0.999305555555556</v>
      </c>
      <c r="K116" s="8">
        <v>0</v>
      </c>
      <c r="L116" s="8">
        <v>0</v>
      </c>
      <c r="M116" s="10">
        <f t="shared" si="29"/>
        <v>0</v>
      </c>
      <c r="N116" s="10">
        <f t="shared" si="30"/>
        <v>0</v>
      </c>
      <c r="O116" s="10">
        <f t="shared" si="31"/>
        <v>-7200</v>
      </c>
      <c r="P116" s="10">
        <f t="shared" si="32"/>
        <v>3600</v>
      </c>
      <c r="Q116" s="10">
        <f t="shared" si="33"/>
        <v>86340.000000000044</v>
      </c>
      <c r="R116" s="8">
        <v>0</v>
      </c>
      <c r="S116" s="8">
        <v>0</v>
      </c>
      <c r="T116" s="5">
        <f>IF(Break!G116=1,Shifts!N116-Shifts!M116,N116-M116-Break!H116)</f>
        <v>0</v>
      </c>
      <c r="U116" s="8">
        <v>0</v>
      </c>
      <c r="V116" s="8">
        <v>0</v>
      </c>
      <c r="W116" s="8">
        <v>0</v>
      </c>
      <c r="X116" s="8">
        <v>0</v>
      </c>
      <c r="Y116" s="8">
        <v>32768</v>
      </c>
      <c r="Z116" s="8">
        <v>0</v>
      </c>
      <c r="AA116" s="10">
        <f t="shared" si="26"/>
        <v>-3600</v>
      </c>
      <c r="AB116" s="8">
        <f>IF(Rounding!Q$1=1,VLOOKUP(Shifts!B116,Rounding!U117:W314,3,FALSE),-1)</f>
        <v>-1</v>
      </c>
      <c r="AC116" s="8">
        <f t="shared" si="27"/>
        <v>3600</v>
      </c>
      <c r="AD116" s="8">
        <v>0</v>
      </c>
      <c r="AE116" s="8" t="s">
        <v>4</v>
      </c>
      <c r="AF116" s="8" t="s">
        <v>4</v>
      </c>
      <c r="AG116" s="8" t="s">
        <v>4</v>
      </c>
      <c r="AH116" s="8" t="s">
        <v>4</v>
      </c>
      <c r="AI116" s="8" t="s">
        <v>4</v>
      </c>
      <c r="AJ116" s="8" t="s">
        <v>4</v>
      </c>
      <c r="AK116" s="8" t="s">
        <v>4</v>
      </c>
      <c r="AL116" s="8" t="s">
        <v>4</v>
      </c>
      <c r="AM116" s="8" t="s">
        <v>4</v>
      </c>
      <c r="AN116" s="8" t="s">
        <v>4</v>
      </c>
      <c r="AO116" s="8" t="str">
        <f t="shared" si="28"/>
        <v>insert into shifts values ('234','00:00 00:00','0','0','0','0','-7200','3600','86340','0','0','0','0','0','0','0','32768','0','-3600','-1','3600','0',NULL,NULL,NULL,NULL,NULL,NULL,NULL,NULL,NULL,NULL)exec @id=dbo.nextval 'shifts.shiftref'</v>
      </c>
    </row>
    <row r="117" spans="1:41" x14ac:dyDescent="0.3">
      <c r="A117" s="8">
        <v>236</v>
      </c>
      <c r="B117" s="2" t="str">
        <f t="shared" si="22"/>
        <v>00:00 00:00</v>
      </c>
      <c r="C117" s="6">
        <f t="shared" si="23"/>
        <v>236</v>
      </c>
      <c r="F117" s="3">
        <v>0</v>
      </c>
      <c r="G117" s="3">
        <f t="shared" si="24"/>
        <v>-4.1666666666666664E-2</v>
      </c>
      <c r="H117" s="3">
        <f t="shared" si="34"/>
        <v>-8.3333333333333329E-2</v>
      </c>
      <c r="I117" s="3">
        <f t="shared" si="25"/>
        <v>4.1666666666666664E-2</v>
      </c>
      <c r="J117" s="3">
        <v>0.999305555555556</v>
      </c>
      <c r="K117" s="8">
        <v>0</v>
      </c>
      <c r="L117" s="8">
        <v>0</v>
      </c>
      <c r="M117" s="10">
        <f t="shared" si="29"/>
        <v>0</v>
      </c>
      <c r="N117" s="10">
        <f t="shared" si="30"/>
        <v>0</v>
      </c>
      <c r="O117" s="10">
        <f t="shared" si="31"/>
        <v>-7200</v>
      </c>
      <c r="P117" s="10">
        <f t="shared" si="32"/>
        <v>3600</v>
      </c>
      <c r="Q117" s="10">
        <f t="shared" si="33"/>
        <v>86340.000000000044</v>
      </c>
      <c r="R117" s="8">
        <v>0</v>
      </c>
      <c r="S117" s="8">
        <v>0</v>
      </c>
      <c r="T117" s="5">
        <f>IF(Break!G117=1,Shifts!N117-Shifts!M117,N117-M117-Break!H117)</f>
        <v>0</v>
      </c>
      <c r="U117" s="8">
        <v>0</v>
      </c>
      <c r="V117" s="8">
        <v>0</v>
      </c>
      <c r="W117" s="8">
        <v>0</v>
      </c>
      <c r="X117" s="8">
        <v>0</v>
      </c>
      <c r="Y117" s="8">
        <v>32768</v>
      </c>
      <c r="Z117" s="8">
        <v>0</v>
      </c>
      <c r="AA117" s="10">
        <f t="shared" si="26"/>
        <v>-3600</v>
      </c>
      <c r="AB117" s="8">
        <f>IF(Rounding!Q$1=1,VLOOKUP(Shifts!B117,Rounding!U118:W315,3,FALSE),-1)</f>
        <v>-1</v>
      </c>
      <c r="AC117" s="8">
        <f t="shared" si="27"/>
        <v>3600</v>
      </c>
      <c r="AD117" s="8">
        <v>0</v>
      </c>
      <c r="AE117" s="8" t="s">
        <v>4</v>
      </c>
      <c r="AF117" s="8" t="s">
        <v>4</v>
      </c>
      <c r="AG117" s="8" t="s">
        <v>4</v>
      </c>
      <c r="AH117" s="8" t="s">
        <v>4</v>
      </c>
      <c r="AI117" s="8" t="s">
        <v>4</v>
      </c>
      <c r="AJ117" s="8" t="s">
        <v>4</v>
      </c>
      <c r="AK117" s="8" t="s">
        <v>4</v>
      </c>
      <c r="AL117" s="8" t="s">
        <v>4</v>
      </c>
      <c r="AM117" s="8" t="s">
        <v>4</v>
      </c>
      <c r="AN117" s="8" t="s">
        <v>4</v>
      </c>
      <c r="AO117" s="8" t="str">
        <f t="shared" si="28"/>
        <v>insert into shifts values ('236','00:00 00:00','0','0','0','0','-7200','3600','86340','0','0','0','0','0','0','0','32768','0','-3600','-1','3600','0',NULL,NULL,NULL,NULL,NULL,NULL,NULL,NULL,NULL,NULL)exec @id=dbo.nextval 'shifts.shiftref'</v>
      </c>
    </row>
    <row r="118" spans="1:41" x14ac:dyDescent="0.3">
      <c r="A118" s="8">
        <v>238</v>
      </c>
      <c r="B118" s="2" t="str">
        <f t="shared" si="22"/>
        <v>00:00 00:00</v>
      </c>
      <c r="C118" s="6">
        <f t="shared" si="23"/>
        <v>238</v>
      </c>
      <c r="F118" s="3">
        <v>0</v>
      </c>
      <c r="G118" s="3">
        <f t="shared" si="24"/>
        <v>-4.1666666666666664E-2</v>
      </c>
      <c r="H118" s="3">
        <f t="shared" si="34"/>
        <v>-8.3333333333333329E-2</v>
      </c>
      <c r="I118" s="3">
        <f t="shared" si="25"/>
        <v>4.1666666666666664E-2</v>
      </c>
      <c r="J118" s="3">
        <v>0.999305555555556</v>
      </c>
      <c r="K118" s="8">
        <v>0</v>
      </c>
      <c r="L118" s="8">
        <v>0</v>
      </c>
      <c r="M118" s="10">
        <f t="shared" si="29"/>
        <v>0</v>
      </c>
      <c r="N118" s="10">
        <f t="shared" si="30"/>
        <v>0</v>
      </c>
      <c r="O118" s="10">
        <f t="shared" si="31"/>
        <v>-7200</v>
      </c>
      <c r="P118" s="10">
        <f t="shared" si="32"/>
        <v>3600</v>
      </c>
      <c r="Q118" s="10">
        <f t="shared" si="33"/>
        <v>86340.000000000044</v>
      </c>
      <c r="R118" s="8">
        <v>0</v>
      </c>
      <c r="S118" s="8">
        <v>0</v>
      </c>
      <c r="T118" s="5">
        <f>IF(Break!G118=1,Shifts!N118-Shifts!M118,N118-M118-Break!H118)</f>
        <v>0</v>
      </c>
      <c r="U118" s="8">
        <v>0</v>
      </c>
      <c r="V118" s="8">
        <v>0</v>
      </c>
      <c r="W118" s="8">
        <v>0</v>
      </c>
      <c r="X118" s="8">
        <v>0</v>
      </c>
      <c r="Y118" s="8">
        <v>32768</v>
      </c>
      <c r="Z118" s="8">
        <v>0</v>
      </c>
      <c r="AA118" s="10">
        <f t="shared" si="26"/>
        <v>-3600</v>
      </c>
      <c r="AB118" s="8">
        <f>IF(Rounding!Q$1=1,VLOOKUP(Shifts!B118,Rounding!U119:W316,3,FALSE),-1)</f>
        <v>-1</v>
      </c>
      <c r="AC118" s="8">
        <f t="shared" si="27"/>
        <v>3600</v>
      </c>
      <c r="AD118" s="8">
        <v>0</v>
      </c>
      <c r="AE118" s="8" t="s">
        <v>4</v>
      </c>
      <c r="AF118" s="8" t="s">
        <v>4</v>
      </c>
      <c r="AG118" s="8" t="s">
        <v>4</v>
      </c>
      <c r="AH118" s="8" t="s">
        <v>4</v>
      </c>
      <c r="AI118" s="8" t="s">
        <v>4</v>
      </c>
      <c r="AJ118" s="8" t="s">
        <v>4</v>
      </c>
      <c r="AK118" s="8" t="s">
        <v>4</v>
      </c>
      <c r="AL118" s="8" t="s">
        <v>4</v>
      </c>
      <c r="AM118" s="8" t="s">
        <v>4</v>
      </c>
      <c r="AN118" s="8" t="s">
        <v>4</v>
      </c>
      <c r="AO118" s="8" t="str">
        <f t="shared" si="28"/>
        <v>insert into shifts values ('238','00:00 00:00','0','0','0','0','-7200','3600','86340','0','0','0','0','0','0','0','32768','0','-3600','-1','3600','0',NULL,NULL,NULL,NULL,NULL,NULL,NULL,NULL,NULL,NULL)exec @id=dbo.nextval 'shifts.shiftref'</v>
      </c>
    </row>
    <row r="119" spans="1:41" x14ac:dyDescent="0.3">
      <c r="A119" s="8">
        <v>240</v>
      </c>
      <c r="B119" s="2" t="str">
        <f t="shared" si="22"/>
        <v>00:00 00:00</v>
      </c>
      <c r="C119" s="6">
        <f t="shared" si="23"/>
        <v>240</v>
      </c>
      <c r="F119" s="3">
        <v>0</v>
      </c>
      <c r="G119" s="3">
        <f t="shared" si="24"/>
        <v>-4.1666666666666664E-2</v>
      </c>
      <c r="H119" s="3">
        <f t="shared" si="34"/>
        <v>-8.3333333333333329E-2</v>
      </c>
      <c r="I119" s="3">
        <f t="shared" si="25"/>
        <v>4.1666666666666664E-2</v>
      </c>
      <c r="J119" s="3">
        <v>0.999305555555556</v>
      </c>
      <c r="K119" s="8">
        <v>0</v>
      </c>
      <c r="L119" s="8">
        <v>0</v>
      </c>
      <c r="M119" s="10">
        <f t="shared" si="29"/>
        <v>0</v>
      </c>
      <c r="N119" s="10">
        <f t="shared" si="30"/>
        <v>0</v>
      </c>
      <c r="O119" s="10">
        <f t="shared" si="31"/>
        <v>-7200</v>
      </c>
      <c r="P119" s="10">
        <f t="shared" si="32"/>
        <v>3600</v>
      </c>
      <c r="Q119" s="10">
        <f t="shared" si="33"/>
        <v>86340.000000000044</v>
      </c>
      <c r="R119" s="8">
        <v>0</v>
      </c>
      <c r="S119" s="8">
        <v>0</v>
      </c>
      <c r="T119" s="5">
        <f>IF(Break!G119=1,Shifts!N119-Shifts!M119,N119-M119-Break!H119)</f>
        <v>0</v>
      </c>
      <c r="U119" s="8">
        <v>0</v>
      </c>
      <c r="V119" s="8">
        <v>0</v>
      </c>
      <c r="W119" s="8">
        <v>0</v>
      </c>
      <c r="X119" s="8">
        <v>0</v>
      </c>
      <c r="Y119" s="8">
        <v>32768</v>
      </c>
      <c r="Z119" s="8">
        <v>0</v>
      </c>
      <c r="AA119" s="10">
        <f t="shared" si="26"/>
        <v>-3600</v>
      </c>
      <c r="AB119" s="8">
        <f>IF(Rounding!Q$1=1,VLOOKUP(Shifts!B119,Rounding!U120:W317,3,FALSE),-1)</f>
        <v>-1</v>
      </c>
      <c r="AC119" s="8">
        <f t="shared" si="27"/>
        <v>3600</v>
      </c>
      <c r="AD119" s="8">
        <v>0</v>
      </c>
      <c r="AE119" s="8" t="s">
        <v>4</v>
      </c>
      <c r="AF119" s="8" t="s">
        <v>4</v>
      </c>
      <c r="AG119" s="8" t="s">
        <v>4</v>
      </c>
      <c r="AH119" s="8" t="s">
        <v>4</v>
      </c>
      <c r="AI119" s="8" t="s">
        <v>4</v>
      </c>
      <c r="AJ119" s="8" t="s">
        <v>4</v>
      </c>
      <c r="AK119" s="8" t="s">
        <v>4</v>
      </c>
      <c r="AL119" s="8" t="s">
        <v>4</v>
      </c>
      <c r="AM119" s="8" t="s">
        <v>4</v>
      </c>
      <c r="AN119" s="8" t="s">
        <v>4</v>
      </c>
      <c r="AO119" s="8" t="str">
        <f t="shared" si="28"/>
        <v>insert into shifts values ('240','00:00 00:00','0','0','0','0','-7200','3600','86340','0','0','0','0','0','0','0','32768','0','-3600','-1','3600','0',NULL,NULL,NULL,NULL,NULL,NULL,NULL,NULL,NULL,NULL)exec @id=dbo.nextval 'shifts.shiftref'</v>
      </c>
    </row>
    <row r="120" spans="1:41" x14ac:dyDescent="0.3">
      <c r="A120" s="8">
        <v>242</v>
      </c>
      <c r="B120" s="2" t="str">
        <f t="shared" si="22"/>
        <v>00:00 00:00</v>
      </c>
      <c r="C120" s="6">
        <f t="shared" si="23"/>
        <v>242</v>
      </c>
      <c r="F120" s="3">
        <v>0</v>
      </c>
      <c r="G120" s="3">
        <f t="shared" si="24"/>
        <v>-4.1666666666666664E-2</v>
      </c>
      <c r="H120" s="3">
        <f t="shared" si="34"/>
        <v>-8.3333333333333329E-2</v>
      </c>
      <c r="I120" s="3">
        <f t="shared" si="25"/>
        <v>4.1666666666666664E-2</v>
      </c>
      <c r="J120" s="3">
        <v>0.999305555555556</v>
      </c>
      <c r="K120" s="8">
        <v>0</v>
      </c>
      <c r="L120" s="8">
        <v>0</v>
      </c>
      <c r="M120" s="10">
        <f t="shared" si="29"/>
        <v>0</v>
      </c>
      <c r="N120" s="10">
        <f t="shared" si="30"/>
        <v>0</v>
      </c>
      <c r="O120" s="10">
        <f t="shared" si="31"/>
        <v>-7200</v>
      </c>
      <c r="P120" s="10">
        <f t="shared" si="32"/>
        <v>3600</v>
      </c>
      <c r="Q120" s="10">
        <f t="shared" si="33"/>
        <v>86340.000000000044</v>
      </c>
      <c r="R120" s="8">
        <v>0</v>
      </c>
      <c r="S120" s="8">
        <v>0</v>
      </c>
      <c r="T120" s="5">
        <f>IF(Break!G120=1,Shifts!N120-Shifts!M120,N120-M120-Break!H120)</f>
        <v>0</v>
      </c>
      <c r="U120" s="8">
        <v>0</v>
      </c>
      <c r="V120" s="8">
        <v>0</v>
      </c>
      <c r="W120" s="8">
        <v>0</v>
      </c>
      <c r="X120" s="8">
        <v>0</v>
      </c>
      <c r="Y120" s="8">
        <v>32768</v>
      </c>
      <c r="Z120" s="8">
        <v>0</v>
      </c>
      <c r="AA120" s="10">
        <f t="shared" si="26"/>
        <v>-3600</v>
      </c>
      <c r="AB120" s="8">
        <f>IF(Rounding!Q$1=1,VLOOKUP(Shifts!B120,Rounding!U121:W318,3,FALSE),-1)</f>
        <v>-1</v>
      </c>
      <c r="AC120" s="8">
        <f t="shared" si="27"/>
        <v>3600</v>
      </c>
      <c r="AD120" s="8">
        <v>0</v>
      </c>
      <c r="AE120" s="8" t="s">
        <v>4</v>
      </c>
      <c r="AF120" s="8" t="s">
        <v>4</v>
      </c>
      <c r="AG120" s="8" t="s">
        <v>4</v>
      </c>
      <c r="AH120" s="8" t="s">
        <v>4</v>
      </c>
      <c r="AI120" s="8" t="s">
        <v>4</v>
      </c>
      <c r="AJ120" s="8" t="s">
        <v>4</v>
      </c>
      <c r="AK120" s="8" t="s">
        <v>4</v>
      </c>
      <c r="AL120" s="8" t="s">
        <v>4</v>
      </c>
      <c r="AM120" s="8" t="s">
        <v>4</v>
      </c>
      <c r="AN120" s="8" t="s">
        <v>4</v>
      </c>
      <c r="AO120" s="8" t="str">
        <f t="shared" si="28"/>
        <v>insert into shifts values ('242','00:00 00:00','0','0','0','0','-7200','3600','86340','0','0','0','0','0','0','0','32768','0','-3600','-1','3600','0',NULL,NULL,NULL,NULL,NULL,NULL,NULL,NULL,NULL,NULL)exec @id=dbo.nextval 'shifts.shiftref'</v>
      </c>
    </row>
    <row r="121" spans="1:41" x14ac:dyDescent="0.3">
      <c r="A121" s="8">
        <v>244</v>
      </c>
      <c r="B121" s="2" t="str">
        <f t="shared" si="22"/>
        <v>00:00 00:00</v>
      </c>
      <c r="C121" s="6">
        <f t="shared" si="23"/>
        <v>244</v>
      </c>
      <c r="F121" s="3">
        <v>0</v>
      </c>
      <c r="G121" s="3">
        <f t="shared" si="24"/>
        <v>-4.1666666666666664E-2</v>
      </c>
      <c r="H121" s="3">
        <f t="shared" si="34"/>
        <v>-8.3333333333333329E-2</v>
      </c>
      <c r="I121" s="3">
        <f t="shared" si="25"/>
        <v>4.1666666666666664E-2</v>
      </c>
      <c r="J121" s="3">
        <v>0.999305555555556</v>
      </c>
      <c r="K121" s="8">
        <v>0</v>
      </c>
      <c r="L121" s="8">
        <v>0</v>
      </c>
      <c r="M121" s="10">
        <f t="shared" si="29"/>
        <v>0</v>
      </c>
      <c r="N121" s="10">
        <f t="shared" si="30"/>
        <v>0</v>
      </c>
      <c r="O121" s="10">
        <f t="shared" si="31"/>
        <v>-7200</v>
      </c>
      <c r="P121" s="10">
        <f t="shared" si="32"/>
        <v>3600</v>
      </c>
      <c r="Q121" s="10">
        <f t="shared" si="33"/>
        <v>86340.000000000044</v>
      </c>
      <c r="R121" s="8">
        <v>0</v>
      </c>
      <c r="S121" s="8">
        <v>0</v>
      </c>
      <c r="T121" s="5">
        <f>IF(Break!G121=1,Shifts!N121-Shifts!M121,N121-M121-Break!H121)</f>
        <v>0</v>
      </c>
      <c r="U121" s="8">
        <v>0</v>
      </c>
      <c r="V121" s="8">
        <v>0</v>
      </c>
      <c r="W121" s="8">
        <v>0</v>
      </c>
      <c r="X121" s="8">
        <v>0</v>
      </c>
      <c r="Y121" s="8">
        <v>32768</v>
      </c>
      <c r="Z121" s="8">
        <v>0</v>
      </c>
      <c r="AA121" s="10">
        <f t="shared" si="26"/>
        <v>-3600</v>
      </c>
      <c r="AB121" s="8">
        <f>IF(Rounding!Q$1=1,VLOOKUP(Shifts!B121,Rounding!U122:W319,3,FALSE),-1)</f>
        <v>-1</v>
      </c>
      <c r="AC121" s="8">
        <f t="shared" si="27"/>
        <v>3600</v>
      </c>
      <c r="AD121" s="8">
        <v>0</v>
      </c>
      <c r="AE121" s="8" t="s">
        <v>4</v>
      </c>
      <c r="AF121" s="8" t="s">
        <v>4</v>
      </c>
      <c r="AG121" s="8" t="s">
        <v>4</v>
      </c>
      <c r="AH121" s="8" t="s">
        <v>4</v>
      </c>
      <c r="AI121" s="8" t="s">
        <v>4</v>
      </c>
      <c r="AJ121" s="8" t="s">
        <v>4</v>
      </c>
      <c r="AK121" s="8" t="s">
        <v>4</v>
      </c>
      <c r="AL121" s="8" t="s">
        <v>4</v>
      </c>
      <c r="AM121" s="8" t="s">
        <v>4</v>
      </c>
      <c r="AN121" s="8" t="s">
        <v>4</v>
      </c>
      <c r="AO121" s="8" t="str">
        <f t="shared" si="28"/>
        <v>insert into shifts values ('244','00:00 00:00','0','0','0','0','-7200','3600','86340','0','0','0','0','0','0','0','32768','0','-3600','-1','3600','0',NULL,NULL,NULL,NULL,NULL,NULL,NULL,NULL,NULL,NULL)exec @id=dbo.nextval 'shifts.shiftref'</v>
      </c>
    </row>
    <row r="122" spans="1:41" x14ac:dyDescent="0.3">
      <c r="A122" s="8">
        <v>246</v>
      </c>
      <c r="B122" s="2" t="str">
        <f t="shared" si="22"/>
        <v>00:00 00:00</v>
      </c>
      <c r="C122" s="6">
        <f t="shared" si="23"/>
        <v>246</v>
      </c>
      <c r="F122" s="3">
        <v>0</v>
      </c>
      <c r="G122" s="3">
        <f t="shared" si="24"/>
        <v>-4.1666666666666664E-2</v>
      </c>
      <c r="H122" s="3">
        <f t="shared" si="34"/>
        <v>-8.3333333333333329E-2</v>
      </c>
      <c r="I122" s="3">
        <f t="shared" si="25"/>
        <v>4.1666666666666664E-2</v>
      </c>
      <c r="J122" s="3">
        <v>0.999305555555556</v>
      </c>
      <c r="K122" s="8">
        <v>0</v>
      </c>
      <c r="L122" s="8">
        <v>0</v>
      </c>
      <c r="M122" s="10">
        <f t="shared" si="29"/>
        <v>0</v>
      </c>
      <c r="N122" s="10">
        <f t="shared" si="30"/>
        <v>0</v>
      </c>
      <c r="O122" s="10">
        <f t="shared" si="31"/>
        <v>-7200</v>
      </c>
      <c r="P122" s="10">
        <f t="shared" si="32"/>
        <v>3600</v>
      </c>
      <c r="Q122" s="10">
        <f t="shared" si="33"/>
        <v>86340.000000000044</v>
      </c>
      <c r="R122" s="8">
        <v>0</v>
      </c>
      <c r="S122" s="8">
        <v>0</v>
      </c>
      <c r="T122" s="5">
        <f>IF(Break!G122=1,Shifts!N122-Shifts!M122,N122-M122-Break!H122)</f>
        <v>0</v>
      </c>
      <c r="U122" s="8">
        <v>0</v>
      </c>
      <c r="V122" s="8">
        <v>0</v>
      </c>
      <c r="W122" s="8">
        <v>0</v>
      </c>
      <c r="X122" s="8">
        <v>0</v>
      </c>
      <c r="Y122" s="8">
        <v>32768</v>
      </c>
      <c r="Z122" s="8">
        <v>0</v>
      </c>
      <c r="AA122" s="10">
        <f t="shared" si="26"/>
        <v>-3600</v>
      </c>
      <c r="AB122" s="8">
        <f>IF(Rounding!Q$1=1,VLOOKUP(Shifts!B122,Rounding!U123:W320,3,FALSE),-1)</f>
        <v>-1</v>
      </c>
      <c r="AC122" s="8">
        <f t="shared" si="27"/>
        <v>3600</v>
      </c>
      <c r="AD122" s="8">
        <v>0</v>
      </c>
      <c r="AE122" s="8" t="s">
        <v>4</v>
      </c>
      <c r="AF122" s="8" t="s">
        <v>4</v>
      </c>
      <c r="AG122" s="8" t="s">
        <v>4</v>
      </c>
      <c r="AH122" s="8" t="s">
        <v>4</v>
      </c>
      <c r="AI122" s="8" t="s">
        <v>4</v>
      </c>
      <c r="AJ122" s="8" t="s">
        <v>4</v>
      </c>
      <c r="AK122" s="8" t="s">
        <v>4</v>
      </c>
      <c r="AL122" s="8" t="s">
        <v>4</v>
      </c>
      <c r="AM122" s="8" t="s">
        <v>4</v>
      </c>
      <c r="AN122" s="8" t="s">
        <v>4</v>
      </c>
      <c r="AO122" s="8" t="str">
        <f t="shared" si="28"/>
        <v>insert into shifts values ('246','00:00 00:00','0','0','0','0','-7200','3600','86340','0','0','0','0','0','0','0','32768','0','-3600','-1','3600','0',NULL,NULL,NULL,NULL,NULL,NULL,NULL,NULL,NULL,NULL)exec @id=dbo.nextval 'shifts.shiftref'</v>
      </c>
    </row>
    <row r="123" spans="1:41" x14ac:dyDescent="0.3">
      <c r="A123" s="8">
        <v>248</v>
      </c>
      <c r="B123" s="2" t="str">
        <f t="shared" si="22"/>
        <v>00:00 00:00</v>
      </c>
      <c r="C123" s="6">
        <f t="shared" si="23"/>
        <v>248</v>
      </c>
      <c r="F123" s="3">
        <v>0</v>
      </c>
      <c r="G123" s="3">
        <f t="shared" si="24"/>
        <v>-4.1666666666666664E-2</v>
      </c>
      <c r="H123" s="3">
        <f t="shared" si="34"/>
        <v>-8.3333333333333329E-2</v>
      </c>
      <c r="I123" s="3">
        <f t="shared" si="25"/>
        <v>4.1666666666666664E-2</v>
      </c>
      <c r="J123" s="3">
        <v>0.999305555555556</v>
      </c>
      <c r="K123" s="8">
        <v>0</v>
      </c>
      <c r="L123" s="8">
        <v>0</v>
      </c>
      <c r="M123" s="10">
        <f t="shared" si="29"/>
        <v>0</v>
      </c>
      <c r="N123" s="10">
        <f t="shared" si="30"/>
        <v>0</v>
      </c>
      <c r="O123" s="10">
        <f t="shared" si="31"/>
        <v>-7200</v>
      </c>
      <c r="P123" s="10">
        <f t="shared" si="32"/>
        <v>3600</v>
      </c>
      <c r="Q123" s="10">
        <f t="shared" si="33"/>
        <v>86340.000000000044</v>
      </c>
      <c r="R123" s="8">
        <v>0</v>
      </c>
      <c r="S123" s="8">
        <v>0</v>
      </c>
      <c r="T123" s="5">
        <f>IF(Break!G123=1,Shifts!N123-Shifts!M123,N123-M123-Break!H123)</f>
        <v>0</v>
      </c>
      <c r="U123" s="8">
        <v>0</v>
      </c>
      <c r="V123" s="8">
        <v>0</v>
      </c>
      <c r="W123" s="8">
        <v>0</v>
      </c>
      <c r="X123" s="8">
        <v>0</v>
      </c>
      <c r="Y123" s="8">
        <v>32768</v>
      </c>
      <c r="Z123" s="8">
        <v>0</v>
      </c>
      <c r="AA123" s="10">
        <f t="shared" si="26"/>
        <v>-3600</v>
      </c>
      <c r="AB123" s="8">
        <f>IF(Rounding!Q$1=1,VLOOKUP(Shifts!B123,Rounding!U124:W321,3,FALSE),-1)</f>
        <v>-1</v>
      </c>
      <c r="AC123" s="8">
        <f t="shared" si="27"/>
        <v>3600</v>
      </c>
      <c r="AD123" s="8">
        <v>0</v>
      </c>
      <c r="AE123" s="8" t="s">
        <v>4</v>
      </c>
      <c r="AF123" s="8" t="s">
        <v>4</v>
      </c>
      <c r="AG123" s="8" t="s">
        <v>4</v>
      </c>
      <c r="AH123" s="8" t="s">
        <v>4</v>
      </c>
      <c r="AI123" s="8" t="s">
        <v>4</v>
      </c>
      <c r="AJ123" s="8" t="s">
        <v>4</v>
      </c>
      <c r="AK123" s="8" t="s">
        <v>4</v>
      </c>
      <c r="AL123" s="8" t="s">
        <v>4</v>
      </c>
      <c r="AM123" s="8" t="s">
        <v>4</v>
      </c>
      <c r="AN123" s="8" t="s">
        <v>4</v>
      </c>
      <c r="AO123" s="8" t="str">
        <f t="shared" si="28"/>
        <v>insert into shifts values ('248','00:00 00:00','0','0','0','0','-7200','3600','86340','0','0','0','0','0','0','0','32768','0','-3600','-1','3600','0',NULL,NULL,NULL,NULL,NULL,NULL,NULL,NULL,NULL,NULL)exec @id=dbo.nextval 'shifts.shiftref'</v>
      </c>
    </row>
    <row r="124" spans="1:41" x14ac:dyDescent="0.3">
      <c r="A124" s="8">
        <v>250</v>
      </c>
      <c r="B124" s="2" t="str">
        <f t="shared" si="22"/>
        <v>00:00 00:00</v>
      </c>
      <c r="C124" s="6">
        <f t="shared" si="23"/>
        <v>250</v>
      </c>
      <c r="F124" s="3">
        <v>0</v>
      </c>
      <c r="G124" s="3">
        <f t="shared" si="24"/>
        <v>-4.1666666666666664E-2</v>
      </c>
      <c r="H124" s="3">
        <f t="shared" si="34"/>
        <v>-8.3333333333333329E-2</v>
      </c>
      <c r="I124" s="3">
        <f t="shared" si="25"/>
        <v>4.1666666666666664E-2</v>
      </c>
      <c r="J124" s="3">
        <v>0.999305555555556</v>
      </c>
      <c r="K124" s="8">
        <v>0</v>
      </c>
      <c r="L124" s="8">
        <v>0</v>
      </c>
      <c r="M124" s="10">
        <f t="shared" si="29"/>
        <v>0</v>
      </c>
      <c r="N124" s="10">
        <f t="shared" si="30"/>
        <v>0</v>
      </c>
      <c r="O124" s="10">
        <f t="shared" si="31"/>
        <v>-7200</v>
      </c>
      <c r="P124" s="10">
        <f t="shared" si="32"/>
        <v>3600</v>
      </c>
      <c r="Q124" s="10">
        <f t="shared" si="33"/>
        <v>86340.000000000044</v>
      </c>
      <c r="R124" s="8">
        <v>0</v>
      </c>
      <c r="S124" s="8">
        <v>0</v>
      </c>
      <c r="T124" s="5">
        <f>IF(Break!G124=1,Shifts!N124-Shifts!M124,N124-M124-Break!H124)</f>
        <v>0</v>
      </c>
      <c r="U124" s="8">
        <v>0</v>
      </c>
      <c r="V124" s="8">
        <v>0</v>
      </c>
      <c r="W124" s="8">
        <v>0</v>
      </c>
      <c r="X124" s="8">
        <v>0</v>
      </c>
      <c r="Y124" s="8">
        <v>32768</v>
      </c>
      <c r="Z124" s="8">
        <v>0</v>
      </c>
      <c r="AA124" s="10">
        <f t="shared" si="26"/>
        <v>-3600</v>
      </c>
      <c r="AB124" s="8">
        <f>IF(Rounding!Q$1=1,VLOOKUP(Shifts!B124,Rounding!U125:W322,3,FALSE),-1)</f>
        <v>-1</v>
      </c>
      <c r="AC124" s="8">
        <f t="shared" si="27"/>
        <v>3600</v>
      </c>
      <c r="AD124" s="8">
        <v>0</v>
      </c>
      <c r="AE124" s="8" t="s">
        <v>4</v>
      </c>
      <c r="AF124" s="8" t="s">
        <v>4</v>
      </c>
      <c r="AG124" s="8" t="s">
        <v>4</v>
      </c>
      <c r="AH124" s="8" t="s">
        <v>4</v>
      </c>
      <c r="AI124" s="8" t="s">
        <v>4</v>
      </c>
      <c r="AJ124" s="8" t="s">
        <v>4</v>
      </c>
      <c r="AK124" s="8" t="s">
        <v>4</v>
      </c>
      <c r="AL124" s="8" t="s">
        <v>4</v>
      </c>
      <c r="AM124" s="8" t="s">
        <v>4</v>
      </c>
      <c r="AN124" s="8" t="s">
        <v>4</v>
      </c>
      <c r="AO124" s="8" t="str">
        <f t="shared" si="28"/>
        <v>insert into shifts values ('250','00:00 00:00','0','0','0','0','-7200','3600','86340','0','0','0','0','0','0','0','32768','0','-3600','-1','3600','0',NULL,NULL,NULL,NULL,NULL,NULL,NULL,NULL,NULL,NULL)exec @id=dbo.nextval 'shifts.shiftref'</v>
      </c>
    </row>
    <row r="125" spans="1:41" x14ac:dyDescent="0.3">
      <c r="A125" s="8">
        <v>252</v>
      </c>
      <c r="B125" s="2" t="str">
        <f t="shared" si="22"/>
        <v>00:00 00:00</v>
      </c>
      <c r="C125" s="6">
        <f t="shared" si="23"/>
        <v>252</v>
      </c>
      <c r="F125" s="3">
        <v>0</v>
      </c>
      <c r="G125" s="3">
        <f t="shared" si="24"/>
        <v>-4.1666666666666664E-2</v>
      </c>
      <c r="H125" s="3">
        <f t="shared" si="34"/>
        <v>-8.3333333333333329E-2</v>
      </c>
      <c r="I125" s="3">
        <f t="shared" si="25"/>
        <v>4.1666666666666664E-2</v>
      </c>
      <c r="J125" s="3">
        <v>0.999305555555556</v>
      </c>
      <c r="K125" s="8">
        <v>3</v>
      </c>
      <c r="L125" s="8">
        <v>0</v>
      </c>
      <c r="M125" s="10">
        <f t="shared" si="29"/>
        <v>0</v>
      </c>
      <c r="N125" s="10">
        <f t="shared" si="30"/>
        <v>0</v>
      </c>
      <c r="O125" s="10">
        <f t="shared" si="31"/>
        <v>-7200</v>
      </c>
      <c r="P125" s="10">
        <f t="shared" si="32"/>
        <v>3600</v>
      </c>
      <c r="Q125" s="10">
        <f t="shared" si="33"/>
        <v>86340.000000000044</v>
      </c>
      <c r="R125" s="8">
        <v>0</v>
      </c>
      <c r="S125" s="8">
        <v>0</v>
      </c>
      <c r="T125" s="5">
        <f>IF(Break!G125=1,Shifts!N125-Shifts!M125,N125-M125-Break!H125)</f>
        <v>0</v>
      </c>
      <c r="U125" s="8">
        <v>0</v>
      </c>
      <c r="V125" s="8">
        <v>0</v>
      </c>
      <c r="W125" s="8">
        <v>0</v>
      </c>
      <c r="X125" s="8">
        <v>0</v>
      </c>
      <c r="Y125" s="8">
        <v>32768</v>
      </c>
      <c r="Z125" s="8">
        <v>0</v>
      </c>
      <c r="AA125" s="10">
        <f t="shared" si="26"/>
        <v>-3600</v>
      </c>
      <c r="AB125" s="8">
        <f>IF(Rounding!Q$1=1,VLOOKUP(Shifts!B125,Rounding!U126:W323,3,FALSE),-1)</f>
        <v>-1</v>
      </c>
      <c r="AC125" s="8">
        <f t="shared" si="27"/>
        <v>3600</v>
      </c>
      <c r="AD125" s="8">
        <v>0</v>
      </c>
      <c r="AE125" s="8" t="s">
        <v>4</v>
      </c>
      <c r="AF125" s="8" t="s">
        <v>4</v>
      </c>
      <c r="AG125" s="8" t="s">
        <v>4</v>
      </c>
      <c r="AH125" s="8" t="s">
        <v>4</v>
      </c>
      <c r="AI125" s="8" t="s">
        <v>4</v>
      </c>
      <c r="AJ125" s="8" t="s">
        <v>4</v>
      </c>
      <c r="AK125" s="8" t="s">
        <v>4</v>
      </c>
      <c r="AL125" s="8" t="s">
        <v>4</v>
      </c>
      <c r="AM125" s="8" t="s">
        <v>4</v>
      </c>
      <c r="AN125" s="8" t="s">
        <v>4</v>
      </c>
      <c r="AO125" s="8" t="str">
        <f t="shared" si="28"/>
        <v>insert into shifts values ('252','00:00 00:00','3','0','0','0','-7200','3600','86340','0','0','0','0','0','0','0','32768','0','-3600','-1','3600','0',NULL,NULL,NULL,NULL,NULL,NULL,NULL,NULL,NULL,NULL)exec @id=dbo.nextval 'shifts.shiftref'</v>
      </c>
    </row>
    <row r="126" spans="1:41" x14ac:dyDescent="0.3">
      <c r="A126" s="8">
        <v>254</v>
      </c>
      <c r="B126" s="2" t="str">
        <f t="shared" si="22"/>
        <v>00:00 00:00</v>
      </c>
      <c r="C126" s="6">
        <f t="shared" si="23"/>
        <v>254</v>
      </c>
      <c r="F126" s="3">
        <v>0</v>
      </c>
      <c r="G126" s="3">
        <f t="shared" si="24"/>
        <v>-4.1666666666666664E-2</v>
      </c>
      <c r="H126" s="3">
        <f t="shared" si="34"/>
        <v>-8.3333333333333329E-2</v>
      </c>
      <c r="I126" s="3">
        <f t="shared" si="25"/>
        <v>4.1666666666666664E-2</v>
      </c>
      <c r="J126" s="3">
        <v>0.999305555555556</v>
      </c>
      <c r="K126" s="8">
        <v>3</v>
      </c>
      <c r="L126" s="8">
        <v>0</v>
      </c>
      <c r="M126" s="10">
        <f t="shared" si="29"/>
        <v>0</v>
      </c>
      <c r="N126" s="10">
        <f t="shared" si="30"/>
        <v>0</v>
      </c>
      <c r="O126" s="10">
        <f t="shared" si="31"/>
        <v>-7200</v>
      </c>
      <c r="P126" s="10">
        <f t="shared" si="32"/>
        <v>3600</v>
      </c>
      <c r="Q126" s="10">
        <f t="shared" si="33"/>
        <v>86340.000000000044</v>
      </c>
      <c r="R126" s="8">
        <v>0</v>
      </c>
      <c r="S126" s="8">
        <v>0</v>
      </c>
      <c r="T126" s="5">
        <f>IF(Break!G126=1,Shifts!N126-Shifts!M126,N126-M126-Break!H126)</f>
        <v>0</v>
      </c>
      <c r="U126" s="8">
        <v>0</v>
      </c>
      <c r="V126" s="8">
        <v>0</v>
      </c>
      <c r="W126" s="8">
        <v>0</v>
      </c>
      <c r="X126" s="8">
        <v>0</v>
      </c>
      <c r="Y126" s="8">
        <v>32768</v>
      </c>
      <c r="Z126" s="8">
        <v>1</v>
      </c>
      <c r="AA126" s="10">
        <f t="shared" si="26"/>
        <v>-3600</v>
      </c>
      <c r="AB126" s="8">
        <f>IF(Rounding!Q$1=1,VLOOKUP(Shifts!B126,Rounding!U127:W324,3,FALSE),-1)</f>
        <v>-1</v>
      </c>
      <c r="AC126" s="8">
        <f t="shared" si="27"/>
        <v>3600</v>
      </c>
      <c r="AD126" s="8">
        <v>0</v>
      </c>
      <c r="AE126" s="8" t="s">
        <v>4</v>
      </c>
      <c r="AF126" s="8" t="s">
        <v>4</v>
      </c>
      <c r="AG126" s="8" t="s">
        <v>4</v>
      </c>
      <c r="AH126" s="8" t="s">
        <v>4</v>
      </c>
      <c r="AI126" s="8" t="s">
        <v>4</v>
      </c>
      <c r="AJ126" s="8" t="s">
        <v>4</v>
      </c>
      <c r="AK126" s="8" t="s">
        <v>4</v>
      </c>
      <c r="AL126" s="8" t="s">
        <v>4</v>
      </c>
      <c r="AM126" s="8" t="s">
        <v>4</v>
      </c>
      <c r="AN126" s="8" t="s">
        <v>4</v>
      </c>
      <c r="AO126" s="8" t="str">
        <f t="shared" si="28"/>
        <v>insert into shifts values ('254','00:00 00:00','3','0','0','0','-7200','3600','86340','0','0','0','0','0','0','0','32768','1','-3600','-1','3600','0',NULL,NULL,NULL,NULL,NULL,NULL,NULL,NULL,NULL,NULL)exec @id=dbo.nextval 'shifts.shiftref'</v>
      </c>
    </row>
    <row r="127" spans="1:41" x14ac:dyDescent="0.3">
      <c r="A127" s="8">
        <v>257</v>
      </c>
      <c r="B127" s="2" t="str">
        <f t="shared" si="22"/>
        <v>00:00 00:00</v>
      </c>
      <c r="C127" s="6">
        <f t="shared" si="23"/>
        <v>257</v>
      </c>
      <c r="F127" s="3">
        <v>0</v>
      </c>
      <c r="G127" s="3">
        <f t="shared" si="24"/>
        <v>-4.1666666666666664E-2</v>
      </c>
      <c r="H127" s="3">
        <f t="shared" si="34"/>
        <v>-8.3333333333333329E-2</v>
      </c>
      <c r="I127" s="3">
        <f t="shared" si="25"/>
        <v>4.1666666666666664E-2</v>
      </c>
      <c r="J127" s="3">
        <v>0.999305555555556</v>
      </c>
      <c r="K127" s="8">
        <v>3</v>
      </c>
      <c r="L127" s="8">
        <v>0</v>
      </c>
      <c r="M127" s="10">
        <f t="shared" si="29"/>
        <v>0</v>
      </c>
      <c r="N127" s="10">
        <f t="shared" si="30"/>
        <v>0</v>
      </c>
      <c r="O127" s="10">
        <f t="shared" si="31"/>
        <v>-7200</v>
      </c>
      <c r="P127" s="10">
        <f t="shared" si="32"/>
        <v>3600</v>
      </c>
      <c r="Q127" s="10">
        <f t="shared" si="33"/>
        <v>86340.000000000044</v>
      </c>
      <c r="R127" s="8">
        <v>0</v>
      </c>
      <c r="S127" s="8">
        <v>0</v>
      </c>
      <c r="T127" s="5">
        <f>IF(Break!G127=1,Shifts!N127-Shifts!M127,N127-M127-Break!H127)</f>
        <v>0</v>
      </c>
      <c r="U127" s="8">
        <v>0</v>
      </c>
      <c r="V127" s="8">
        <v>0</v>
      </c>
      <c r="W127" s="8">
        <v>0</v>
      </c>
      <c r="X127" s="8">
        <v>0</v>
      </c>
      <c r="Y127" s="8">
        <v>32768</v>
      </c>
      <c r="Z127" s="8">
        <v>0</v>
      </c>
      <c r="AA127" s="10">
        <f t="shared" si="26"/>
        <v>-3600</v>
      </c>
      <c r="AB127" s="8">
        <f>IF(Rounding!Q$1=1,VLOOKUP(Shifts!B127,Rounding!U128:W325,3,FALSE),-1)</f>
        <v>-1</v>
      </c>
      <c r="AC127" s="8">
        <f t="shared" si="27"/>
        <v>3600</v>
      </c>
      <c r="AD127" s="8">
        <v>0</v>
      </c>
      <c r="AE127" s="8" t="s">
        <v>4</v>
      </c>
      <c r="AF127" s="8" t="s">
        <v>4</v>
      </c>
      <c r="AG127" s="8" t="s">
        <v>4</v>
      </c>
      <c r="AH127" s="8" t="s">
        <v>4</v>
      </c>
      <c r="AI127" s="8" t="s">
        <v>4</v>
      </c>
      <c r="AJ127" s="8" t="s">
        <v>4</v>
      </c>
      <c r="AK127" s="8" t="s">
        <v>4</v>
      </c>
      <c r="AL127" s="8" t="s">
        <v>4</v>
      </c>
      <c r="AM127" s="8" t="s">
        <v>4</v>
      </c>
      <c r="AN127" s="8" t="s">
        <v>4</v>
      </c>
      <c r="AO127" s="8" t="str">
        <f t="shared" si="28"/>
        <v>insert into shifts values ('257','00:00 00:00','3','0','0','0','-7200','3600','86340','0','0','0','0','0','0','0','32768','0','-3600','-1','3600','0',NULL,NULL,NULL,NULL,NULL,NULL,NULL,NULL,NULL,NULL)exec @id=dbo.nextval 'shifts.shiftref'</v>
      </c>
    </row>
    <row r="128" spans="1:41" x14ac:dyDescent="0.3">
      <c r="A128" s="8">
        <v>259</v>
      </c>
      <c r="B128" s="2" t="str">
        <f t="shared" si="22"/>
        <v>00:00 00:00</v>
      </c>
      <c r="C128" s="6">
        <f t="shared" si="23"/>
        <v>259</v>
      </c>
      <c r="F128" s="3">
        <v>0</v>
      </c>
      <c r="G128" s="3">
        <f t="shared" si="24"/>
        <v>-4.1666666666666664E-2</v>
      </c>
      <c r="H128" s="3">
        <f t="shared" si="34"/>
        <v>-8.3333333333333329E-2</v>
      </c>
      <c r="I128" s="3">
        <f t="shared" si="25"/>
        <v>4.1666666666666664E-2</v>
      </c>
      <c r="J128" s="3">
        <v>0.999305555555556</v>
      </c>
      <c r="K128" s="8">
        <v>0</v>
      </c>
      <c r="L128" s="8">
        <v>0</v>
      </c>
      <c r="M128" s="10">
        <f t="shared" si="29"/>
        <v>0</v>
      </c>
      <c r="N128" s="10">
        <f t="shared" si="30"/>
        <v>0</v>
      </c>
      <c r="O128" s="10">
        <f t="shared" si="31"/>
        <v>-7200</v>
      </c>
      <c r="P128" s="10">
        <f t="shared" si="32"/>
        <v>3600</v>
      </c>
      <c r="Q128" s="10">
        <f t="shared" si="33"/>
        <v>86340.000000000044</v>
      </c>
      <c r="R128" s="8">
        <v>0</v>
      </c>
      <c r="S128" s="8">
        <v>0</v>
      </c>
      <c r="T128" s="5">
        <f>IF(Break!G128=1,Shifts!N128-Shifts!M128,N128-M128-Break!H128)</f>
        <v>0</v>
      </c>
      <c r="U128" s="8">
        <v>0</v>
      </c>
      <c r="V128" s="8">
        <v>0</v>
      </c>
      <c r="W128" s="8">
        <v>0</v>
      </c>
      <c r="X128" s="8">
        <v>0</v>
      </c>
      <c r="Y128" s="8">
        <v>32768</v>
      </c>
      <c r="Z128" s="8">
        <v>0</v>
      </c>
      <c r="AA128" s="10">
        <f t="shared" si="26"/>
        <v>-3600</v>
      </c>
      <c r="AB128" s="8">
        <f>IF(Rounding!Q$1=1,VLOOKUP(Shifts!B128,Rounding!U129:W326,3,FALSE),-1)</f>
        <v>-1</v>
      </c>
      <c r="AC128" s="8">
        <f t="shared" si="27"/>
        <v>3600</v>
      </c>
      <c r="AD128" s="8">
        <v>0</v>
      </c>
      <c r="AE128" s="8" t="s">
        <v>4</v>
      </c>
      <c r="AF128" s="8" t="s">
        <v>4</v>
      </c>
      <c r="AG128" s="8" t="s">
        <v>4</v>
      </c>
      <c r="AH128" s="8" t="s">
        <v>4</v>
      </c>
      <c r="AI128" s="8" t="s">
        <v>4</v>
      </c>
      <c r="AJ128" s="8" t="s">
        <v>4</v>
      </c>
      <c r="AK128" s="8" t="s">
        <v>4</v>
      </c>
      <c r="AL128" s="8" t="s">
        <v>4</v>
      </c>
      <c r="AM128" s="8" t="s">
        <v>4</v>
      </c>
      <c r="AN128" s="8" t="s">
        <v>4</v>
      </c>
      <c r="AO128" s="8" t="str">
        <f t="shared" si="28"/>
        <v>insert into shifts values ('259','00:00 00:00','0','0','0','0','-7200','3600','86340','0','0','0','0','0','0','0','32768','0','-3600','-1','3600','0',NULL,NULL,NULL,NULL,NULL,NULL,NULL,NULL,NULL,NULL)exec @id=dbo.nextval 'shifts.shiftref'</v>
      </c>
    </row>
    <row r="129" spans="1:41" x14ac:dyDescent="0.3">
      <c r="A129" s="8">
        <v>261</v>
      </c>
      <c r="B129" s="2" t="str">
        <f t="shared" si="22"/>
        <v>00:00 00:00</v>
      </c>
      <c r="C129" s="6">
        <f t="shared" si="23"/>
        <v>261</v>
      </c>
      <c r="F129" s="3">
        <v>0</v>
      </c>
      <c r="G129" s="3">
        <f t="shared" si="24"/>
        <v>-4.1666666666666664E-2</v>
      </c>
      <c r="H129" s="3">
        <f t="shared" si="34"/>
        <v>-8.3333333333333329E-2</v>
      </c>
      <c r="I129" s="3">
        <f t="shared" si="25"/>
        <v>4.1666666666666664E-2</v>
      </c>
      <c r="J129" s="3">
        <v>0.999305555555556</v>
      </c>
      <c r="K129" s="8">
        <v>0</v>
      </c>
      <c r="L129" s="8">
        <v>0</v>
      </c>
      <c r="M129" s="10">
        <f t="shared" si="29"/>
        <v>0</v>
      </c>
      <c r="N129" s="10">
        <f t="shared" si="30"/>
        <v>0</v>
      </c>
      <c r="O129" s="10">
        <f t="shared" si="31"/>
        <v>-7200</v>
      </c>
      <c r="P129" s="10">
        <f t="shared" si="32"/>
        <v>3600</v>
      </c>
      <c r="Q129" s="10">
        <f t="shared" si="33"/>
        <v>86340.000000000044</v>
      </c>
      <c r="R129" s="8">
        <v>0</v>
      </c>
      <c r="S129" s="8">
        <v>0</v>
      </c>
      <c r="T129" s="5">
        <f>IF(Break!G129=1,Shifts!N129-Shifts!M129,N129-M129-Break!H129)</f>
        <v>0</v>
      </c>
      <c r="U129" s="8">
        <v>0</v>
      </c>
      <c r="V129" s="8">
        <v>0</v>
      </c>
      <c r="W129" s="8">
        <v>0</v>
      </c>
      <c r="X129" s="8">
        <v>0</v>
      </c>
      <c r="Y129" s="8">
        <v>32768</v>
      </c>
      <c r="Z129" s="8">
        <v>0</v>
      </c>
      <c r="AA129" s="10">
        <f t="shared" si="26"/>
        <v>-3600</v>
      </c>
      <c r="AB129" s="8">
        <f>IF(Rounding!Q$1=1,VLOOKUP(Shifts!B129,Rounding!U130:W327,3,FALSE),-1)</f>
        <v>-1</v>
      </c>
      <c r="AC129" s="8">
        <f t="shared" si="27"/>
        <v>3600</v>
      </c>
      <c r="AD129" s="8">
        <v>0</v>
      </c>
      <c r="AE129" s="8" t="s">
        <v>4</v>
      </c>
      <c r="AF129" s="8" t="s">
        <v>4</v>
      </c>
      <c r="AG129" s="8" t="s">
        <v>4</v>
      </c>
      <c r="AH129" s="8" t="s">
        <v>4</v>
      </c>
      <c r="AI129" s="8" t="s">
        <v>4</v>
      </c>
      <c r="AJ129" s="8" t="s">
        <v>4</v>
      </c>
      <c r="AK129" s="8" t="s">
        <v>4</v>
      </c>
      <c r="AL129" s="8" t="s">
        <v>4</v>
      </c>
      <c r="AM129" s="8" t="s">
        <v>4</v>
      </c>
      <c r="AN129" s="8" t="s">
        <v>4</v>
      </c>
      <c r="AO129" s="8" t="str">
        <f t="shared" si="28"/>
        <v>insert into shifts values ('261','00:00 00:00','0','0','0','0','-7200','3600','86340','0','0','0','0','0','0','0','32768','0','-3600','-1','3600','0',NULL,NULL,NULL,NULL,NULL,NULL,NULL,NULL,NULL,NULL)exec @id=dbo.nextval 'shifts.shiftref'</v>
      </c>
    </row>
    <row r="130" spans="1:41" x14ac:dyDescent="0.3">
      <c r="A130" s="8">
        <v>263</v>
      </c>
      <c r="B130" s="2" t="str">
        <f t="shared" si="22"/>
        <v>00:00 00:00</v>
      </c>
      <c r="C130" s="6">
        <f t="shared" si="23"/>
        <v>263</v>
      </c>
      <c r="F130" s="3">
        <v>0</v>
      </c>
      <c r="G130" s="3">
        <f t="shared" si="24"/>
        <v>-4.1666666666666664E-2</v>
      </c>
      <c r="H130" s="3">
        <f t="shared" si="34"/>
        <v>-8.3333333333333329E-2</v>
      </c>
      <c r="I130" s="3">
        <f t="shared" si="25"/>
        <v>4.1666666666666664E-2</v>
      </c>
      <c r="J130" s="3">
        <v>0.999305555555556</v>
      </c>
      <c r="K130" s="8">
        <v>0</v>
      </c>
      <c r="L130" s="8">
        <v>0</v>
      </c>
      <c r="M130" s="10">
        <f t="shared" si="29"/>
        <v>0</v>
      </c>
      <c r="N130" s="10">
        <f t="shared" si="30"/>
        <v>0</v>
      </c>
      <c r="O130" s="10">
        <f t="shared" si="31"/>
        <v>-7200</v>
      </c>
      <c r="P130" s="10">
        <f t="shared" si="32"/>
        <v>3600</v>
      </c>
      <c r="Q130" s="10">
        <f t="shared" si="33"/>
        <v>86340.000000000044</v>
      </c>
      <c r="R130" s="8">
        <v>0</v>
      </c>
      <c r="S130" s="8">
        <v>0</v>
      </c>
      <c r="T130" s="5">
        <f>IF(Break!G130=1,Shifts!N130-Shifts!M130,N130-M130-Break!H130)</f>
        <v>0</v>
      </c>
      <c r="U130" s="8">
        <v>0</v>
      </c>
      <c r="V130" s="8">
        <v>0</v>
      </c>
      <c r="W130" s="8">
        <v>0</v>
      </c>
      <c r="X130" s="8">
        <v>0</v>
      </c>
      <c r="Y130" s="8">
        <v>32768</v>
      </c>
      <c r="Z130" s="8">
        <v>0</v>
      </c>
      <c r="AA130" s="10">
        <f t="shared" si="26"/>
        <v>-3600</v>
      </c>
      <c r="AB130" s="8">
        <f>IF(Rounding!Q$1=1,VLOOKUP(Shifts!B130,Rounding!U131:W328,3,FALSE),-1)</f>
        <v>-1</v>
      </c>
      <c r="AC130" s="8">
        <f t="shared" si="27"/>
        <v>3600</v>
      </c>
      <c r="AD130" s="8">
        <v>0</v>
      </c>
      <c r="AE130" s="8" t="s">
        <v>4</v>
      </c>
      <c r="AF130" s="8" t="s">
        <v>4</v>
      </c>
      <c r="AG130" s="8" t="s">
        <v>4</v>
      </c>
      <c r="AH130" s="8" t="s">
        <v>4</v>
      </c>
      <c r="AI130" s="8" t="s">
        <v>4</v>
      </c>
      <c r="AJ130" s="8" t="s">
        <v>4</v>
      </c>
      <c r="AK130" s="8" t="s">
        <v>4</v>
      </c>
      <c r="AL130" s="8" t="s">
        <v>4</v>
      </c>
      <c r="AM130" s="8" t="s">
        <v>4</v>
      </c>
      <c r="AN130" s="8" t="s">
        <v>4</v>
      </c>
      <c r="AO130" s="8" t="str">
        <f t="shared" si="28"/>
        <v>insert into shifts values ('263','00:00 00:00','0','0','0','0','-7200','3600','86340','0','0','0','0','0','0','0','32768','0','-3600','-1','3600','0',NULL,NULL,NULL,NULL,NULL,NULL,NULL,NULL,NULL,NULL)exec @id=dbo.nextval 'shifts.shiftref'</v>
      </c>
    </row>
    <row r="131" spans="1:41" x14ac:dyDescent="0.3">
      <c r="A131" s="8">
        <v>265</v>
      </c>
      <c r="B131" s="2" t="str">
        <f t="shared" ref="B131:B194" si="35">""&amp;TEXT(D131,"hh:mm")&amp;" "&amp;TEXT(E131,"hh:mm")&amp;""</f>
        <v>00:00 00:00</v>
      </c>
      <c r="C131" s="6">
        <f t="shared" ref="C131:C194" si="36">A131</f>
        <v>265</v>
      </c>
      <c r="F131" s="3">
        <v>0</v>
      </c>
      <c r="G131" s="3">
        <f t="shared" ref="G131:G194" si="37">D131-1/24</f>
        <v>-4.1666666666666664E-2</v>
      </c>
      <c r="H131" s="3">
        <f t="shared" si="34"/>
        <v>-8.3333333333333329E-2</v>
      </c>
      <c r="I131" s="3">
        <f t="shared" ref="I131:I194" si="38">E131+1/24</f>
        <v>4.1666666666666664E-2</v>
      </c>
      <c r="J131" s="3">
        <v>0.999305555555556</v>
      </c>
      <c r="K131" s="8">
        <v>0</v>
      </c>
      <c r="L131" s="8">
        <v>0</v>
      </c>
      <c r="M131" s="10">
        <f t="shared" si="29"/>
        <v>0</v>
      </c>
      <c r="N131" s="10">
        <f t="shared" si="30"/>
        <v>0</v>
      </c>
      <c r="O131" s="10">
        <f t="shared" si="31"/>
        <v>-7200</v>
      </c>
      <c r="P131" s="10">
        <f t="shared" si="32"/>
        <v>3600</v>
      </c>
      <c r="Q131" s="10">
        <f t="shared" si="33"/>
        <v>86340.000000000044</v>
      </c>
      <c r="R131" s="8">
        <v>0</v>
      </c>
      <c r="S131" s="8">
        <v>0</v>
      </c>
      <c r="T131" s="5">
        <f>IF(Break!G131=1,Shifts!N131-Shifts!M131,N131-M131-Break!H131)</f>
        <v>0</v>
      </c>
      <c r="U131" s="8">
        <v>0</v>
      </c>
      <c r="V131" s="8">
        <v>0</v>
      </c>
      <c r="W131" s="8">
        <v>0</v>
      </c>
      <c r="X131" s="8">
        <v>0</v>
      </c>
      <c r="Y131" s="8">
        <v>32768</v>
      </c>
      <c r="Z131" s="8">
        <v>0</v>
      </c>
      <c r="AA131" s="10">
        <f t="shared" ref="AA131:AA194" si="39">G131*86400</f>
        <v>-3600</v>
      </c>
      <c r="AB131" s="8">
        <f>IF(Rounding!Q$1=1,VLOOKUP(Shifts!B131,Rounding!U132:W329,3,FALSE),-1)</f>
        <v>-1</v>
      </c>
      <c r="AC131" s="8">
        <f t="shared" ref="AC131:AC194" si="40">M131+3600</f>
        <v>3600</v>
      </c>
      <c r="AD131" s="8">
        <v>0</v>
      </c>
      <c r="AE131" s="8" t="s">
        <v>4</v>
      </c>
      <c r="AF131" s="8" t="s">
        <v>4</v>
      </c>
      <c r="AG131" s="8" t="s">
        <v>4</v>
      </c>
      <c r="AH131" s="8" t="s">
        <v>4</v>
      </c>
      <c r="AI131" s="8" t="s">
        <v>4</v>
      </c>
      <c r="AJ131" s="8" t="s">
        <v>4</v>
      </c>
      <c r="AK131" s="8" t="s">
        <v>4</v>
      </c>
      <c r="AL131" s="8" t="s">
        <v>4</v>
      </c>
      <c r="AM131" s="8" t="s">
        <v>4</v>
      </c>
      <c r="AN131" s="8" t="s">
        <v>4</v>
      </c>
      <c r="AO131" s="8" t="str">
        <f t="shared" ref="AO131:AO194" si="41">"insert into shifts values ('"&amp;A131&amp;"','"&amp;B131&amp;"','"&amp;K131&amp;"','"&amp;L131&amp;"','"&amp;M131&amp;"','"&amp;N131&amp;"','"&amp;O131&amp;"','"&amp;P131&amp;"','"&amp;Q131&amp;"','"&amp;R131&amp;"','"&amp;S131&amp;"','"&amp;T131&amp;"','"&amp;U131&amp;"','"&amp;V131&amp;"','"&amp;W131&amp;"','"&amp;X131&amp;"','"&amp;Y131&amp;"','"&amp;Z131&amp;"','"&amp;AA131&amp;"','"&amp;AB131&amp;"','"&amp;AC131&amp;"','"&amp;AD131&amp;"',"&amp;AE131&amp;","&amp;AF131&amp;","&amp;AG131&amp;","&amp;AH131&amp;","&amp;AI131&amp;","&amp;AJ131&amp;","&amp;AK131&amp;","&amp;AL131&amp;","&amp;AM131&amp;","&amp;AN131&amp;")exec @id=dbo.nextval 'shifts.shiftref'"</f>
        <v>insert into shifts values ('265','00:00 00:00','0','0','0','0','-7200','3600','86340','0','0','0','0','0','0','0','32768','0','-3600','-1','3600','0',NULL,NULL,NULL,NULL,NULL,NULL,NULL,NULL,NULL,NULL)exec @id=dbo.nextval 'shifts.shiftref'</v>
      </c>
    </row>
    <row r="132" spans="1:41" x14ac:dyDescent="0.3">
      <c r="A132" s="8">
        <v>267</v>
      </c>
      <c r="B132" s="2" t="str">
        <f t="shared" si="35"/>
        <v>00:00 00:00</v>
      </c>
      <c r="C132" s="6">
        <f t="shared" si="36"/>
        <v>267</v>
      </c>
      <c r="F132" s="3">
        <v>0</v>
      </c>
      <c r="G132" s="3">
        <f t="shared" si="37"/>
        <v>-4.1666666666666664E-2</v>
      </c>
      <c r="H132" s="3">
        <f t="shared" si="34"/>
        <v>-8.3333333333333329E-2</v>
      </c>
      <c r="I132" s="3">
        <f t="shared" si="38"/>
        <v>4.1666666666666664E-2</v>
      </c>
      <c r="J132" s="3">
        <v>0.999305555555556</v>
      </c>
      <c r="K132" s="8">
        <v>0</v>
      </c>
      <c r="L132" s="8">
        <v>0</v>
      </c>
      <c r="M132" s="10">
        <f t="shared" ref="M132:M195" si="42">D132*86400</f>
        <v>0</v>
      </c>
      <c r="N132" s="10">
        <f t="shared" ref="N132:N195" si="43">E132*86400</f>
        <v>0</v>
      </c>
      <c r="O132" s="10">
        <f t="shared" ref="O132:O195" si="44">H132*86400</f>
        <v>-7200</v>
      </c>
      <c r="P132" s="10">
        <f t="shared" ref="P132:P195" si="45">I132*86400</f>
        <v>3600</v>
      </c>
      <c r="Q132" s="10">
        <f t="shared" ref="Q132:Q195" si="46">J132*86400</f>
        <v>86340.000000000044</v>
      </c>
      <c r="R132" s="8">
        <v>0</v>
      </c>
      <c r="S132" s="8">
        <v>0</v>
      </c>
      <c r="T132" s="5">
        <f>IF(Break!G132=1,Shifts!N132-Shifts!M132,N132-M132-Break!H132)</f>
        <v>0</v>
      </c>
      <c r="U132" s="8">
        <v>0</v>
      </c>
      <c r="V132" s="8">
        <v>0</v>
      </c>
      <c r="W132" s="8">
        <v>0</v>
      </c>
      <c r="X132" s="8">
        <v>0</v>
      </c>
      <c r="Y132" s="8">
        <v>32768</v>
      </c>
      <c r="Z132" s="8">
        <v>0</v>
      </c>
      <c r="AA132" s="10">
        <f t="shared" si="39"/>
        <v>-3600</v>
      </c>
      <c r="AB132" s="8">
        <f>IF(Rounding!Q$1=1,VLOOKUP(Shifts!B132,Rounding!U133:W330,3,FALSE),-1)</f>
        <v>-1</v>
      </c>
      <c r="AC132" s="8">
        <f t="shared" si="40"/>
        <v>3600</v>
      </c>
      <c r="AD132" s="8">
        <v>0</v>
      </c>
      <c r="AE132" s="8" t="s">
        <v>4</v>
      </c>
      <c r="AF132" s="8" t="s">
        <v>4</v>
      </c>
      <c r="AG132" s="8" t="s">
        <v>4</v>
      </c>
      <c r="AH132" s="8" t="s">
        <v>4</v>
      </c>
      <c r="AI132" s="8" t="s">
        <v>4</v>
      </c>
      <c r="AJ132" s="8" t="s">
        <v>4</v>
      </c>
      <c r="AK132" s="8" t="s">
        <v>4</v>
      </c>
      <c r="AL132" s="8" t="s">
        <v>4</v>
      </c>
      <c r="AM132" s="8" t="s">
        <v>4</v>
      </c>
      <c r="AN132" s="8" t="s">
        <v>4</v>
      </c>
      <c r="AO132" s="8" t="str">
        <f t="shared" si="41"/>
        <v>insert into shifts values ('267','00:00 00:00','0','0','0','0','-7200','3600','86340','0','0','0','0','0','0','0','32768','0','-3600','-1','3600','0',NULL,NULL,NULL,NULL,NULL,NULL,NULL,NULL,NULL,NULL)exec @id=dbo.nextval 'shifts.shiftref'</v>
      </c>
    </row>
    <row r="133" spans="1:41" x14ac:dyDescent="0.3">
      <c r="A133" s="8">
        <v>269</v>
      </c>
      <c r="B133" s="2" t="str">
        <f t="shared" si="35"/>
        <v>00:00 00:00</v>
      </c>
      <c r="C133" s="6">
        <f t="shared" si="36"/>
        <v>269</v>
      </c>
      <c r="F133" s="3">
        <v>0</v>
      </c>
      <c r="G133" s="3">
        <f t="shared" si="37"/>
        <v>-4.1666666666666664E-2</v>
      </c>
      <c r="H133" s="3">
        <f t="shared" si="34"/>
        <v>-8.3333333333333329E-2</v>
      </c>
      <c r="I133" s="3">
        <f t="shared" si="38"/>
        <v>4.1666666666666664E-2</v>
      </c>
      <c r="J133" s="3">
        <v>0.999305555555556</v>
      </c>
      <c r="K133" s="8">
        <v>0</v>
      </c>
      <c r="L133" s="8">
        <v>0</v>
      </c>
      <c r="M133" s="10">
        <f t="shared" si="42"/>
        <v>0</v>
      </c>
      <c r="N133" s="10">
        <f t="shared" si="43"/>
        <v>0</v>
      </c>
      <c r="O133" s="10">
        <f t="shared" si="44"/>
        <v>-7200</v>
      </c>
      <c r="P133" s="10">
        <f t="shared" si="45"/>
        <v>3600</v>
      </c>
      <c r="Q133" s="10">
        <f t="shared" si="46"/>
        <v>86340.000000000044</v>
      </c>
      <c r="R133" s="8">
        <v>0</v>
      </c>
      <c r="S133" s="8">
        <v>0</v>
      </c>
      <c r="T133" s="5">
        <f>IF(Break!G133=1,Shifts!N133-Shifts!M133,N133-M133-Break!H133)</f>
        <v>0</v>
      </c>
      <c r="U133" s="8">
        <v>0</v>
      </c>
      <c r="V133" s="8">
        <v>0</v>
      </c>
      <c r="W133" s="8">
        <v>0</v>
      </c>
      <c r="X133" s="8">
        <v>0</v>
      </c>
      <c r="Y133" s="8">
        <v>32768</v>
      </c>
      <c r="Z133" s="8">
        <v>0</v>
      </c>
      <c r="AA133" s="10">
        <f t="shared" si="39"/>
        <v>-3600</v>
      </c>
      <c r="AB133" s="8">
        <f>IF(Rounding!Q$1=1,VLOOKUP(Shifts!B133,Rounding!U134:W331,3,FALSE),-1)</f>
        <v>-1</v>
      </c>
      <c r="AC133" s="8">
        <f t="shared" si="40"/>
        <v>3600</v>
      </c>
      <c r="AD133" s="8">
        <v>0</v>
      </c>
      <c r="AE133" s="8" t="s">
        <v>4</v>
      </c>
      <c r="AF133" s="8" t="s">
        <v>4</v>
      </c>
      <c r="AG133" s="8" t="s">
        <v>4</v>
      </c>
      <c r="AH133" s="8" t="s">
        <v>4</v>
      </c>
      <c r="AI133" s="8" t="s">
        <v>4</v>
      </c>
      <c r="AJ133" s="8" t="s">
        <v>4</v>
      </c>
      <c r="AK133" s="8" t="s">
        <v>4</v>
      </c>
      <c r="AL133" s="8" t="s">
        <v>4</v>
      </c>
      <c r="AM133" s="8" t="s">
        <v>4</v>
      </c>
      <c r="AN133" s="8" t="s">
        <v>4</v>
      </c>
      <c r="AO133" s="8" t="str">
        <f t="shared" si="41"/>
        <v>insert into shifts values ('269','00:00 00:00','0','0','0','0','-7200','3600','86340','0','0','0','0','0','0','0','32768','0','-3600','-1','3600','0',NULL,NULL,NULL,NULL,NULL,NULL,NULL,NULL,NULL,NULL)exec @id=dbo.nextval 'shifts.shiftref'</v>
      </c>
    </row>
    <row r="134" spans="1:41" x14ac:dyDescent="0.3">
      <c r="A134" s="8">
        <v>271</v>
      </c>
      <c r="B134" s="2" t="str">
        <f t="shared" si="35"/>
        <v>00:00 00:00</v>
      </c>
      <c r="C134" s="6">
        <f t="shared" si="36"/>
        <v>271</v>
      </c>
      <c r="F134" s="3">
        <v>0</v>
      </c>
      <c r="G134" s="3">
        <f t="shared" si="37"/>
        <v>-4.1666666666666664E-2</v>
      </c>
      <c r="H134" s="3">
        <f t="shared" si="34"/>
        <v>-8.3333333333333329E-2</v>
      </c>
      <c r="I134" s="3">
        <f t="shared" si="38"/>
        <v>4.1666666666666664E-2</v>
      </c>
      <c r="J134" s="3">
        <v>0.999305555555556</v>
      </c>
      <c r="K134" s="8">
        <v>0</v>
      </c>
      <c r="L134" s="8">
        <v>0</v>
      </c>
      <c r="M134" s="10">
        <f t="shared" si="42"/>
        <v>0</v>
      </c>
      <c r="N134" s="10">
        <f t="shared" si="43"/>
        <v>0</v>
      </c>
      <c r="O134" s="10">
        <f t="shared" si="44"/>
        <v>-7200</v>
      </c>
      <c r="P134" s="10">
        <f t="shared" si="45"/>
        <v>3600</v>
      </c>
      <c r="Q134" s="10">
        <f t="shared" si="46"/>
        <v>86340.000000000044</v>
      </c>
      <c r="R134" s="8">
        <v>0</v>
      </c>
      <c r="S134" s="8">
        <v>0</v>
      </c>
      <c r="T134" s="5">
        <f>IF(Break!G134=1,Shifts!N134-Shifts!M134,N134-M134-Break!H134)</f>
        <v>0</v>
      </c>
      <c r="U134" s="8">
        <v>0</v>
      </c>
      <c r="V134" s="8">
        <v>0</v>
      </c>
      <c r="W134" s="8">
        <v>0</v>
      </c>
      <c r="X134" s="8">
        <v>0</v>
      </c>
      <c r="Y134" s="8">
        <v>32768</v>
      </c>
      <c r="Z134" s="8">
        <v>0</v>
      </c>
      <c r="AA134" s="10">
        <f t="shared" si="39"/>
        <v>-3600</v>
      </c>
      <c r="AB134" s="8">
        <f>IF(Rounding!Q$1=1,VLOOKUP(Shifts!B134,Rounding!U135:W332,3,FALSE),-1)</f>
        <v>-1</v>
      </c>
      <c r="AC134" s="8">
        <f t="shared" si="40"/>
        <v>3600</v>
      </c>
      <c r="AD134" s="8">
        <v>0</v>
      </c>
      <c r="AE134" s="8" t="s">
        <v>4</v>
      </c>
      <c r="AF134" s="8" t="s">
        <v>4</v>
      </c>
      <c r="AG134" s="8" t="s">
        <v>4</v>
      </c>
      <c r="AH134" s="8" t="s">
        <v>4</v>
      </c>
      <c r="AI134" s="8" t="s">
        <v>4</v>
      </c>
      <c r="AJ134" s="8" t="s">
        <v>4</v>
      </c>
      <c r="AK134" s="8" t="s">
        <v>4</v>
      </c>
      <c r="AL134" s="8" t="s">
        <v>4</v>
      </c>
      <c r="AM134" s="8" t="s">
        <v>4</v>
      </c>
      <c r="AN134" s="8" t="s">
        <v>4</v>
      </c>
      <c r="AO134" s="8" t="str">
        <f t="shared" si="41"/>
        <v>insert into shifts values ('271','00:00 00:00','0','0','0','0','-7200','3600','86340','0','0','0','0','0','0','0','32768','0','-3600','-1','3600','0',NULL,NULL,NULL,NULL,NULL,NULL,NULL,NULL,NULL,NULL)exec @id=dbo.nextval 'shifts.shiftref'</v>
      </c>
    </row>
    <row r="135" spans="1:41" x14ac:dyDescent="0.3">
      <c r="A135" s="8">
        <v>273</v>
      </c>
      <c r="B135" s="2" t="str">
        <f t="shared" si="35"/>
        <v>00:00 00:00</v>
      </c>
      <c r="C135" s="6">
        <f t="shared" si="36"/>
        <v>273</v>
      </c>
      <c r="F135" s="3">
        <v>0</v>
      </c>
      <c r="G135" s="3">
        <f t="shared" si="37"/>
        <v>-4.1666666666666664E-2</v>
      </c>
      <c r="H135" s="3">
        <f t="shared" si="34"/>
        <v>-8.3333333333333329E-2</v>
      </c>
      <c r="I135" s="3">
        <f t="shared" si="38"/>
        <v>4.1666666666666664E-2</v>
      </c>
      <c r="J135" s="3">
        <v>0.999305555555556</v>
      </c>
      <c r="K135" s="8">
        <v>0</v>
      </c>
      <c r="L135" s="8">
        <v>0</v>
      </c>
      <c r="M135" s="10">
        <f t="shared" si="42"/>
        <v>0</v>
      </c>
      <c r="N135" s="10">
        <f t="shared" si="43"/>
        <v>0</v>
      </c>
      <c r="O135" s="10">
        <f t="shared" si="44"/>
        <v>-7200</v>
      </c>
      <c r="P135" s="10">
        <f t="shared" si="45"/>
        <v>3600</v>
      </c>
      <c r="Q135" s="10">
        <f t="shared" si="46"/>
        <v>86340.000000000044</v>
      </c>
      <c r="R135" s="8">
        <v>0</v>
      </c>
      <c r="S135" s="8">
        <v>0</v>
      </c>
      <c r="T135" s="5">
        <f>IF(Break!G135=1,Shifts!N135-Shifts!M135,N135-M135-Break!H135)</f>
        <v>0</v>
      </c>
      <c r="U135" s="8">
        <v>0</v>
      </c>
      <c r="V135" s="8">
        <v>0</v>
      </c>
      <c r="W135" s="8">
        <v>0</v>
      </c>
      <c r="X135" s="8">
        <v>0</v>
      </c>
      <c r="Y135" s="8">
        <v>32768</v>
      </c>
      <c r="Z135" s="8">
        <v>0</v>
      </c>
      <c r="AA135" s="10">
        <f t="shared" si="39"/>
        <v>-3600</v>
      </c>
      <c r="AB135" s="8">
        <f>IF(Rounding!Q$1=1,VLOOKUP(Shifts!B135,Rounding!U136:W333,3,FALSE),-1)</f>
        <v>-1</v>
      </c>
      <c r="AC135" s="8">
        <f t="shared" si="40"/>
        <v>3600</v>
      </c>
      <c r="AD135" s="8">
        <v>0</v>
      </c>
      <c r="AE135" s="8" t="s">
        <v>4</v>
      </c>
      <c r="AF135" s="8" t="s">
        <v>4</v>
      </c>
      <c r="AG135" s="8" t="s">
        <v>4</v>
      </c>
      <c r="AH135" s="8" t="s">
        <v>4</v>
      </c>
      <c r="AI135" s="8" t="s">
        <v>4</v>
      </c>
      <c r="AJ135" s="8" t="s">
        <v>4</v>
      </c>
      <c r="AK135" s="8" t="s">
        <v>4</v>
      </c>
      <c r="AL135" s="8" t="s">
        <v>4</v>
      </c>
      <c r="AM135" s="8" t="s">
        <v>4</v>
      </c>
      <c r="AN135" s="8" t="s">
        <v>4</v>
      </c>
      <c r="AO135" s="8" t="str">
        <f t="shared" si="41"/>
        <v>insert into shifts values ('273','00:00 00:00','0','0','0','0','-7200','3600','86340','0','0','0','0','0','0','0','32768','0','-3600','-1','3600','0',NULL,NULL,NULL,NULL,NULL,NULL,NULL,NULL,NULL,NULL)exec @id=dbo.nextval 'shifts.shiftref'</v>
      </c>
    </row>
    <row r="136" spans="1:41" x14ac:dyDescent="0.3">
      <c r="A136" s="8">
        <v>275</v>
      </c>
      <c r="B136" s="2" t="str">
        <f t="shared" si="35"/>
        <v>00:00 00:00</v>
      </c>
      <c r="C136" s="6">
        <f t="shared" si="36"/>
        <v>275</v>
      </c>
      <c r="F136" s="3">
        <v>0</v>
      </c>
      <c r="G136" s="3">
        <f t="shared" si="37"/>
        <v>-4.1666666666666664E-2</v>
      </c>
      <c r="H136" s="3">
        <f t="shared" si="34"/>
        <v>-8.3333333333333329E-2</v>
      </c>
      <c r="I136" s="3">
        <f t="shared" si="38"/>
        <v>4.1666666666666664E-2</v>
      </c>
      <c r="J136" s="3">
        <v>0.999305555555556</v>
      </c>
      <c r="K136" s="8">
        <v>0</v>
      </c>
      <c r="L136" s="8">
        <v>0</v>
      </c>
      <c r="M136" s="10">
        <f t="shared" si="42"/>
        <v>0</v>
      </c>
      <c r="N136" s="10">
        <f t="shared" si="43"/>
        <v>0</v>
      </c>
      <c r="O136" s="10">
        <f t="shared" si="44"/>
        <v>-7200</v>
      </c>
      <c r="P136" s="10">
        <f t="shared" si="45"/>
        <v>3600</v>
      </c>
      <c r="Q136" s="10">
        <f t="shared" si="46"/>
        <v>86340.000000000044</v>
      </c>
      <c r="R136" s="8">
        <v>0</v>
      </c>
      <c r="S136" s="8">
        <v>0</v>
      </c>
      <c r="T136" s="5">
        <f>IF(Break!G136=1,Shifts!N136-Shifts!M136,N136-M136-Break!H136)</f>
        <v>0</v>
      </c>
      <c r="U136" s="8">
        <v>0</v>
      </c>
      <c r="V136" s="8">
        <v>0</v>
      </c>
      <c r="W136" s="8">
        <v>0</v>
      </c>
      <c r="X136" s="8">
        <v>0</v>
      </c>
      <c r="Y136" s="8">
        <v>32768</v>
      </c>
      <c r="Z136" s="8">
        <v>0</v>
      </c>
      <c r="AA136" s="10">
        <f t="shared" si="39"/>
        <v>-3600</v>
      </c>
      <c r="AB136" s="8">
        <f>IF(Rounding!Q$1=1,VLOOKUP(Shifts!B136,Rounding!U137:W334,3,FALSE),-1)</f>
        <v>-1</v>
      </c>
      <c r="AC136" s="8">
        <f t="shared" si="40"/>
        <v>3600</v>
      </c>
      <c r="AD136" s="8">
        <v>0</v>
      </c>
      <c r="AE136" s="8" t="s">
        <v>4</v>
      </c>
      <c r="AF136" s="8" t="s">
        <v>4</v>
      </c>
      <c r="AG136" s="8" t="s">
        <v>4</v>
      </c>
      <c r="AH136" s="8" t="s">
        <v>4</v>
      </c>
      <c r="AI136" s="8" t="s">
        <v>4</v>
      </c>
      <c r="AJ136" s="8" t="s">
        <v>4</v>
      </c>
      <c r="AK136" s="8" t="s">
        <v>4</v>
      </c>
      <c r="AL136" s="8" t="s">
        <v>4</v>
      </c>
      <c r="AM136" s="8" t="s">
        <v>4</v>
      </c>
      <c r="AN136" s="8" t="s">
        <v>4</v>
      </c>
      <c r="AO136" s="8" t="str">
        <f t="shared" si="41"/>
        <v>insert into shifts values ('275','00:00 00:00','0','0','0','0','-7200','3600','86340','0','0','0','0','0','0','0','32768','0','-3600','-1','3600','0',NULL,NULL,NULL,NULL,NULL,NULL,NULL,NULL,NULL,NULL)exec @id=dbo.nextval 'shifts.shiftref'</v>
      </c>
    </row>
    <row r="137" spans="1:41" x14ac:dyDescent="0.3">
      <c r="A137" s="8">
        <v>278</v>
      </c>
      <c r="B137" s="2" t="str">
        <f t="shared" si="35"/>
        <v>00:00 00:00</v>
      </c>
      <c r="C137" s="6">
        <f t="shared" si="36"/>
        <v>278</v>
      </c>
      <c r="F137" s="3">
        <v>0</v>
      </c>
      <c r="G137" s="3">
        <f t="shared" si="37"/>
        <v>-4.1666666666666664E-2</v>
      </c>
      <c r="H137" s="3">
        <f t="shared" si="34"/>
        <v>-8.3333333333333329E-2</v>
      </c>
      <c r="I137" s="3">
        <f t="shared" si="38"/>
        <v>4.1666666666666664E-2</v>
      </c>
      <c r="J137" s="3">
        <v>0.999305555555556</v>
      </c>
      <c r="K137" s="8">
        <v>0</v>
      </c>
      <c r="L137" s="8">
        <v>0</v>
      </c>
      <c r="M137" s="10">
        <f t="shared" si="42"/>
        <v>0</v>
      </c>
      <c r="N137" s="10">
        <f t="shared" si="43"/>
        <v>0</v>
      </c>
      <c r="O137" s="10">
        <f t="shared" si="44"/>
        <v>-7200</v>
      </c>
      <c r="P137" s="10">
        <f t="shared" si="45"/>
        <v>3600</v>
      </c>
      <c r="Q137" s="10">
        <f t="shared" si="46"/>
        <v>86340.000000000044</v>
      </c>
      <c r="R137" s="8">
        <v>0</v>
      </c>
      <c r="S137" s="8">
        <v>0</v>
      </c>
      <c r="T137" s="5">
        <f>IF(Break!G137=1,Shifts!N137-Shifts!M137,N137-M137-Break!H137)</f>
        <v>0</v>
      </c>
      <c r="U137" s="8">
        <v>0</v>
      </c>
      <c r="V137" s="8">
        <v>0</v>
      </c>
      <c r="W137" s="8">
        <v>0</v>
      </c>
      <c r="X137" s="8">
        <v>0</v>
      </c>
      <c r="Y137" s="8">
        <v>32768</v>
      </c>
      <c r="Z137" s="8">
        <v>0</v>
      </c>
      <c r="AA137" s="10">
        <f t="shared" si="39"/>
        <v>-3600</v>
      </c>
      <c r="AB137" s="8">
        <f>IF(Rounding!Q$1=1,VLOOKUP(Shifts!B137,Rounding!U138:W335,3,FALSE),-1)</f>
        <v>-1</v>
      </c>
      <c r="AC137" s="8">
        <f t="shared" si="40"/>
        <v>3600</v>
      </c>
      <c r="AD137" s="8">
        <v>0</v>
      </c>
      <c r="AE137" s="8" t="s">
        <v>4</v>
      </c>
      <c r="AF137" s="8" t="s">
        <v>4</v>
      </c>
      <c r="AG137" s="8" t="s">
        <v>4</v>
      </c>
      <c r="AH137" s="8" t="s">
        <v>4</v>
      </c>
      <c r="AI137" s="8" t="s">
        <v>4</v>
      </c>
      <c r="AJ137" s="8" t="s">
        <v>4</v>
      </c>
      <c r="AK137" s="8" t="s">
        <v>4</v>
      </c>
      <c r="AL137" s="8" t="s">
        <v>4</v>
      </c>
      <c r="AM137" s="8" t="s">
        <v>4</v>
      </c>
      <c r="AN137" s="8" t="s">
        <v>4</v>
      </c>
      <c r="AO137" s="8" t="str">
        <f t="shared" si="41"/>
        <v>insert into shifts values ('278','00:00 00:00','0','0','0','0','-7200','3600','86340','0','0','0','0','0','0','0','32768','0','-3600','-1','3600','0',NULL,NULL,NULL,NULL,NULL,NULL,NULL,NULL,NULL,NULL)exec @id=dbo.nextval 'shifts.shiftref'</v>
      </c>
    </row>
    <row r="138" spans="1:41" x14ac:dyDescent="0.3">
      <c r="A138" s="8">
        <v>280</v>
      </c>
      <c r="B138" s="2" t="str">
        <f t="shared" si="35"/>
        <v>00:00 00:00</v>
      </c>
      <c r="C138" s="6">
        <f t="shared" si="36"/>
        <v>280</v>
      </c>
      <c r="F138" s="3">
        <v>0</v>
      </c>
      <c r="G138" s="3">
        <f t="shared" si="37"/>
        <v>-4.1666666666666664E-2</v>
      </c>
      <c r="H138" s="3">
        <f t="shared" si="34"/>
        <v>-8.3333333333333329E-2</v>
      </c>
      <c r="I138" s="3">
        <f t="shared" si="38"/>
        <v>4.1666666666666664E-2</v>
      </c>
      <c r="J138" s="3">
        <v>0.999305555555556</v>
      </c>
      <c r="K138" s="8">
        <v>0</v>
      </c>
      <c r="L138" s="8">
        <v>0</v>
      </c>
      <c r="M138" s="10">
        <f t="shared" si="42"/>
        <v>0</v>
      </c>
      <c r="N138" s="10">
        <f t="shared" si="43"/>
        <v>0</v>
      </c>
      <c r="O138" s="10">
        <f t="shared" si="44"/>
        <v>-7200</v>
      </c>
      <c r="P138" s="10">
        <f t="shared" si="45"/>
        <v>3600</v>
      </c>
      <c r="Q138" s="10">
        <f t="shared" si="46"/>
        <v>86340.000000000044</v>
      </c>
      <c r="R138" s="8">
        <v>0</v>
      </c>
      <c r="S138" s="8">
        <v>0</v>
      </c>
      <c r="T138" s="5">
        <f>IF(Break!G138=1,Shifts!N138-Shifts!M138,N138-M138-Break!H138)</f>
        <v>0</v>
      </c>
      <c r="U138" s="8">
        <v>0</v>
      </c>
      <c r="V138" s="8">
        <v>0</v>
      </c>
      <c r="W138" s="8">
        <v>0</v>
      </c>
      <c r="X138" s="8">
        <v>0</v>
      </c>
      <c r="Y138" s="8">
        <v>32768</v>
      </c>
      <c r="Z138" s="8">
        <v>0</v>
      </c>
      <c r="AA138" s="10">
        <f t="shared" si="39"/>
        <v>-3600</v>
      </c>
      <c r="AB138" s="8">
        <f>IF(Rounding!Q$1=1,VLOOKUP(Shifts!B138,Rounding!U139:W336,3,FALSE),-1)</f>
        <v>-1</v>
      </c>
      <c r="AC138" s="8">
        <f t="shared" si="40"/>
        <v>3600</v>
      </c>
      <c r="AD138" s="8">
        <v>0</v>
      </c>
      <c r="AE138" s="8" t="s">
        <v>4</v>
      </c>
      <c r="AF138" s="8" t="s">
        <v>4</v>
      </c>
      <c r="AG138" s="8" t="s">
        <v>4</v>
      </c>
      <c r="AH138" s="8" t="s">
        <v>4</v>
      </c>
      <c r="AI138" s="8" t="s">
        <v>4</v>
      </c>
      <c r="AJ138" s="8" t="s">
        <v>4</v>
      </c>
      <c r="AK138" s="8" t="s">
        <v>4</v>
      </c>
      <c r="AL138" s="8" t="s">
        <v>4</v>
      </c>
      <c r="AM138" s="8" t="s">
        <v>4</v>
      </c>
      <c r="AN138" s="8" t="s">
        <v>4</v>
      </c>
      <c r="AO138" s="8" t="str">
        <f t="shared" si="41"/>
        <v>insert into shifts values ('280','00:00 00:00','0','0','0','0','-7200','3600','86340','0','0','0','0','0','0','0','32768','0','-3600','-1','3600','0',NULL,NULL,NULL,NULL,NULL,NULL,NULL,NULL,NULL,NULL)exec @id=dbo.nextval 'shifts.shiftref'</v>
      </c>
    </row>
    <row r="139" spans="1:41" x14ac:dyDescent="0.3">
      <c r="A139" s="8">
        <v>282</v>
      </c>
      <c r="B139" s="2" t="str">
        <f t="shared" si="35"/>
        <v>00:00 00:00</v>
      </c>
      <c r="C139" s="6">
        <f t="shared" si="36"/>
        <v>282</v>
      </c>
      <c r="F139" s="3">
        <v>0</v>
      </c>
      <c r="G139" s="3">
        <f t="shared" si="37"/>
        <v>-4.1666666666666664E-2</v>
      </c>
      <c r="H139" s="3">
        <f t="shared" si="34"/>
        <v>-8.3333333333333329E-2</v>
      </c>
      <c r="I139" s="3">
        <f t="shared" si="38"/>
        <v>4.1666666666666664E-2</v>
      </c>
      <c r="J139" s="3">
        <v>0.999305555555556</v>
      </c>
      <c r="K139" s="8">
        <v>0</v>
      </c>
      <c r="L139" s="8">
        <v>0</v>
      </c>
      <c r="M139" s="10">
        <f t="shared" si="42"/>
        <v>0</v>
      </c>
      <c r="N139" s="10">
        <f t="shared" si="43"/>
        <v>0</v>
      </c>
      <c r="O139" s="10">
        <f t="shared" si="44"/>
        <v>-7200</v>
      </c>
      <c r="P139" s="10">
        <f t="shared" si="45"/>
        <v>3600</v>
      </c>
      <c r="Q139" s="10">
        <f t="shared" si="46"/>
        <v>86340.000000000044</v>
      </c>
      <c r="R139" s="8">
        <v>0</v>
      </c>
      <c r="S139" s="8">
        <v>0</v>
      </c>
      <c r="T139" s="5">
        <f>IF(Break!G139=1,Shifts!N139-Shifts!M139,N139-M139-Break!H139)</f>
        <v>0</v>
      </c>
      <c r="U139" s="8">
        <v>0</v>
      </c>
      <c r="V139" s="8">
        <v>0</v>
      </c>
      <c r="W139" s="8">
        <v>0</v>
      </c>
      <c r="X139" s="8">
        <v>0</v>
      </c>
      <c r="Y139" s="8">
        <v>32768</v>
      </c>
      <c r="Z139" s="8">
        <v>0</v>
      </c>
      <c r="AA139" s="10">
        <f t="shared" si="39"/>
        <v>-3600</v>
      </c>
      <c r="AB139" s="8">
        <f>IF(Rounding!Q$1=1,VLOOKUP(Shifts!B139,Rounding!U140:W337,3,FALSE),-1)</f>
        <v>-1</v>
      </c>
      <c r="AC139" s="8">
        <f t="shared" si="40"/>
        <v>3600</v>
      </c>
      <c r="AD139" s="8">
        <v>0</v>
      </c>
      <c r="AE139" s="8" t="s">
        <v>4</v>
      </c>
      <c r="AF139" s="8" t="s">
        <v>4</v>
      </c>
      <c r="AG139" s="8" t="s">
        <v>4</v>
      </c>
      <c r="AH139" s="8" t="s">
        <v>4</v>
      </c>
      <c r="AI139" s="8" t="s">
        <v>4</v>
      </c>
      <c r="AJ139" s="8" t="s">
        <v>4</v>
      </c>
      <c r="AK139" s="8" t="s">
        <v>4</v>
      </c>
      <c r="AL139" s="8" t="s">
        <v>4</v>
      </c>
      <c r="AM139" s="8" t="s">
        <v>4</v>
      </c>
      <c r="AN139" s="8" t="s">
        <v>4</v>
      </c>
      <c r="AO139" s="8" t="str">
        <f t="shared" si="41"/>
        <v>insert into shifts values ('282','00:00 00:00','0','0','0','0','-7200','3600','86340','0','0','0','0','0','0','0','32768','0','-3600','-1','3600','0',NULL,NULL,NULL,NULL,NULL,NULL,NULL,NULL,NULL,NULL)exec @id=dbo.nextval 'shifts.shiftref'</v>
      </c>
    </row>
    <row r="140" spans="1:41" x14ac:dyDescent="0.3">
      <c r="A140" s="8">
        <v>285</v>
      </c>
      <c r="B140" s="2" t="str">
        <f t="shared" si="35"/>
        <v>00:00 00:00</v>
      </c>
      <c r="C140" s="6">
        <f t="shared" si="36"/>
        <v>285</v>
      </c>
      <c r="F140" s="3">
        <v>0</v>
      </c>
      <c r="G140" s="3">
        <f t="shared" si="37"/>
        <v>-4.1666666666666664E-2</v>
      </c>
      <c r="H140" s="3">
        <f t="shared" si="34"/>
        <v>-8.3333333333333329E-2</v>
      </c>
      <c r="I140" s="3">
        <f t="shared" si="38"/>
        <v>4.1666666666666664E-2</v>
      </c>
      <c r="J140" s="3">
        <v>0.999305555555556</v>
      </c>
      <c r="K140" s="8">
        <v>0</v>
      </c>
      <c r="L140" s="8">
        <v>0</v>
      </c>
      <c r="M140" s="10">
        <f t="shared" si="42"/>
        <v>0</v>
      </c>
      <c r="N140" s="10">
        <f t="shared" si="43"/>
        <v>0</v>
      </c>
      <c r="O140" s="10">
        <f t="shared" si="44"/>
        <v>-7200</v>
      </c>
      <c r="P140" s="10">
        <f t="shared" si="45"/>
        <v>3600</v>
      </c>
      <c r="Q140" s="10">
        <f t="shared" si="46"/>
        <v>86340.000000000044</v>
      </c>
      <c r="R140" s="8">
        <v>0</v>
      </c>
      <c r="S140" s="8">
        <v>0</v>
      </c>
      <c r="T140" s="5">
        <f>IF(Break!G140=1,Shifts!N140-Shifts!M140,N140-M140-Break!H140)</f>
        <v>0</v>
      </c>
      <c r="U140" s="8">
        <v>0</v>
      </c>
      <c r="V140" s="8">
        <v>0</v>
      </c>
      <c r="W140" s="8">
        <v>0</v>
      </c>
      <c r="X140" s="8">
        <v>0</v>
      </c>
      <c r="Y140" s="8">
        <v>32768</v>
      </c>
      <c r="Z140" s="8">
        <v>0</v>
      </c>
      <c r="AA140" s="10">
        <f t="shared" si="39"/>
        <v>-3600</v>
      </c>
      <c r="AB140" s="8">
        <f>IF(Rounding!Q$1=1,VLOOKUP(Shifts!B140,Rounding!U141:W338,3,FALSE),-1)</f>
        <v>-1</v>
      </c>
      <c r="AC140" s="8">
        <f t="shared" si="40"/>
        <v>3600</v>
      </c>
      <c r="AD140" s="8">
        <v>0</v>
      </c>
      <c r="AE140" s="8" t="s">
        <v>4</v>
      </c>
      <c r="AF140" s="8" t="s">
        <v>4</v>
      </c>
      <c r="AG140" s="8" t="s">
        <v>4</v>
      </c>
      <c r="AH140" s="8" t="s">
        <v>4</v>
      </c>
      <c r="AI140" s="8" t="s">
        <v>4</v>
      </c>
      <c r="AJ140" s="8" t="s">
        <v>4</v>
      </c>
      <c r="AK140" s="8" t="s">
        <v>4</v>
      </c>
      <c r="AL140" s="8" t="s">
        <v>4</v>
      </c>
      <c r="AM140" s="8" t="s">
        <v>4</v>
      </c>
      <c r="AN140" s="8" t="s">
        <v>4</v>
      </c>
      <c r="AO140" s="8" t="str">
        <f t="shared" si="41"/>
        <v>insert into shifts values ('285','00:00 00:00','0','0','0','0','-7200','3600','86340','0','0','0','0','0','0','0','32768','0','-3600','-1','3600','0',NULL,NULL,NULL,NULL,NULL,NULL,NULL,NULL,NULL,NULL)exec @id=dbo.nextval 'shifts.shiftref'</v>
      </c>
    </row>
    <row r="141" spans="1:41" x14ac:dyDescent="0.3">
      <c r="A141" s="8">
        <v>287</v>
      </c>
      <c r="B141" s="2" t="str">
        <f t="shared" si="35"/>
        <v>00:00 00:00</v>
      </c>
      <c r="C141" s="6">
        <f t="shared" si="36"/>
        <v>287</v>
      </c>
      <c r="F141" s="3">
        <v>0</v>
      </c>
      <c r="G141" s="3">
        <f t="shared" si="37"/>
        <v>-4.1666666666666664E-2</v>
      </c>
      <c r="H141" s="3">
        <f t="shared" si="34"/>
        <v>-8.3333333333333329E-2</v>
      </c>
      <c r="I141" s="3">
        <f t="shared" si="38"/>
        <v>4.1666666666666664E-2</v>
      </c>
      <c r="J141" s="3">
        <v>0.999305555555556</v>
      </c>
      <c r="K141" s="8">
        <v>0</v>
      </c>
      <c r="L141" s="8">
        <v>0</v>
      </c>
      <c r="M141" s="10">
        <f t="shared" si="42"/>
        <v>0</v>
      </c>
      <c r="N141" s="10">
        <f t="shared" si="43"/>
        <v>0</v>
      </c>
      <c r="O141" s="10">
        <f t="shared" si="44"/>
        <v>-7200</v>
      </c>
      <c r="P141" s="10">
        <f t="shared" si="45"/>
        <v>3600</v>
      </c>
      <c r="Q141" s="10">
        <f t="shared" si="46"/>
        <v>86340.000000000044</v>
      </c>
      <c r="R141" s="8">
        <v>0</v>
      </c>
      <c r="S141" s="8">
        <v>0</v>
      </c>
      <c r="T141" s="5">
        <f>IF(Break!G141=1,Shifts!N141-Shifts!M141,N141-M141-Break!H141)</f>
        <v>0</v>
      </c>
      <c r="U141" s="8">
        <v>0</v>
      </c>
      <c r="V141" s="8">
        <v>0</v>
      </c>
      <c r="W141" s="8">
        <v>0</v>
      </c>
      <c r="X141" s="8">
        <v>0</v>
      </c>
      <c r="Y141" s="8">
        <v>32768</v>
      </c>
      <c r="Z141" s="8">
        <v>0</v>
      </c>
      <c r="AA141" s="10">
        <f t="shared" si="39"/>
        <v>-3600</v>
      </c>
      <c r="AB141" s="8">
        <f>IF(Rounding!Q$1=1,VLOOKUP(Shifts!B141,Rounding!U142:W339,3,FALSE),-1)</f>
        <v>-1</v>
      </c>
      <c r="AC141" s="8">
        <f t="shared" si="40"/>
        <v>3600</v>
      </c>
      <c r="AD141" s="8">
        <v>0</v>
      </c>
      <c r="AE141" s="8" t="s">
        <v>4</v>
      </c>
      <c r="AF141" s="8" t="s">
        <v>4</v>
      </c>
      <c r="AG141" s="8" t="s">
        <v>4</v>
      </c>
      <c r="AH141" s="8" t="s">
        <v>4</v>
      </c>
      <c r="AI141" s="8" t="s">
        <v>4</v>
      </c>
      <c r="AJ141" s="8" t="s">
        <v>4</v>
      </c>
      <c r="AK141" s="8" t="s">
        <v>4</v>
      </c>
      <c r="AL141" s="8" t="s">
        <v>4</v>
      </c>
      <c r="AM141" s="8" t="s">
        <v>4</v>
      </c>
      <c r="AN141" s="8" t="s">
        <v>4</v>
      </c>
      <c r="AO141" s="8" t="str">
        <f t="shared" si="41"/>
        <v>insert into shifts values ('287','00:00 00:00','0','0','0','0','-7200','3600','86340','0','0','0','0','0','0','0','32768','0','-3600','-1','3600','0',NULL,NULL,NULL,NULL,NULL,NULL,NULL,NULL,NULL,NULL)exec @id=dbo.nextval 'shifts.shiftref'</v>
      </c>
    </row>
    <row r="142" spans="1:41" x14ac:dyDescent="0.3">
      <c r="A142" s="8">
        <v>289</v>
      </c>
      <c r="B142" s="2" t="str">
        <f t="shared" si="35"/>
        <v>00:00 00:00</v>
      </c>
      <c r="C142" s="6">
        <f t="shared" si="36"/>
        <v>289</v>
      </c>
      <c r="F142" s="3">
        <v>0</v>
      </c>
      <c r="G142" s="3">
        <f t="shared" si="37"/>
        <v>-4.1666666666666664E-2</v>
      </c>
      <c r="H142" s="3">
        <f t="shared" si="34"/>
        <v>-8.3333333333333329E-2</v>
      </c>
      <c r="I142" s="3">
        <f t="shared" si="38"/>
        <v>4.1666666666666664E-2</v>
      </c>
      <c r="J142" s="3">
        <v>0.999305555555556</v>
      </c>
      <c r="K142" s="8">
        <v>0</v>
      </c>
      <c r="L142" s="8">
        <v>0</v>
      </c>
      <c r="M142" s="10">
        <f t="shared" si="42"/>
        <v>0</v>
      </c>
      <c r="N142" s="10">
        <f t="shared" si="43"/>
        <v>0</v>
      </c>
      <c r="O142" s="10">
        <f t="shared" si="44"/>
        <v>-7200</v>
      </c>
      <c r="P142" s="10">
        <f t="shared" si="45"/>
        <v>3600</v>
      </c>
      <c r="Q142" s="10">
        <f t="shared" si="46"/>
        <v>86340.000000000044</v>
      </c>
      <c r="R142" s="8">
        <v>0</v>
      </c>
      <c r="S142" s="8">
        <v>0</v>
      </c>
      <c r="T142" s="5">
        <f>IF(Break!G142=1,Shifts!N142-Shifts!M142,N142-M142-Break!H142)</f>
        <v>0</v>
      </c>
      <c r="U142" s="8">
        <v>0</v>
      </c>
      <c r="V142" s="8">
        <v>0</v>
      </c>
      <c r="W142" s="8">
        <v>0</v>
      </c>
      <c r="X142" s="8">
        <v>0</v>
      </c>
      <c r="Y142" s="8">
        <v>32768</v>
      </c>
      <c r="Z142" s="8">
        <v>0</v>
      </c>
      <c r="AA142" s="10">
        <f t="shared" si="39"/>
        <v>-3600</v>
      </c>
      <c r="AB142" s="8">
        <f>IF(Rounding!Q$1=1,VLOOKUP(Shifts!B142,Rounding!U143:W340,3,FALSE),-1)</f>
        <v>-1</v>
      </c>
      <c r="AC142" s="8">
        <f t="shared" si="40"/>
        <v>3600</v>
      </c>
      <c r="AD142" s="8">
        <v>300</v>
      </c>
      <c r="AE142" s="8" t="s">
        <v>4</v>
      </c>
      <c r="AF142" s="8" t="s">
        <v>4</v>
      </c>
      <c r="AG142" s="8" t="s">
        <v>4</v>
      </c>
      <c r="AH142" s="8" t="s">
        <v>4</v>
      </c>
      <c r="AI142" s="8" t="s">
        <v>4</v>
      </c>
      <c r="AJ142" s="8" t="s">
        <v>4</v>
      </c>
      <c r="AK142" s="8" t="s">
        <v>4</v>
      </c>
      <c r="AL142" s="8" t="s">
        <v>4</v>
      </c>
      <c r="AM142" s="8" t="s">
        <v>4</v>
      </c>
      <c r="AN142" s="8" t="s">
        <v>4</v>
      </c>
      <c r="AO142" s="8" t="str">
        <f t="shared" si="41"/>
        <v>insert into shifts values ('289','00:00 00:00','0','0','0','0','-7200','3600','86340','0','0','0','0','0','0','0','32768','0','-3600','-1','3600','300',NULL,NULL,NULL,NULL,NULL,NULL,NULL,NULL,NULL,NULL)exec @id=dbo.nextval 'shifts.shiftref'</v>
      </c>
    </row>
    <row r="143" spans="1:41" x14ac:dyDescent="0.3">
      <c r="A143" s="8">
        <v>291</v>
      </c>
      <c r="B143" s="2" t="str">
        <f t="shared" si="35"/>
        <v>00:00 00:00</v>
      </c>
      <c r="C143" s="6">
        <f t="shared" si="36"/>
        <v>291</v>
      </c>
      <c r="F143" s="3">
        <v>0</v>
      </c>
      <c r="G143" s="3">
        <f t="shared" si="37"/>
        <v>-4.1666666666666664E-2</v>
      </c>
      <c r="H143" s="3">
        <f t="shared" si="34"/>
        <v>-8.3333333333333329E-2</v>
      </c>
      <c r="I143" s="3">
        <f t="shared" si="38"/>
        <v>4.1666666666666664E-2</v>
      </c>
      <c r="J143" s="3">
        <v>0.999305555555556</v>
      </c>
      <c r="K143" s="8">
        <v>0</v>
      </c>
      <c r="L143" s="8">
        <v>0</v>
      </c>
      <c r="M143" s="10">
        <f t="shared" si="42"/>
        <v>0</v>
      </c>
      <c r="N143" s="10">
        <f t="shared" si="43"/>
        <v>0</v>
      </c>
      <c r="O143" s="10">
        <f t="shared" si="44"/>
        <v>-7200</v>
      </c>
      <c r="P143" s="10">
        <f t="shared" si="45"/>
        <v>3600</v>
      </c>
      <c r="Q143" s="10">
        <f t="shared" si="46"/>
        <v>86340.000000000044</v>
      </c>
      <c r="R143" s="8">
        <v>0</v>
      </c>
      <c r="S143" s="8">
        <v>0</v>
      </c>
      <c r="T143" s="5">
        <f>IF(Break!G143=1,Shifts!N143-Shifts!M143,N143-M143-Break!H143)</f>
        <v>0</v>
      </c>
      <c r="U143" s="8">
        <v>0</v>
      </c>
      <c r="V143" s="8">
        <v>0</v>
      </c>
      <c r="W143" s="8">
        <v>0</v>
      </c>
      <c r="X143" s="8">
        <v>0</v>
      </c>
      <c r="Y143" s="8">
        <v>32768</v>
      </c>
      <c r="Z143" s="8">
        <v>0</v>
      </c>
      <c r="AA143" s="10">
        <f t="shared" si="39"/>
        <v>-3600</v>
      </c>
      <c r="AB143" s="8">
        <f>IF(Rounding!Q$1=1,VLOOKUP(Shifts!B143,Rounding!U144:W341,3,FALSE),-1)</f>
        <v>-1</v>
      </c>
      <c r="AC143" s="8">
        <f t="shared" si="40"/>
        <v>3600</v>
      </c>
      <c r="AD143" s="8">
        <v>0</v>
      </c>
      <c r="AE143" s="8" t="s">
        <v>4</v>
      </c>
      <c r="AF143" s="8" t="s">
        <v>4</v>
      </c>
      <c r="AG143" s="8" t="s">
        <v>4</v>
      </c>
      <c r="AH143" s="8" t="s">
        <v>4</v>
      </c>
      <c r="AI143" s="8" t="s">
        <v>4</v>
      </c>
      <c r="AJ143" s="8" t="s">
        <v>4</v>
      </c>
      <c r="AK143" s="8" t="s">
        <v>4</v>
      </c>
      <c r="AL143" s="8" t="s">
        <v>4</v>
      </c>
      <c r="AM143" s="8" t="s">
        <v>4</v>
      </c>
      <c r="AN143" s="8" t="s">
        <v>4</v>
      </c>
      <c r="AO143" s="8" t="str">
        <f t="shared" si="41"/>
        <v>insert into shifts values ('291','00:00 00:00','0','0','0','0','-7200','3600','86340','0','0','0','0','0','0','0','32768','0','-3600','-1','3600','0',NULL,NULL,NULL,NULL,NULL,NULL,NULL,NULL,NULL,NULL)exec @id=dbo.nextval 'shifts.shiftref'</v>
      </c>
    </row>
    <row r="144" spans="1:41" x14ac:dyDescent="0.3">
      <c r="A144" s="8">
        <v>293</v>
      </c>
      <c r="B144" s="2" t="str">
        <f t="shared" si="35"/>
        <v>00:00 00:00</v>
      </c>
      <c r="C144" s="6">
        <f t="shared" si="36"/>
        <v>293</v>
      </c>
      <c r="F144" s="3">
        <v>0</v>
      </c>
      <c r="G144" s="3">
        <f t="shared" si="37"/>
        <v>-4.1666666666666664E-2</v>
      </c>
      <c r="H144" s="3">
        <f t="shared" si="34"/>
        <v>-8.3333333333333329E-2</v>
      </c>
      <c r="I144" s="3">
        <f t="shared" si="38"/>
        <v>4.1666666666666664E-2</v>
      </c>
      <c r="J144" s="3">
        <v>0.999305555555556</v>
      </c>
      <c r="K144" s="8">
        <v>0</v>
      </c>
      <c r="L144" s="8">
        <v>0</v>
      </c>
      <c r="M144" s="10">
        <f t="shared" si="42"/>
        <v>0</v>
      </c>
      <c r="N144" s="10">
        <f t="shared" si="43"/>
        <v>0</v>
      </c>
      <c r="O144" s="10">
        <f t="shared" si="44"/>
        <v>-7200</v>
      </c>
      <c r="P144" s="10">
        <f t="shared" si="45"/>
        <v>3600</v>
      </c>
      <c r="Q144" s="10">
        <f t="shared" si="46"/>
        <v>86340.000000000044</v>
      </c>
      <c r="R144" s="8"/>
      <c r="S144" s="8"/>
      <c r="T144" s="5">
        <f>IF(Break!G144=1,Shifts!N144-Shifts!M144,N144-M144-Break!H144)</f>
        <v>0</v>
      </c>
      <c r="U144" s="8">
        <v>0</v>
      </c>
      <c r="V144" s="8">
        <v>0</v>
      </c>
      <c r="W144" s="8">
        <v>0</v>
      </c>
      <c r="X144" s="8">
        <v>0</v>
      </c>
      <c r="Y144" s="8">
        <v>32768</v>
      </c>
      <c r="Z144" s="8">
        <v>0</v>
      </c>
      <c r="AA144" s="10">
        <f t="shared" si="39"/>
        <v>-3600</v>
      </c>
      <c r="AB144" s="8">
        <f>IF(Rounding!Q$1=1,VLOOKUP(Shifts!B144,Rounding!U145:W342,3,FALSE),-1)</f>
        <v>-1</v>
      </c>
      <c r="AC144" s="8">
        <f t="shared" si="40"/>
        <v>3600</v>
      </c>
      <c r="AD144" s="8">
        <v>0</v>
      </c>
      <c r="AE144" s="8" t="s">
        <v>4</v>
      </c>
      <c r="AF144" s="8" t="s">
        <v>4</v>
      </c>
      <c r="AG144" s="8" t="s">
        <v>4</v>
      </c>
      <c r="AH144" s="8" t="s">
        <v>4</v>
      </c>
      <c r="AI144" s="8" t="s">
        <v>4</v>
      </c>
      <c r="AJ144" s="8" t="s">
        <v>4</v>
      </c>
      <c r="AK144" s="8" t="s">
        <v>4</v>
      </c>
      <c r="AL144" s="8" t="s">
        <v>4</v>
      </c>
      <c r="AM144" s="8" t="s">
        <v>4</v>
      </c>
      <c r="AN144" s="8" t="s">
        <v>4</v>
      </c>
      <c r="AO144" s="8" t="str">
        <f t="shared" si="41"/>
        <v>insert into shifts values ('293','00:00 00:00','0','0','0','0','-7200','3600','86340','','','0','0','0','0','0','32768','0','-3600','-1','3600','0',NULL,NULL,NULL,NULL,NULL,NULL,NULL,NULL,NULL,NULL)exec @id=dbo.nextval 'shifts.shiftref'</v>
      </c>
    </row>
    <row r="145" spans="1:41" x14ac:dyDescent="0.3">
      <c r="A145" s="8">
        <v>295</v>
      </c>
      <c r="B145" s="2" t="str">
        <f t="shared" si="35"/>
        <v>00:00 00:00</v>
      </c>
      <c r="C145" s="6">
        <f t="shared" si="36"/>
        <v>295</v>
      </c>
      <c r="F145" s="3">
        <v>0</v>
      </c>
      <c r="G145" s="3">
        <f t="shared" si="37"/>
        <v>-4.1666666666666664E-2</v>
      </c>
      <c r="H145" s="3">
        <f t="shared" si="34"/>
        <v>-8.3333333333333329E-2</v>
      </c>
      <c r="I145" s="3">
        <f t="shared" si="38"/>
        <v>4.1666666666666664E-2</v>
      </c>
      <c r="J145" s="3">
        <v>0.999305555555556</v>
      </c>
      <c r="K145" s="8">
        <v>0</v>
      </c>
      <c r="L145" s="8">
        <v>0</v>
      </c>
      <c r="M145" s="10">
        <f t="shared" si="42"/>
        <v>0</v>
      </c>
      <c r="N145" s="10">
        <f t="shared" si="43"/>
        <v>0</v>
      </c>
      <c r="O145" s="10">
        <f t="shared" si="44"/>
        <v>-7200</v>
      </c>
      <c r="P145" s="10">
        <f t="shared" si="45"/>
        <v>3600</v>
      </c>
      <c r="Q145" s="10">
        <f t="shared" si="46"/>
        <v>86340.000000000044</v>
      </c>
      <c r="R145" s="8"/>
      <c r="S145" s="8"/>
      <c r="T145" s="5">
        <f>IF(Break!G145=1,Shifts!N145-Shifts!M145,N145-M145-Break!H145)</f>
        <v>0</v>
      </c>
      <c r="U145" s="8">
        <v>0</v>
      </c>
      <c r="V145" s="8">
        <v>0</v>
      </c>
      <c r="W145" s="8">
        <v>0</v>
      </c>
      <c r="X145" s="8">
        <v>0</v>
      </c>
      <c r="Y145" s="8">
        <v>32768</v>
      </c>
      <c r="Z145" s="8">
        <v>0</v>
      </c>
      <c r="AA145" s="10">
        <f t="shared" si="39"/>
        <v>-3600</v>
      </c>
      <c r="AB145" s="8">
        <f>IF(Rounding!Q$1=1,VLOOKUP(Shifts!B145,Rounding!U146:W343,3,FALSE),-1)</f>
        <v>-1</v>
      </c>
      <c r="AC145" s="8">
        <f t="shared" si="40"/>
        <v>3600</v>
      </c>
      <c r="AD145" s="8">
        <v>0</v>
      </c>
      <c r="AE145" s="8" t="s">
        <v>4</v>
      </c>
      <c r="AF145" s="8" t="s">
        <v>4</v>
      </c>
      <c r="AG145" s="8" t="s">
        <v>4</v>
      </c>
      <c r="AH145" s="8" t="s">
        <v>4</v>
      </c>
      <c r="AI145" s="8" t="s">
        <v>4</v>
      </c>
      <c r="AJ145" s="8" t="s">
        <v>4</v>
      </c>
      <c r="AK145" s="8" t="s">
        <v>4</v>
      </c>
      <c r="AL145" s="8" t="s">
        <v>4</v>
      </c>
      <c r="AM145" s="8" t="s">
        <v>4</v>
      </c>
      <c r="AN145" s="8" t="s">
        <v>4</v>
      </c>
      <c r="AO145" s="8" t="str">
        <f t="shared" si="41"/>
        <v>insert into shifts values ('295','00:00 00:00','0','0','0','0','-7200','3600','86340','','','0','0','0','0','0','32768','0','-3600','-1','3600','0',NULL,NULL,NULL,NULL,NULL,NULL,NULL,NULL,NULL,NULL)exec @id=dbo.nextval 'shifts.shiftref'</v>
      </c>
    </row>
    <row r="146" spans="1:41" x14ac:dyDescent="0.3">
      <c r="A146" s="8">
        <v>297</v>
      </c>
      <c r="B146" s="2" t="str">
        <f t="shared" si="35"/>
        <v>00:00 00:00</v>
      </c>
      <c r="C146" s="6">
        <f t="shared" si="36"/>
        <v>297</v>
      </c>
      <c r="F146" s="3">
        <v>0</v>
      </c>
      <c r="G146" s="3">
        <f t="shared" si="37"/>
        <v>-4.1666666666666664E-2</v>
      </c>
      <c r="H146" s="3">
        <f t="shared" si="34"/>
        <v>-8.3333333333333329E-2</v>
      </c>
      <c r="I146" s="3">
        <f t="shared" si="38"/>
        <v>4.1666666666666664E-2</v>
      </c>
      <c r="J146" s="3">
        <v>0.999305555555556</v>
      </c>
      <c r="K146" s="8">
        <v>0</v>
      </c>
      <c r="L146" s="8">
        <v>0</v>
      </c>
      <c r="M146" s="10">
        <f t="shared" si="42"/>
        <v>0</v>
      </c>
      <c r="N146" s="10">
        <f t="shared" si="43"/>
        <v>0</v>
      </c>
      <c r="O146" s="10">
        <f t="shared" si="44"/>
        <v>-7200</v>
      </c>
      <c r="P146" s="10">
        <f t="shared" si="45"/>
        <v>3600</v>
      </c>
      <c r="Q146" s="10">
        <f t="shared" si="46"/>
        <v>86340.000000000044</v>
      </c>
      <c r="R146" s="8"/>
      <c r="S146" s="8"/>
      <c r="T146" s="5">
        <f>IF(Break!G146=1,Shifts!N146-Shifts!M146,N146-M146-Break!H146)</f>
        <v>0</v>
      </c>
      <c r="U146" s="8">
        <v>0</v>
      </c>
      <c r="V146" s="8">
        <v>0</v>
      </c>
      <c r="W146" s="8">
        <v>0</v>
      </c>
      <c r="X146" s="8">
        <v>0</v>
      </c>
      <c r="Y146" s="8">
        <v>32768</v>
      </c>
      <c r="Z146" s="8">
        <v>0</v>
      </c>
      <c r="AA146" s="10">
        <f t="shared" si="39"/>
        <v>-3600</v>
      </c>
      <c r="AB146" s="8">
        <f>IF(Rounding!Q$1=1,VLOOKUP(Shifts!B146,Rounding!U147:W344,3,FALSE),-1)</f>
        <v>-1</v>
      </c>
      <c r="AC146" s="8">
        <f t="shared" si="40"/>
        <v>3600</v>
      </c>
      <c r="AD146" s="8">
        <v>0</v>
      </c>
      <c r="AE146" s="8" t="s">
        <v>4</v>
      </c>
      <c r="AF146" s="8" t="s">
        <v>4</v>
      </c>
      <c r="AG146" s="8" t="s">
        <v>4</v>
      </c>
      <c r="AH146" s="8" t="s">
        <v>4</v>
      </c>
      <c r="AI146" s="8" t="s">
        <v>4</v>
      </c>
      <c r="AJ146" s="8" t="s">
        <v>4</v>
      </c>
      <c r="AK146" s="8" t="s">
        <v>4</v>
      </c>
      <c r="AL146" s="8" t="s">
        <v>4</v>
      </c>
      <c r="AM146" s="8" t="s">
        <v>4</v>
      </c>
      <c r="AN146" s="8" t="s">
        <v>4</v>
      </c>
      <c r="AO146" s="8" t="str">
        <f t="shared" si="41"/>
        <v>insert into shifts values ('297','00:00 00:00','0','0','0','0','-7200','3600','86340','','','0','0','0','0','0','32768','0','-3600','-1','3600','0',NULL,NULL,NULL,NULL,NULL,NULL,NULL,NULL,NULL,NULL)exec @id=dbo.nextval 'shifts.shiftref'</v>
      </c>
    </row>
    <row r="147" spans="1:41" x14ac:dyDescent="0.3">
      <c r="A147" s="8">
        <v>299</v>
      </c>
      <c r="B147" s="2" t="str">
        <f t="shared" si="35"/>
        <v>00:00 00:00</v>
      </c>
      <c r="C147" s="6">
        <f t="shared" si="36"/>
        <v>299</v>
      </c>
      <c r="F147" s="3">
        <v>0</v>
      </c>
      <c r="G147" s="3">
        <f t="shared" si="37"/>
        <v>-4.1666666666666664E-2</v>
      </c>
      <c r="H147" s="3">
        <f t="shared" si="34"/>
        <v>-8.3333333333333329E-2</v>
      </c>
      <c r="I147" s="3">
        <f t="shared" si="38"/>
        <v>4.1666666666666664E-2</v>
      </c>
      <c r="J147" s="3">
        <v>0.999305555555556</v>
      </c>
      <c r="K147" s="8">
        <v>0</v>
      </c>
      <c r="L147" s="8">
        <v>0</v>
      </c>
      <c r="M147" s="10">
        <f t="shared" si="42"/>
        <v>0</v>
      </c>
      <c r="N147" s="10">
        <f t="shared" si="43"/>
        <v>0</v>
      </c>
      <c r="O147" s="10">
        <f t="shared" si="44"/>
        <v>-7200</v>
      </c>
      <c r="P147" s="10">
        <f t="shared" si="45"/>
        <v>3600</v>
      </c>
      <c r="Q147" s="10">
        <f t="shared" si="46"/>
        <v>86340.000000000044</v>
      </c>
      <c r="R147" s="8"/>
      <c r="S147" s="8"/>
      <c r="T147" s="5">
        <f>IF(Break!G147=1,Shifts!N147-Shifts!M147,N147-M147-Break!H147)</f>
        <v>0</v>
      </c>
      <c r="U147" s="8">
        <v>0</v>
      </c>
      <c r="V147" s="8">
        <v>0</v>
      </c>
      <c r="W147" s="8">
        <v>0</v>
      </c>
      <c r="X147" s="8">
        <v>0</v>
      </c>
      <c r="Y147" s="8">
        <v>32768</v>
      </c>
      <c r="Z147" s="8">
        <v>0</v>
      </c>
      <c r="AA147" s="10">
        <f t="shared" si="39"/>
        <v>-3600</v>
      </c>
      <c r="AB147" s="8">
        <f>IF(Rounding!Q$1=1,VLOOKUP(Shifts!B147,Rounding!U148:W345,3,FALSE),-1)</f>
        <v>-1</v>
      </c>
      <c r="AC147" s="8">
        <f t="shared" si="40"/>
        <v>3600</v>
      </c>
      <c r="AD147" s="8">
        <v>0</v>
      </c>
      <c r="AE147" s="8" t="s">
        <v>4</v>
      </c>
      <c r="AF147" s="8" t="s">
        <v>4</v>
      </c>
      <c r="AG147" s="8" t="s">
        <v>4</v>
      </c>
      <c r="AH147" s="8" t="s">
        <v>4</v>
      </c>
      <c r="AI147" s="8" t="s">
        <v>4</v>
      </c>
      <c r="AJ147" s="8" t="s">
        <v>4</v>
      </c>
      <c r="AK147" s="8" t="s">
        <v>4</v>
      </c>
      <c r="AL147" s="8" t="s">
        <v>4</v>
      </c>
      <c r="AM147" s="8" t="s">
        <v>4</v>
      </c>
      <c r="AN147" s="8" t="s">
        <v>4</v>
      </c>
      <c r="AO147" s="8" t="str">
        <f t="shared" si="41"/>
        <v>insert into shifts values ('299','00:00 00:00','0','0','0','0','-7200','3600','86340','','','0','0','0','0','0','32768','0','-3600','-1','3600','0',NULL,NULL,NULL,NULL,NULL,NULL,NULL,NULL,NULL,NULL)exec @id=dbo.nextval 'shifts.shiftref'</v>
      </c>
    </row>
    <row r="148" spans="1:41" x14ac:dyDescent="0.3">
      <c r="A148" s="8">
        <v>301</v>
      </c>
      <c r="B148" s="2" t="str">
        <f t="shared" si="35"/>
        <v>00:00 00:00</v>
      </c>
      <c r="C148" s="6">
        <f t="shared" si="36"/>
        <v>301</v>
      </c>
      <c r="F148" s="3">
        <v>0</v>
      </c>
      <c r="G148" s="3">
        <f t="shared" si="37"/>
        <v>-4.1666666666666664E-2</v>
      </c>
      <c r="H148" s="3">
        <f t="shared" si="34"/>
        <v>-8.3333333333333329E-2</v>
      </c>
      <c r="I148" s="3">
        <f t="shared" si="38"/>
        <v>4.1666666666666664E-2</v>
      </c>
      <c r="J148" s="3">
        <v>0.999305555555556</v>
      </c>
      <c r="K148" s="8">
        <v>0</v>
      </c>
      <c r="L148" s="8">
        <v>0</v>
      </c>
      <c r="M148" s="10">
        <f t="shared" si="42"/>
        <v>0</v>
      </c>
      <c r="N148" s="10">
        <f t="shared" si="43"/>
        <v>0</v>
      </c>
      <c r="O148" s="10">
        <f t="shared" si="44"/>
        <v>-7200</v>
      </c>
      <c r="P148" s="10">
        <f t="shared" si="45"/>
        <v>3600</v>
      </c>
      <c r="Q148" s="10">
        <f t="shared" si="46"/>
        <v>86340.000000000044</v>
      </c>
      <c r="R148" s="8"/>
      <c r="S148" s="8"/>
      <c r="T148" s="5">
        <f>IF(Break!G148=1,Shifts!N148-Shifts!M148,N148-M148-Break!H148)</f>
        <v>0</v>
      </c>
      <c r="U148" s="8">
        <v>0</v>
      </c>
      <c r="V148" s="8">
        <v>0</v>
      </c>
      <c r="W148" s="8">
        <v>0</v>
      </c>
      <c r="X148" s="8">
        <v>0</v>
      </c>
      <c r="Y148" s="8">
        <v>32768</v>
      </c>
      <c r="Z148" s="8">
        <v>0</v>
      </c>
      <c r="AA148" s="10">
        <f t="shared" si="39"/>
        <v>-3600</v>
      </c>
      <c r="AB148" s="8">
        <f>IF(Rounding!Q$1=1,VLOOKUP(Shifts!B148,Rounding!U149:W346,3,FALSE),-1)</f>
        <v>-1</v>
      </c>
      <c r="AC148" s="8">
        <f t="shared" si="40"/>
        <v>3600</v>
      </c>
      <c r="AD148" s="8">
        <v>0</v>
      </c>
      <c r="AE148" s="8" t="s">
        <v>4</v>
      </c>
      <c r="AF148" s="8" t="s">
        <v>4</v>
      </c>
      <c r="AG148" s="8" t="s">
        <v>4</v>
      </c>
      <c r="AH148" s="8" t="s">
        <v>4</v>
      </c>
      <c r="AI148" s="8" t="s">
        <v>4</v>
      </c>
      <c r="AJ148" s="8" t="s">
        <v>4</v>
      </c>
      <c r="AK148" s="8" t="s">
        <v>4</v>
      </c>
      <c r="AL148" s="8" t="s">
        <v>4</v>
      </c>
      <c r="AM148" s="8" t="s">
        <v>4</v>
      </c>
      <c r="AN148" s="8" t="s">
        <v>4</v>
      </c>
      <c r="AO148" s="8" t="str">
        <f t="shared" si="41"/>
        <v>insert into shifts values ('301','00:00 00:00','0','0','0','0','-7200','3600','86340','','','0','0','0','0','0','32768','0','-3600','-1','3600','0',NULL,NULL,NULL,NULL,NULL,NULL,NULL,NULL,NULL,NULL)exec @id=dbo.nextval 'shifts.shiftref'</v>
      </c>
    </row>
    <row r="149" spans="1:41" x14ac:dyDescent="0.3">
      <c r="A149" s="8">
        <v>303</v>
      </c>
      <c r="B149" s="2" t="str">
        <f t="shared" si="35"/>
        <v>00:00 00:00</v>
      </c>
      <c r="C149" s="6">
        <f t="shared" si="36"/>
        <v>303</v>
      </c>
      <c r="F149" s="3">
        <v>0</v>
      </c>
      <c r="G149" s="3">
        <f t="shared" si="37"/>
        <v>-4.1666666666666664E-2</v>
      </c>
      <c r="H149" s="3">
        <f t="shared" si="34"/>
        <v>-8.3333333333333329E-2</v>
      </c>
      <c r="I149" s="3">
        <f t="shared" si="38"/>
        <v>4.1666666666666664E-2</v>
      </c>
      <c r="J149" s="3">
        <v>0.999305555555556</v>
      </c>
      <c r="K149" s="8">
        <v>0</v>
      </c>
      <c r="L149" s="8">
        <v>0</v>
      </c>
      <c r="M149" s="10">
        <f t="shared" si="42"/>
        <v>0</v>
      </c>
      <c r="N149" s="10">
        <f t="shared" si="43"/>
        <v>0</v>
      </c>
      <c r="O149" s="10">
        <f t="shared" si="44"/>
        <v>-7200</v>
      </c>
      <c r="P149" s="10">
        <f t="shared" si="45"/>
        <v>3600</v>
      </c>
      <c r="Q149" s="10">
        <f t="shared" si="46"/>
        <v>86340.000000000044</v>
      </c>
      <c r="R149" s="8"/>
      <c r="S149" s="8"/>
      <c r="T149" s="5">
        <f>IF(Break!G149=1,Shifts!N149-Shifts!M149,N149-M149-Break!H149)</f>
        <v>0</v>
      </c>
      <c r="U149" s="8">
        <v>0</v>
      </c>
      <c r="V149" s="8">
        <v>0</v>
      </c>
      <c r="W149" s="8">
        <v>0</v>
      </c>
      <c r="X149" s="8">
        <v>0</v>
      </c>
      <c r="Y149" s="8">
        <v>32768</v>
      </c>
      <c r="Z149" s="8">
        <v>0</v>
      </c>
      <c r="AA149" s="10">
        <f t="shared" si="39"/>
        <v>-3600</v>
      </c>
      <c r="AB149" s="8">
        <f>IF(Rounding!Q$1=1,VLOOKUP(Shifts!B149,Rounding!U150:W347,3,FALSE),-1)</f>
        <v>-1</v>
      </c>
      <c r="AC149" s="8">
        <f t="shared" si="40"/>
        <v>3600</v>
      </c>
      <c r="AD149" s="8">
        <v>0</v>
      </c>
      <c r="AE149" s="8" t="s">
        <v>4</v>
      </c>
      <c r="AF149" s="8" t="s">
        <v>4</v>
      </c>
      <c r="AG149" s="8" t="s">
        <v>4</v>
      </c>
      <c r="AH149" s="8" t="s">
        <v>4</v>
      </c>
      <c r="AI149" s="8" t="s">
        <v>4</v>
      </c>
      <c r="AJ149" s="8" t="s">
        <v>4</v>
      </c>
      <c r="AK149" s="8" t="s">
        <v>4</v>
      </c>
      <c r="AL149" s="8" t="s">
        <v>4</v>
      </c>
      <c r="AM149" s="8" t="s">
        <v>4</v>
      </c>
      <c r="AN149" s="8" t="s">
        <v>4</v>
      </c>
      <c r="AO149" s="8" t="str">
        <f t="shared" si="41"/>
        <v>insert into shifts values ('303','00:00 00:00','0','0','0','0','-7200','3600','86340','','','0','0','0','0','0','32768','0','-3600','-1','3600','0',NULL,NULL,NULL,NULL,NULL,NULL,NULL,NULL,NULL,NULL)exec @id=dbo.nextval 'shifts.shiftref'</v>
      </c>
    </row>
    <row r="150" spans="1:41" x14ac:dyDescent="0.3">
      <c r="A150" s="8">
        <v>305</v>
      </c>
      <c r="B150" s="2" t="str">
        <f t="shared" si="35"/>
        <v>00:00 00:00</v>
      </c>
      <c r="C150" s="6">
        <f t="shared" si="36"/>
        <v>305</v>
      </c>
      <c r="F150" s="3">
        <v>0</v>
      </c>
      <c r="G150" s="3">
        <f t="shared" si="37"/>
        <v>-4.1666666666666664E-2</v>
      </c>
      <c r="H150" s="3">
        <f t="shared" si="34"/>
        <v>-8.3333333333333329E-2</v>
      </c>
      <c r="I150" s="3">
        <f t="shared" si="38"/>
        <v>4.1666666666666664E-2</v>
      </c>
      <c r="J150" s="3">
        <v>0.999305555555556</v>
      </c>
      <c r="K150" s="8">
        <v>0</v>
      </c>
      <c r="L150" s="8">
        <v>0</v>
      </c>
      <c r="M150" s="10">
        <f t="shared" si="42"/>
        <v>0</v>
      </c>
      <c r="N150" s="10">
        <f t="shared" si="43"/>
        <v>0</v>
      </c>
      <c r="O150" s="10">
        <f t="shared" si="44"/>
        <v>-7200</v>
      </c>
      <c r="P150" s="10">
        <f t="shared" si="45"/>
        <v>3600</v>
      </c>
      <c r="Q150" s="10">
        <f t="shared" si="46"/>
        <v>86340.000000000044</v>
      </c>
      <c r="R150" s="8"/>
      <c r="S150" s="8"/>
      <c r="T150" s="5">
        <f>IF(Break!G150=1,Shifts!N150-Shifts!M150,N150-M150-Break!H150)</f>
        <v>0</v>
      </c>
      <c r="U150" s="8">
        <v>0</v>
      </c>
      <c r="V150" s="8">
        <v>0</v>
      </c>
      <c r="W150" s="8">
        <v>0</v>
      </c>
      <c r="X150" s="8">
        <v>0</v>
      </c>
      <c r="Y150" s="8">
        <v>32768</v>
      </c>
      <c r="Z150" s="8">
        <v>0</v>
      </c>
      <c r="AA150" s="10">
        <f t="shared" si="39"/>
        <v>-3600</v>
      </c>
      <c r="AB150" s="8">
        <f>IF(Rounding!Q$1=1,VLOOKUP(Shifts!B150,Rounding!U151:W348,3,FALSE),-1)</f>
        <v>-1</v>
      </c>
      <c r="AC150" s="8">
        <f t="shared" si="40"/>
        <v>3600</v>
      </c>
      <c r="AD150" s="8">
        <v>0</v>
      </c>
      <c r="AE150" s="8" t="s">
        <v>4</v>
      </c>
      <c r="AF150" s="8" t="s">
        <v>4</v>
      </c>
      <c r="AG150" s="8" t="s">
        <v>4</v>
      </c>
      <c r="AH150" s="8" t="s">
        <v>4</v>
      </c>
      <c r="AI150" s="8" t="s">
        <v>4</v>
      </c>
      <c r="AJ150" s="8" t="s">
        <v>4</v>
      </c>
      <c r="AK150" s="8" t="s">
        <v>4</v>
      </c>
      <c r="AL150" s="8" t="s">
        <v>4</v>
      </c>
      <c r="AM150" s="8" t="s">
        <v>4</v>
      </c>
      <c r="AN150" s="8" t="s">
        <v>4</v>
      </c>
      <c r="AO150" s="8" t="str">
        <f t="shared" si="41"/>
        <v>insert into shifts values ('305','00:00 00:00','0','0','0','0','-7200','3600','86340','','','0','0','0','0','0','32768','0','-3600','-1','3600','0',NULL,NULL,NULL,NULL,NULL,NULL,NULL,NULL,NULL,NULL)exec @id=dbo.nextval 'shifts.shiftref'</v>
      </c>
    </row>
    <row r="151" spans="1:41" x14ac:dyDescent="0.3">
      <c r="A151" s="8">
        <v>307</v>
      </c>
      <c r="B151" s="2" t="str">
        <f t="shared" si="35"/>
        <v>00:00 00:00</v>
      </c>
      <c r="C151" s="6">
        <f t="shared" si="36"/>
        <v>307</v>
      </c>
      <c r="F151" s="3">
        <v>0</v>
      </c>
      <c r="G151" s="3">
        <f t="shared" si="37"/>
        <v>-4.1666666666666664E-2</v>
      </c>
      <c r="H151" s="3">
        <f t="shared" si="34"/>
        <v>-8.3333333333333329E-2</v>
      </c>
      <c r="I151" s="3">
        <f t="shared" si="38"/>
        <v>4.1666666666666664E-2</v>
      </c>
      <c r="J151" s="3">
        <v>0.999305555555556</v>
      </c>
      <c r="K151" s="8">
        <v>0</v>
      </c>
      <c r="L151" s="8">
        <v>0</v>
      </c>
      <c r="M151" s="10">
        <f t="shared" si="42"/>
        <v>0</v>
      </c>
      <c r="N151" s="10">
        <f t="shared" si="43"/>
        <v>0</v>
      </c>
      <c r="O151" s="10">
        <f t="shared" si="44"/>
        <v>-7200</v>
      </c>
      <c r="P151" s="10">
        <f t="shared" si="45"/>
        <v>3600</v>
      </c>
      <c r="Q151" s="10">
        <f t="shared" si="46"/>
        <v>86340.000000000044</v>
      </c>
      <c r="R151" s="8"/>
      <c r="S151" s="8"/>
      <c r="T151" s="5">
        <f>IF(Break!G151=1,Shifts!N151-Shifts!M151,N151-M151-Break!H151)</f>
        <v>0</v>
      </c>
      <c r="U151" s="8">
        <v>0</v>
      </c>
      <c r="V151" s="8">
        <v>0</v>
      </c>
      <c r="W151" s="8">
        <v>0</v>
      </c>
      <c r="X151" s="8">
        <v>0</v>
      </c>
      <c r="Y151" s="8">
        <v>32768</v>
      </c>
      <c r="Z151" s="8">
        <v>0</v>
      </c>
      <c r="AA151" s="10">
        <f t="shared" si="39"/>
        <v>-3600</v>
      </c>
      <c r="AB151" s="8">
        <f>IF(Rounding!Q$1=1,VLOOKUP(Shifts!B151,Rounding!U152:W349,3,FALSE),-1)</f>
        <v>-1</v>
      </c>
      <c r="AC151" s="8">
        <f t="shared" si="40"/>
        <v>3600</v>
      </c>
      <c r="AD151" s="8">
        <v>0</v>
      </c>
      <c r="AE151" s="8" t="s">
        <v>4</v>
      </c>
      <c r="AF151" s="8" t="s">
        <v>4</v>
      </c>
      <c r="AG151" s="8" t="s">
        <v>4</v>
      </c>
      <c r="AH151" s="8" t="s">
        <v>4</v>
      </c>
      <c r="AI151" s="8" t="s">
        <v>4</v>
      </c>
      <c r="AJ151" s="8" t="s">
        <v>4</v>
      </c>
      <c r="AK151" s="8" t="s">
        <v>4</v>
      </c>
      <c r="AL151" s="8" t="s">
        <v>4</v>
      </c>
      <c r="AM151" s="8" t="s">
        <v>4</v>
      </c>
      <c r="AN151" s="8" t="s">
        <v>4</v>
      </c>
      <c r="AO151" s="8" t="str">
        <f t="shared" si="41"/>
        <v>insert into shifts values ('307','00:00 00:00','0','0','0','0','-7200','3600','86340','','','0','0','0','0','0','32768','0','-3600','-1','3600','0',NULL,NULL,NULL,NULL,NULL,NULL,NULL,NULL,NULL,NULL)exec @id=dbo.nextval 'shifts.shiftref'</v>
      </c>
    </row>
    <row r="152" spans="1:41" x14ac:dyDescent="0.3">
      <c r="A152" s="8">
        <v>309</v>
      </c>
      <c r="B152" s="2" t="str">
        <f t="shared" si="35"/>
        <v>00:00 00:00</v>
      </c>
      <c r="C152" s="6">
        <f t="shared" si="36"/>
        <v>309</v>
      </c>
      <c r="F152" s="3">
        <v>0</v>
      </c>
      <c r="G152" s="3">
        <f t="shared" si="37"/>
        <v>-4.1666666666666664E-2</v>
      </c>
      <c r="H152" s="3">
        <f t="shared" si="34"/>
        <v>-8.3333333333333329E-2</v>
      </c>
      <c r="I152" s="3">
        <f t="shared" si="38"/>
        <v>4.1666666666666664E-2</v>
      </c>
      <c r="J152" s="3">
        <v>0.999305555555556</v>
      </c>
      <c r="K152" s="8">
        <v>0</v>
      </c>
      <c r="L152" s="8">
        <v>0</v>
      </c>
      <c r="M152" s="10">
        <f t="shared" si="42"/>
        <v>0</v>
      </c>
      <c r="N152" s="10">
        <f t="shared" si="43"/>
        <v>0</v>
      </c>
      <c r="O152" s="10">
        <f t="shared" si="44"/>
        <v>-7200</v>
      </c>
      <c r="P152" s="10">
        <f t="shared" si="45"/>
        <v>3600</v>
      </c>
      <c r="Q152" s="10">
        <f t="shared" si="46"/>
        <v>86340.000000000044</v>
      </c>
      <c r="R152" s="8"/>
      <c r="S152" s="8"/>
      <c r="T152" s="5">
        <f>IF(Break!G152=1,Shifts!N152-Shifts!M152,N152-M152-Break!H152)</f>
        <v>0</v>
      </c>
      <c r="U152" s="8">
        <v>0</v>
      </c>
      <c r="V152" s="8">
        <v>0</v>
      </c>
      <c r="W152" s="8">
        <v>0</v>
      </c>
      <c r="X152" s="8">
        <v>0</v>
      </c>
      <c r="Y152" s="8">
        <v>32768</v>
      </c>
      <c r="Z152" s="8">
        <v>0</v>
      </c>
      <c r="AA152" s="10">
        <f t="shared" si="39"/>
        <v>-3600</v>
      </c>
      <c r="AB152" s="8">
        <f>IF(Rounding!Q$1=1,VLOOKUP(Shifts!B152,Rounding!U153:W350,3,FALSE),-1)</f>
        <v>-1</v>
      </c>
      <c r="AC152" s="8">
        <f t="shared" si="40"/>
        <v>3600</v>
      </c>
      <c r="AD152" s="8">
        <v>0</v>
      </c>
      <c r="AE152" s="8" t="s">
        <v>4</v>
      </c>
      <c r="AF152" s="8" t="s">
        <v>4</v>
      </c>
      <c r="AG152" s="8" t="s">
        <v>4</v>
      </c>
      <c r="AH152" s="8" t="s">
        <v>4</v>
      </c>
      <c r="AI152" s="8" t="s">
        <v>4</v>
      </c>
      <c r="AJ152" s="8" t="s">
        <v>4</v>
      </c>
      <c r="AK152" s="8" t="s">
        <v>4</v>
      </c>
      <c r="AL152" s="8" t="s">
        <v>4</v>
      </c>
      <c r="AM152" s="8" t="s">
        <v>4</v>
      </c>
      <c r="AN152" s="8" t="s">
        <v>4</v>
      </c>
      <c r="AO152" s="8" t="str">
        <f t="shared" si="41"/>
        <v>insert into shifts values ('309','00:00 00:00','0','0','0','0','-7200','3600','86340','','','0','0','0','0','0','32768','0','-3600','-1','3600','0',NULL,NULL,NULL,NULL,NULL,NULL,NULL,NULL,NULL,NULL)exec @id=dbo.nextval 'shifts.shiftref'</v>
      </c>
    </row>
    <row r="153" spans="1:41" x14ac:dyDescent="0.3">
      <c r="A153" s="8">
        <v>311</v>
      </c>
      <c r="B153" s="2" t="str">
        <f t="shared" si="35"/>
        <v>00:00 00:00</v>
      </c>
      <c r="C153" s="6">
        <f t="shared" si="36"/>
        <v>311</v>
      </c>
      <c r="F153" s="3">
        <v>0</v>
      </c>
      <c r="G153" s="3">
        <f t="shared" si="37"/>
        <v>-4.1666666666666664E-2</v>
      </c>
      <c r="H153" s="3">
        <f t="shared" si="34"/>
        <v>-8.3333333333333329E-2</v>
      </c>
      <c r="I153" s="3">
        <f t="shared" si="38"/>
        <v>4.1666666666666664E-2</v>
      </c>
      <c r="J153" s="3">
        <v>0.999305555555556</v>
      </c>
      <c r="K153" s="8">
        <v>0</v>
      </c>
      <c r="L153" s="8">
        <v>0</v>
      </c>
      <c r="M153" s="10">
        <f t="shared" si="42"/>
        <v>0</v>
      </c>
      <c r="N153" s="10">
        <f t="shared" si="43"/>
        <v>0</v>
      </c>
      <c r="O153" s="10">
        <f t="shared" si="44"/>
        <v>-7200</v>
      </c>
      <c r="P153" s="10">
        <f t="shared" si="45"/>
        <v>3600</v>
      </c>
      <c r="Q153" s="10">
        <f t="shared" si="46"/>
        <v>86340.000000000044</v>
      </c>
      <c r="R153" s="8"/>
      <c r="S153" s="8"/>
      <c r="T153" s="5">
        <f>IF(Break!G153=1,Shifts!N153-Shifts!M153,N153-M153-Break!H153)</f>
        <v>0</v>
      </c>
      <c r="U153" s="8">
        <v>0</v>
      </c>
      <c r="V153" s="8">
        <v>0</v>
      </c>
      <c r="W153" s="8">
        <v>0</v>
      </c>
      <c r="X153" s="8">
        <v>0</v>
      </c>
      <c r="Y153" s="8">
        <v>32768</v>
      </c>
      <c r="Z153" s="8">
        <v>0</v>
      </c>
      <c r="AA153" s="10">
        <f t="shared" si="39"/>
        <v>-3600</v>
      </c>
      <c r="AB153" s="8">
        <f>IF(Rounding!Q$1=1,VLOOKUP(Shifts!B153,Rounding!U154:W351,3,FALSE),-1)</f>
        <v>-1</v>
      </c>
      <c r="AC153" s="8">
        <f t="shared" si="40"/>
        <v>3600</v>
      </c>
      <c r="AD153" s="8">
        <v>0</v>
      </c>
      <c r="AE153" s="8" t="s">
        <v>4</v>
      </c>
      <c r="AF153" s="8" t="s">
        <v>4</v>
      </c>
      <c r="AG153" s="8" t="s">
        <v>4</v>
      </c>
      <c r="AH153" s="8" t="s">
        <v>4</v>
      </c>
      <c r="AI153" s="8" t="s">
        <v>4</v>
      </c>
      <c r="AJ153" s="8" t="s">
        <v>4</v>
      </c>
      <c r="AK153" s="8" t="s">
        <v>4</v>
      </c>
      <c r="AL153" s="8" t="s">
        <v>4</v>
      </c>
      <c r="AM153" s="8" t="s">
        <v>4</v>
      </c>
      <c r="AN153" s="8" t="s">
        <v>4</v>
      </c>
      <c r="AO153" s="8" t="str">
        <f t="shared" si="41"/>
        <v>insert into shifts values ('311','00:00 00:00','0','0','0','0','-7200','3600','86340','','','0','0','0','0','0','32768','0','-3600','-1','3600','0',NULL,NULL,NULL,NULL,NULL,NULL,NULL,NULL,NULL,NULL)exec @id=dbo.nextval 'shifts.shiftref'</v>
      </c>
    </row>
    <row r="154" spans="1:41" x14ac:dyDescent="0.3">
      <c r="A154" s="8">
        <v>314</v>
      </c>
      <c r="B154" s="2" t="str">
        <f t="shared" si="35"/>
        <v>00:00 00:00</v>
      </c>
      <c r="C154" s="6">
        <f t="shared" si="36"/>
        <v>314</v>
      </c>
      <c r="F154" s="3">
        <v>0</v>
      </c>
      <c r="G154" s="3">
        <f t="shared" si="37"/>
        <v>-4.1666666666666664E-2</v>
      </c>
      <c r="H154" s="3">
        <f t="shared" si="34"/>
        <v>-8.3333333333333329E-2</v>
      </c>
      <c r="I154" s="3">
        <f t="shared" si="38"/>
        <v>4.1666666666666664E-2</v>
      </c>
      <c r="J154" s="3">
        <v>0.999305555555556</v>
      </c>
      <c r="K154" s="8">
        <v>0</v>
      </c>
      <c r="L154" s="8">
        <v>0</v>
      </c>
      <c r="M154" s="10">
        <f t="shared" si="42"/>
        <v>0</v>
      </c>
      <c r="N154" s="10">
        <f t="shared" si="43"/>
        <v>0</v>
      </c>
      <c r="O154" s="10">
        <f t="shared" si="44"/>
        <v>-7200</v>
      </c>
      <c r="P154" s="10">
        <f t="shared" si="45"/>
        <v>3600</v>
      </c>
      <c r="Q154" s="10">
        <f t="shared" si="46"/>
        <v>86340.000000000044</v>
      </c>
      <c r="R154" s="8"/>
      <c r="S154" s="8"/>
      <c r="T154" s="5">
        <f>IF(Break!G154=1,Shifts!N154-Shifts!M154,N154-M154-Break!H154)</f>
        <v>0</v>
      </c>
      <c r="U154" s="8">
        <v>0</v>
      </c>
      <c r="V154" s="8">
        <v>0</v>
      </c>
      <c r="W154" s="8">
        <v>0</v>
      </c>
      <c r="X154" s="8">
        <v>0</v>
      </c>
      <c r="Y154" s="8">
        <v>32768</v>
      </c>
      <c r="Z154" s="8">
        <v>0</v>
      </c>
      <c r="AA154" s="10">
        <f t="shared" si="39"/>
        <v>-3600</v>
      </c>
      <c r="AB154" s="8">
        <f>IF(Rounding!Q$1=1,VLOOKUP(Shifts!B154,Rounding!U155:W352,3,FALSE),-1)</f>
        <v>-1</v>
      </c>
      <c r="AC154" s="8">
        <f t="shared" si="40"/>
        <v>3600</v>
      </c>
      <c r="AD154" s="8">
        <v>0</v>
      </c>
      <c r="AE154" s="8" t="s">
        <v>4</v>
      </c>
      <c r="AF154" s="8" t="s">
        <v>4</v>
      </c>
      <c r="AG154" s="8" t="s">
        <v>4</v>
      </c>
      <c r="AH154" s="8" t="s">
        <v>4</v>
      </c>
      <c r="AI154" s="8" t="s">
        <v>4</v>
      </c>
      <c r="AJ154" s="8" t="s">
        <v>4</v>
      </c>
      <c r="AK154" s="8" t="s">
        <v>4</v>
      </c>
      <c r="AL154" s="8" t="s">
        <v>4</v>
      </c>
      <c r="AM154" s="8" t="s">
        <v>4</v>
      </c>
      <c r="AN154" s="8" t="s">
        <v>4</v>
      </c>
      <c r="AO154" s="8" t="str">
        <f t="shared" si="41"/>
        <v>insert into shifts values ('314','00:00 00:00','0','0','0','0','-7200','3600','86340','','','0','0','0','0','0','32768','0','-3600','-1','3600','0',NULL,NULL,NULL,NULL,NULL,NULL,NULL,NULL,NULL,NULL)exec @id=dbo.nextval 'shifts.shiftref'</v>
      </c>
    </row>
    <row r="155" spans="1:41" x14ac:dyDescent="0.3">
      <c r="A155" s="8">
        <v>317</v>
      </c>
      <c r="B155" s="2" t="str">
        <f t="shared" si="35"/>
        <v>00:00 00:00</v>
      </c>
      <c r="C155" s="6">
        <f t="shared" si="36"/>
        <v>317</v>
      </c>
      <c r="F155" s="3">
        <v>0</v>
      </c>
      <c r="G155" s="3">
        <f t="shared" si="37"/>
        <v>-4.1666666666666664E-2</v>
      </c>
      <c r="H155" s="3">
        <f t="shared" si="34"/>
        <v>-8.3333333333333329E-2</v>
      </c>
      <c r="I155" s="3">
        <f t="shared" si="38"/>
        <v>4.1666666666666664E-2</v>
      </c>
      <c r="J155" s="3">
        <v>0.999305555555556</v>
      </c>
      <c r="K155" s="8">
        <v>0</v>
      </c>
      <c r="L155" s="8">
        <v>0</v>
      </c>
      <c r="M155" s="10">
        <f t="shared" si="42"/>
        <v>0</v>
      </c>
      <c r="N155" s="10">
        <f t="shared" si="43"/>
        <v>0</v>
      </c>
      <c r="O155" s="10">
        <f t="shared" si="44"/>
        <v>-7200</v>
      </c>
      <c r="P155" s="10">
        <f t="shared" si="45"/>
        <v>3600</v>
      </c>
      <c r="Q155" s="10">
        <f t="shared" si="46"/>
        <v>86340.000000000044</v>
      </c>
      <c r="R155" s="8"/>
      <c r="S155" s="8"/>
      <c r="T155" s="5">
        <f>IF(Break!G155=1,Shifts!N155-Shifts!M155,N155-M155-Break!H155)</f>
        <v>0</v>
      </c>
      <c r="U155" s="8">
        <v>0</v>
      </c>
      <c r="V155" s="8">
        <v>0</v>
      </c>
      <c r="W155" s="8">
        <v>0</v>
      </c>
      <c r="X155" s="8">
        <v>0</v>
      </c>
      <c r="Y155" s="8">
        <v>32768</v>
      </c>
      <c r="Z155" s="8">
        <v>0</v>
      </c>
      <c r="AA155" s="10">
        <f t="shared" si="39"/>
        <v>-3600</v>
      </c>
      <c r="AB155" s="8">
        <f>IF(Rounding!Q$1=1,VLOOKUP(Shifts!B155,Rounding!U156:W353,3,FALSE),-1)</f>
        <v>-1</v>
      </c>
      <c r="AC155" s="8">
        <f t="shared" si="40"/>
        <v>3600</v>
      </c>
      <c r="AD155" s="8">
        <v>0</v>
      </c>
      <c r="AE155" s="8" t="s">
        <v>4</v>
      </c>
      <c r="AF155" s="8" t="s">
        <v>4</v>
      </c>
      <c r="AG155" s="8" t="s">
        <v>4</v>
      </c>
      <c r="AH155" s="8" t="s">
        <v>4</v>
      </c>
      <c r="AI155" s="8" t="s">
        <v>4</v>
      </c>
      <c r="AJ155" s="8" t="s">
        <v>4</v>
      </c>
      <c r="AK155" s="8" t="s">
        <v>4</v>
      </c>
      <c r="AL155" s="8" t="s">
        <v>4</v>
      </c>
      <c r="AM155" s="8" t="s">
        <v>4</v>
      </c>
      <c r="AN155" s="8" t="s">
        <v>4</v>
      </c>
      <c r="AO155" s="8" t="str">
        <f t="shared" si="41"/>
        <v>insert into shifts values ('317','00:00 00:00','0','0','0','0','-7200','3600','86340','','','0','0','0','0','0','32768','0','-3600','-1','3600','0',NULL,NULL,NULL,NULL,NULL,NULL,NULL,NULL,NULL,NULL)exec @id=dbo.nextval 'shifts.shiftref'</v>
      </c>
    </row>
    <row r="156" spans="1:41" x14ac:dyDescent="0.3">
      <c r="A156" s="8">
        <v>320</v>
      </c>
      <c r="B156" s="2" t="str">
        <f t="shared" si="35"/>
        <v>00:00 00:00</v>
      </c>
      <c r="C156" s="6">
        <f t="shared" si="36"/>
        <v>320</v>
      </c>
      <c r="F156" s="3">
        <v>0</v>
      </c>
      <c r="G156" s="3">
        <f t="shared" si="37"/>
        <v>-4.1666666666666664E-2</v>
      </c>
      <c r="H156" s="3">
        <f t="shared" si="34"/>
        <v>-8.3333333333333329E-2</v>
      </c>
      <c r="I156" s="3">
        <f t="shared" si="38"/>
        <v>4.1666666666666664E-2</v>
      </c>
      <c r="J156" s="3">
        <v>0.999305555555556</v>
      </c>
      <c r="K156" s="8">
        <v>0</v>
      </c>
      <c r="L156" s="8">
        <v>0</v>
      </c>
      <c r="M156" s="10">
        <f t="shared" si="42"/>
        <v>0</v>
      </c>
      <c r="N156" s="10">
        <f t="shared" si="43"/>
        <v>0</v>
      </c>
      <c r="O156" s="10">
        <f t="shared" si="44"/>
        <v>-7200</v>
      </c>
      <c r="P156" s="10">
        <f t="shared" si="45"/>
        <v>3600</v>
      </c>
      <c r="Q156" s="10">
        <f t="shared" si="46"/>
        <v>86340.000000000044</v>
      </c>
      <c r="R156" s="8"/>
      <c r="S156" s="8"/>
      <c r="T156" s="5">
        <f>IF(Break!G156=1,Shifts!N156-Shifts!M156,N156-M156-Break!H156)</f>
        <v>0</v>
      </c>
      <c r="U156" s="8">
        <v>0</v>
      </c>
      <c r="V156" s="8">
        <v>0</v>
      </c>
      <c r="W156" s="8">
        <v>0</v>
      </c>
      <c r="X156" s="8">
        <v>0</v>
      </c>
      <c r="Y156" s="8">
        <v>32768</v>
      </c>
      <c r="Z156" s="8">
        <v>0</v>
      </c>
      <c r="AA156" s="10">
        <f t="shared" si="39"/>
        <v>-3600</v>
      </c>
      <c r="AB156" s="8">
        <f>IF(Rounding!Q$1=1,VLOOKUP(Shifts!B156,Rounding!U157:W354,3,FALSE),-1)</f>
        <v>-1</v>
      </c>
      <c r="AC156" s="8">
        <f t="shared" si="40"/>
        <v>3600</v>
      </c>
      <c r="AD156" s="8">
        <v>0</v>
      </c>
      <c r="AE156" s="8" t="s">
        <v>4</v>
      </c>
      <c r="AF156" s="8" t="s">
        <v>4</v>
      </c>
      <c r="AG156" s="8" t="s">
        <v>4</v>
      </c>
      <c r="AH156" s="8" t="s">
        <v>4</v>
      </c>
      <c r="AI156" s="8" t="s">
        <v>4</v>
      </c>
      <c r="AJ156" s="8" t="s">
        <v>4</v>
      </c>
      <c r="AK156" s="8" t="s">
        <v>4</v>
      </c>
      <c r="AL156" s="8" t="s">
        <v>4</v>
      </c>
      <c r="AM156" s="8" t="s">
        <v>4</v>
      </c>
      <c r="AN156" s="8" t="s">
        <v>4</v>
      </c>
      <c r="AO156" s="8" t="str">
        <f t="shared" si="41"/>
        <v>insert into shifts values ('320','00:00 00:00','0','0','0','0','-7200','3600','86340','','','0','0','0','0','0','32768','0','-3600','-1','3600','0',NULL,NULL,NULL,NULL,NULL,NULL,NULL,NULL,NULL,NULL)exec @id=dbo.nextval 'shifts.shiftref'</v>
      </c>
    </row>
    <row r="157" spans="1:41" x14ac:dyDescent="0.3">
      <c r="A157" s="8">
        <v>322</v>
      </c>
      <c r="B157" s="2" t="str">
        <f t="shared" si="35"/>
        <v>00:00 00:00</v>
      </c>
      <c r="C157" s="6">
        <f t="shared" si="36"/>
        <v>322</v>
      </c>
      <c r="F157" s="3">
        <v>0</v>
      </c>
      <c r="G157" s="3">
        <f t="shared" si="37"/>
        <v>-4.1666666666666664E-2</v>
      </c>
      <c r="H157" s="3">
        <f t="shared" si="34"/>
        <v>-8.3333333333333329E-2</v>
      </c>
      <c r="I157" s="3">
        <f t="shared" si="38"/>
        <v>4.1666666666666664E-2</v>
      </c>
      <c r="J157" s="3">
        <v>0.999305555555556</v>
      </c>
      <c r="K157" s="8">
        <v>0</v>
      </c>
      <c r="L157" s="8">
        <v>0</v>
      </c>
      <c r="M157" s="10">
        <f t="shared" si="42"/>
        <v>0</v>
      </c>
      <c r="N157" s="10">
        <f t="shared" si="43"/>
        <v>0</v>
      </c>
      <c r="O157" s="10">
        <f t="shared" si="44"/>
        <v>-7200</v>
      </c>
      <c r="P157" s="10">
        <f t="shared" si="45"/>
        <v>3600</v>
      </c>
      <c r="Q157" s="10">
        <f t="shared" si="46"/>
        <v>86340.000000000044</v>
      </c>
      <c r="R157" s="8"/>
      <c r="S157" s="8"/>
      <c r="T157" s="5">
        <f>IF(Break!G157=1,Shifts!N157-Shifts!M157,N157-M157-Break!H157)</f>
        <v>0</v>
      </c>
      <c r="U157" s="8">
        <v>0</v>
      </c>
      <c r="V157" s="8">
        <v>0</v>
      </c>
      <c r="W157" s="8">
        <v>0</v>
      </c>
      <c r="X157" s="8">
        <v>0</v>
      </c>
      <c r="Y157" s="8">
        <v>32768</v>
      </c>
      <c r="Z157" s="8">
        <v>0</v>
      </c>
      <c r="AA157" s="10">
        <f t="shared" si="39"/>
        <v>-3600</v>
      </c>
      <c r="AB157" s="8">
        <f>IF(Rounding!Q$1=1,VLOOKUP(Shifts!B157,Rounding!U158:W355,3,FALSE),-1)</f>
        <v>-1</v>
      </c>
      <c r="AC157" s="8">
        <f t="shared" si="40"/>
        <v>3600</v>
      </c>
      <c r="AD157" s="8">
        <v>0</v>
      </c>
      <c r="AE157" s="8" t="s">
        <v>4</v>
      </c>
      <c r="AF157" s="8" t="s">
        <v>4</v>
      </c>
      <c r="AG157" s="8" t="s">
        <v>4</v>
      </c>
      <c r="AH157" s="8" t="s">
        <v>4</v>
      </c>
      <c r="AI157" s="8" t="s">
        <v>4</v>
      </c>
      <c r="AJ157" s="8" t="s">
        <v>4</v>
      </c>
      <c r="AK157" s="8" t="s">
        <v>4</v>
      </c>
      <c r="AL157" s="8" t="s">
        <v>4</v>
      </c>
      <c r="AM157" s="8" t="s">
        <v>4</v>
      </c>
      <c r="AN157" s="8" t="s">
        <v>4</v>
      </c>
      <c r="AO157" s="8" t="str">
        <f t="shared" si="41"/>
        <v>insert into shifts values ('322','00:00 00:00','0','0','0','0','-7200','3600','86340','','','0','0','0','0','0','32768','0','-3600','-1','3600','0',NULL,NULL,NULL,NULL,NULL,NULL,NULL,NULL,NULL,NULL)exec @id=dbo.nextval 'shifts.shiftref'</v>
      </c>
    </row>
    <row r="158" spans="1:41" x14ac:dyDescent="0.3">
      <c r="A158" s="8">
        <v>327</v>
      </c>
      <c r="B158" s="2" t="str">
        <f t="shared" si="35"/>
        <v>00:00 00:00</v>
      </c>
      <c r="C158" s="6">
        <f t="shared" si="36"/>
        <v>327</v>
      </c>
      <c r="F158" s="3">
        <v>0</v>
      </c>
      <c r="G158" s="3">
        <f t="shared" si="37"/>
        <v>-4.1666666666666664E-2</v>
      </c>
      <c r="H158" s="3">
        <f t="shared" ref="H158:H200" si="47">E158-2/24</f>
        <v>-8.3333333333333329E-2</v>
      </c>
      <c r="I158" s="3">
        <f t="shared" si="38"/>
        <v>4.1666666666666664E-2</v>
      </c>
      <c r="J158" s="3">
        <v>0.999305555555556</v>
      </c>
      <c r="K158" s="8">
        <v>0</v>
      </c>
      <c r="L158" s="8">
        <v>0</v>
      </c>
      <c r="M158" s="10">
        <f t="shared" si="42"/>
        <v>0</v>
      </c>
      <c r="N158" s="10">
        <f t="shared" si="43"/>
        <v>0</v>
      </c>
      <c r="O158" s="10">
        <f t="shared" si="44"/>
        <v>-7200</v>
      </c>
      <c r="P158" s="10">
        <f t="shared" si="45"/>
        <v>3600</v>
      </c>
      <c r="Q158" s="10">
        <f t="shared" si="46"/>
        <v>86340.000000000044</v>
      </c>
      <c r="R158" s="8"/>
      <c r="S158" s="8"/>
      <c r="T158" s="5">
        <f>IF(Break!G158=1,Shifts!N158-Shifts!M158,N158-M158-Break!H158)</f>
        <v>0</v>
      </c>
      <c r="U158" s="8">
        <v>0</v>
      </c>
      <c r="V158" s="8">
        <v>0</v>
      </c>
      <c r="W158" s="8">
        <v>0</v>
      </c>
      <c r="X158" s="8">
        <v>0</v>
      </c>
      <c r="Y158" s="8">
        <v>32768</v>
      </c>
      <c r="Z158" s="8">
        <v>0</v>
      </c>
      <c r="AA158" s="10">
        <f t="shared" si="39"/>
        <v>-3600</v>
      </c>
      <c r="AB158" s="8">
        <f>IF(Rounding!Q$1=1,VLOOKUP(Shifts!B158,Rounding!U159:W356,3,FALSE),-1)</f>
        <v>-1</v>
      </c>
      <c r="AC158" s="8">
        <f t="shared" si="40"/>
        <v>3600</v>
      </c>
      <c r="AD158" s="8">
        <v>0</v>
      </c>
      <c r="AE158" s="8" t="s">
        <v>4</v>
      </c>
      <c r="AF158" s="8" t="s">
        <v>4</v>
      </c>
      <c r="AG158" s="8" t="s">
        <v>4</v>
      </c>
      <c r="AH158" s="8" t="s">
        <v>4</v>
      </c>
      <c r="AI158" s="8" t="s">
        <v>4</v>
      </c>
      <c r="AJ158" s="8" t="s">
        <v>4</v>
      </c>
      <c r="AK158" s="8" t="s">
        <v>4</v>
      </c>
      <c r="AL158" s="8" t="s">
        <v>4</v>
      </c>
      <c r="AM158" s="8" t="s">
        <v>4</v>
      </c>
      <c r="AN158" s="8" t="s">
        <v>4</v>
      </c>
      <c r="AO158" s="8" t="str">
        <f t="shared" si="41"/>
        <v>insert into shifts values ('327','00:00 00:00','0','0','0','0','-7200','3600','86340','','','0','0','0','0','0','32768','0','-3600','-1','3600','0',NULL,NULL,NULL,NULL,NULL,NULL,NULL,NULL,NULL,NULL)exec @id=dbo.nextval 'shifts.shiftref'</v>
      </c>
    </row>
    <row r="159" spans="1:41" x14ac:dyDescent="0.3">
      <c r="A159" s="8">
        <v>329</v>
      </c>
      <c r="B159" s="2" t="str">
        <f t="shared" si="35"/>
        <v>00:00 00:00</v>
      </c>
      <c r="C159" s="6">
        <f t="shared" si="36"/>
        <v>329</v>
      </c>
      <c r="F159" s="3">
        <v>0</v>
      </c>
      <c r="G159" s="3">
        <f t="shared" si="37"/>
        <v>-4.1666666666666664E-2</v>
      </c>
      <c r="H159" s="3">
        <f t="shared" si="47"/>
        <v>-8.3333333333333329E-2</v>
      </c>
      <c r="I159" s="3">
        <f t="shared" si="38"/>
        <v>4.1666666666666664E-2</v>
      </c>
      <c r="J159" s="3">
        <v>0.999305555555556</v>
      </c>
      <c r="K159" s="8">
        <v>0</v>
      </c>
      <c r="L159" s="8">
        <v>0</v>
      </c>
      <c r="M159" s="10">
        <f t="shared" si="42"/>
        <v>0</v>
      </c>
      <c r="N159" s="10">
        <f t="shared" si="43"/>
        <v>0</v>
      </c>
      <c r="O159" s="10">
        <f t="shared" si="44"/>
        <v>-7200</v>
      </c>
      <c r="P159" s="10">
        <f t="shared" si="45"/>
        <v>3600</v>
      </c>
      <c r="Q159" s="10">
        <f t="shared" si="46"/>
        <v>86340.000000000044</v>
      </c>
      <c r="R159" s="8"/>
      <c r="S159" s="8"/>
      <c r="T159" s="5">
        <f>IF(Break!G159=1,Shifts!N159-Shifts!M159,N159-M159-Break!H159)</f>
        <v>0</v>
      </c>
      <c r="U159" s="8">
        <v>0</v>
      </c>
      <c r="V159" s="8">
        <v>0</v>
      </c>
      <c r="W159" s="8">
        <v>0</v>
      </c>
      <c r="X159" s="8">
        <v>0</v>
      </c>
      <c r="Y159" s="8">
        <v>32768</v>
      </c>
      <c r="Z159" s="8">
        <v>0</v>
      </c>
      <c r="AA159" s="10">
        <f t="shared" si="39"/>
        <v>-3600</v>
      </c>
      <c r="AB159" s="8">
        <f>IF(Rounding!Q$1=1,VLOOKUP(Shifts!B159,Rounding!U160:W357,3,FALSE),-1)</f>
        <v>-1</v>
      </c>
      <c r="AC159" s="8">
        <f t="shared" si="40"/>
        <v>3600</v>
      </c>
      <c r="AD159" s="8">
        <v>0</v>
      </c>
      <c r="AE159" s="8" t="s">
        <v>4</v>
      </c>
      <c r="AF159" s="8" t="s">
        <v>4</v>
      </c>
      <c r="AG159" s="8" t="s">
        <v>4</v>
      </c>
      <c r="AH159" s="8" t="s">
        <v>4</v>
      </c>
      <c r="AI159" s="8" t="s">
        <v>4</v>
      </c>
      <c r="AJ159" s="8" t="s">
        <v>4</v>
      </c>
      <c r="AK159" s="8" t="s">
        <v>4</v>
      </c>
      <c r="AL159" s="8" t="s">
        <v>4</v>
      </c>
      <c r="AM159" s="8" t="s">
        <v>4</v>
      </c>
      <c r="AN159" s="8" t="s">
        <v>4</v>
      </c>
      <c r="AO159" s="8" t="str">
        <f t="shared" si="41"/>
        <v>insert into shifts values ('329','00:00 00:00','0','0','0','0','-7200','3600','86340','','','0','0','0','0','0','32768','0','-3600','-1','3600','0',NULL,NULL,NULL,NULL,NULL,NULL,NULL,NULL,NULL,NULL)exec @id=dbo.nextval 'shifts.shiftref'</v>
      </c>
    </row>
    <row r="160" spans="1:41" x14ac:dyDescent="0.3">
      <c r="A160" s="8">
        <v>331</v>
      </c>
      <c r="B160" s="2" t="str">
        <f t="shared" si="35"/>
        <v>00:00 00:00</v>
      </c>
      <c r="C160" s="6">
        <f t="shared" si="36"/>
        <v>331</v>
      </c>
      <c r="F160" s="3">
        <v>0</v>
      </c>
      <c r="G160" s="3">
        <f t="shared" si="37"/>
        <v>-4.1666666666666664E-2</v>
      </c>
      <c r="H160" s="3">
        <f t="shared" si="47"/>
        <v>-8.3333333333333329E-2</v>
      </c>
      <c r="I160" s="3">
        <f t="shared" si="38"/>
        <v>4.1666666666666664E-2</v>
      </c>
      <c r="J160" s="3">
        <v>0.999305555555556</v>
      </c>
      <c r="K160" s="8">
        <v>0</v>
      </c>
      <c r="L160" s="8">
        <v>0</v>
      </c>
      <c r="M160" s="10">
        <f t="shared" si="42"/>
        <v>0</v>
      </c>
      <c r="N160" s="10">
        <f t="shared" si="43"/>
        <v>0</v>
      </c>
      <c r="O160" s="10">
        <f t="shared" si="44"/>
        <v>-7200</v>
      </c>
      <c r="P160" s="10">
        <f t="shared" si="45"/>
        <v>3600</v>
      </c>
      <c r="Q160" s="10">
        <f t="shared" si="46"/>
        <v>86340.000000000044</v>
      </c>
      <c r="R160" s="8"/>
      <c r="S160" s="8"/>
      <c r="T160" s="5">
        <f>IF(Break!G160=1,Shifts!N160-Shifts!M160,N160-M160-Break!H160)</f>
        <v>0</v>
      </c>
      <c r="U160" s="8">
        <v>0</v>
      </c>
      <c r="V160" s="8">
        <v>0</v>
      </c>
      <c r="W160" s="8">
        <v>0</v>
      </c>
      <c r="X160" s="8">
        <v>0</v>
      </c>
      <c r="Y160" s="8">
        <v>32768</v>
      </c>
      <c r="Z160" s="8">
        <v>0</v>
      </c>
      <c r="AA160" s="10">
        <f t="shared" si="39"/>
        <v>-3600</v>
      </c>
      <c r="AB160" s="8">
        <f>IF(Rounding!Q$1=1,VLOOKUP(Shifts!B160,Rounding!U161:W358,3,FALSE),-1)</f>
        <v>-1</v>
      </c>
      <c r="AC160" s="8">
        <f t="shared" si="40"/>
        <v>3600</v>
      </c>
      <c r="AD160" s="8">
        <v>0</v>
      </c>
      <c r="AE160" s="8" t="s">
        <v>4</v>
      </c>
      <c r="AF160" s="8" t="s">
        <v>4</v>
      </c>
      <c r="AG160" s="8" t="s">
        <v>4</v>
      </c>
      <c r="AH160" s="8" t="s">
        <v>4</v>
      </c>
      <c r="AI160" s="8" t="s">
        <v>4</v>
      </c>
      <c r="AJ160" s="8" t="s">
        <v>4</v>
      </c>
      <c r="AK160" s="8" t="s">
        <v>4</v>
      </c>
      <c r="AL160" s="8" t="s">
        <v>4</v>
      </c>
      <c r="AM160" s="8" t="s">
        <v>4</v>
      </c>
      <c r="AN160" s="8" t="s">
        <v>4</v>
      </c>
      <c r="AO160" s="8" t="str">
        <f t="shared" si="41"/>
        <v>insert into shifts values ('331','00:00 00:00','0','0','0','0','-7200','3600','86340','','','0','0','0','0','0','32768','0','-3600','-1','3600','0',NULL,NULL,NULL,NULL,NULL,NULL,NULL,NULL,NULL,NULL)exec @id=dbo.nextval 'shifts.shiftref'</v>
      </c>
    </row>
    <row r="161" spans="1:41" x14ac:dyDescent="0.3">
      <c r="A161" s="8">
        <v>333</v>
      </c>
      <c r="B161" s="2" t="str">
        <f t="shared" si="35"/>
        <v>00:00 00:00</v>
      </c>
      <c r="C161" s="6">
        <f t="shared" si="36"/>
        <v>333</v>
      </c>
      <c r="F161" s="3">
        <v>0</v>
      </c>
      <c r="G161" s="3">
        <f t="shared" si="37"/>
        <v>-4.1666666666666664E-2</v>
      </c>
      <c r="H161" s="3">
        <f t="shared" si="47"/>
        <v>-8.3333333333333329E-2</v>
      </c>
      <c r="I161" s="3">
        <f t="shared" si="38"/>
        <v>4.1666666666666664E-2</v>
      </c>
      <c r="J161" s="3">
        <v>0.999305555555556</v>
      </c>
      <c r="K161" s="8">
        <v>0</v>
      </c>
      <c r="L161" s="8">
        <v>0</v>
      </c>
      <c r="M161" s="10">
        <f t="shared" si="42"/>
        <v>0</v>
      </c>
      <c r="N161" s="10">
        <f t="shared" si="43"/>
        <v>0</v>
      </c>
      <c r="O161" s="10">
        <f t="shared" si="44"/>
        <v>-7200</v>
      </c>
      <c r="P161" s="10">
        <f t="shared" si="45"/>
        <v>3600</v>
      </c>
      <c r="Q161" s="10">
        <f t="shared" si="46"/>
        <v>86340.000000000044</v>
      </c>
      <c r="R161" s="8"/>
      <c r="S161" s="8"/>
      <c r="T161" s="5">
        <f>IF(Break!G161=1,Shifts!N161-Shifts!M161,N161-M161-Break!H161)</f>
        <v>0</v>
      </c>
      <c r="U161" s="8">
        <v>0</v>
      </c>
      <c r="V161" s="8">
        <v>0</v>
      </c>
      <c r="W161" s="8">
        <v>0</v>
      </c>
      <c r="X161" s="8">
        <v>0</v>
      </c>
      <c r="Y161" s="8">
        <v>32768</v>
      </c>
      <c r="Z161" s="8">
        <v>0</v>
      </c>
      <c r="AA161" s="10">
        <f t="shared" si="39"/>
        <v>-3600</v>
      </c>
      <c r="AB161" s="8">
        <f>IF(Rounding!Q$1=1,VLOOKUP(Shifts!B161,Rounding!U162:W359,3,FALSE),-1)</f>
        <v>-1</v>
      </c>
      <c r="AC161" s="8">
        <f t="shared" si="40"/>
        <v>3600</v>
      </c>
      <c r="AD161" s="8">
        <v>0</v>
      </c>
      <c r="AE161" s="8" t="s">
        <v>4</v>
      </c>
      <c r="AF161" s="8" t="s">
        <v>4</v>
      </c>
      <c r="AG161" s="8" t="s">
        <v>4</v>
      </c>
      <c r="AH161" s="8" t="s">
        <v>4</v>
      </c>
      <c r="AI161" s="8" t="s">
        <v>4</v>
      </c>
      <c r="AJ161" s="8" t="s">
        <v>4</v>
      </c>
      <c r="AK161" s="8" t="s">
        <v>4</v>
      </c>
      <c r="AL161" s="8" t="s">
        <v>4</v>
      </c>
      <c r="AM161" s="8" t="s">
        <v>4</v>
      </c>
      <c r="AN161" s="8" t="s">
        <v>4</v>
      </c>
      <c r="AO161" s="8" t="str">
        <f t="shared" si="41"/>
        <v>insert into shifts values ('333','00:00 00:00','0','0','0','0','-7200','3600','86340','','','0','0','0','0','0','32768','0','-3600','-1','3600','0',NULL,NULL,NULL,NULL,NULL,NULL,NULL,NULL,NULL,NULL)exec @id=dbo.nextval 'shifts.shiftref'</v>
      </c>
    </row>
    <row r="162" spans="1:41" x14ac:dyDescent="0.3">
      <c r="A162" s="8">
        <v>335</v>
      </c>
      <c r="B162" s="2" t="str">
        <f t="shared" si="35"/>
        <v>00:00 00:00</v>
      </c>
      <c r="C162" s="6">
        <f t="shared" si="36"/>
        <v>335</v>
      </c>
      <c r="F162" s="3">
        <v>0</v>
      </c>
      <c r="G162" s="3">
        <f t="shared" si="37"/>
        <v>-4.1666666666666664E-2</v>
      </c>
      <c r="H162" s="3">
        <f t="shared" si="47"/>
        <v>-8.3333333333333329E-2</v>
      </c>
      <c r="I162" s="3">
        <f t="shared" si="38"/>
        <v>4.1666666666666664E-2</v>
      </c>
      <c r="J162" s="3">
        <v>0.999305555555556</v>
      </c>
      <c r="K162" s="8">
        <v>0</v>
      </c>
      <c r="L162" s="8">
        <v>0</v>
      </c>
      <c r="M162" s="10">
        <f t="shared" si="42"/>
        <v>0</v>
      </c>
      <c r="N162" s="10">
        <f t="shared" si="43"/>
        <v>0</v>
      </c>
      <c r="O162" s="10">
        <f t="shared" si="44"/>
        <v>-7200</v>
      </c>
      <c r="P162" s="10">
        <f t="shared" si="45"/>
        <v>3600</v>
      </c>
      <c r="Q162" s="10">
        <f t="shared" si="46"/>
        <v>86340.000000000044</v>
      </c>
      <c r="R162" s="8"/>
      <c r="S162" s="8"/>
      <c r="T162" s="5">
        <f>IF(Break!G162=1,Shifts!N162-Shifts!M162,N162-M162-Break!H162)</f>
        <v>0</v>
      </c>
      <c r="U162" s="8">
        <v>0</v>
      </c>
      <c r="V162" s="8">
        <v>0</v>
      </c>
      <c r="W162" s="8">
        <v>0</v>
      </c>
      <c r="X162" s="8">
        <v>0</v>
      </c>
      <c r="Y162" s="8">
        <v>32768</v>
      </c>
      <c r="Z162" s="8">
        <v>0</v>
      </c>
      <c r="AA162" s="10">
        <f t="shared" si="39"/>
        <v>-3600</v>
      </c>
      <c r="AB162" s="8">
        <f>IF(Rounding!Q$1=1,VLOOKUP(Shifts!B162,Rounding!U163:W360,3,FALSE),-1)</f>
        <v>-1</v>
      </c>
      <c r="AC162" s="8">
        <f t="shared" si="40"/>
        <v>3600</v>
      </c>
      <c r="AD162" s="8">
        <v>0</v>
      </c>
      <c r="AE162" s="8" t="s">
        <v>4</v>
      </c>
      <c r="AF162" s="8" t="s">
        <v>4</v>
      </c>
      <c r="AG162" s="8" t="s">
        <v>4</v>
      </c>
      <c r="AH162" s="8" t="s">
        <v>4</v>
      </c>
      <c r="AI162" s="8" t="s">
        <v>4</v>
      </c>
      <c r="AJ162" s="8" t="s">
        <v>4</v>
      </c>
      <c r="AK162" s="8" t="s">
        <v>4</v>
      </c>
      <c r="AL162" s="8" t="s">
        <v>4</v>
      </c>
      <c r="AM162" s="8" t="s">
        <v>4</v>
      </c>
      <c r="AN162" s="8" t="s">
        <v>4</v>
      </c>
      <c r="AO162" s="8" t="str">
        <f t="shared" si="41"/>
        <v>insert into shifts values ('335','00:00 00:00','0','0','0','0','-7200','3600','86340','','','0','0','0','0','0','32768','0','-3600','-1','3600','0',NULL,NULL,NULL,NULL,NULL,NULL,NULL,NULL,NULL,NULL)exec @id=dbo.nextval 'shifts.shiftref'</v>
      </c>
    </row>
    <row r="163" spans="1:41" x14ac:dyDescent="0.3">
      <c r="A163" s="8">
        <v>337</v>
      </c>
      <c r="B163" s="2" t="str">
        <f t="shared" si="35"/>
        <v>00:00 00:00</v>
      </c>
      <c r="C163" s="6">
        <f t="shared" si="36"/>
        <v>337</v>
      </c>
      <c r="F163" s="3">
        <v>0</v>
      </c>
      <c r="G163" s="3">
        <f t="shared" si="37"/>
        <v>-4.1666666666666664E-2</v>
      </c>
      <c r="H163" s="3">
        <f t="shared" si="47"/>
        <v>-8.3333333333333329E-2</v>
      </c>
      <c r="I163" s="3">
        <f t="shared" si="38"/>
        <v>4.1666666666666664E-2</v>
      </c>
      <c r="J163" s="3">
        <v>0.999305555555556</v>
      </c>
      <c r="K163" s="8">
        <v>0</v>
      </c>
      <c r="L163" s="8">
        <v>0</v>
      </c>
      <c r="M163" s="10">
        <f t="shared" si="42"/>
        <v>0</v>
      </c>
      <c r="N163" s="10">
        <f t="shared" si="43"/>
        <v>0</v>
      </c>
      <c r="O163" s="10">
        <f t="shared" si="44"/>
        <v>-7200</v>
      </c>
      <c r="P163" s="10">
        <f t="shared" si="45"/>
        <v>3600</v>
      </c>
      <c r="Q163" s="10">
        <f t="shared" si="46"/>
        <v>86340.000000000044</v>
      </c>
      <c r="R163" s="8"/>
      <c r="S163" s="8"/>
      <c r="T163" s="5">
        <f>IF(Break!G163=1,Shifts!N163-Shifts!M163,N163-M163-Break!H163)</f>
        <v>0</v>
      </c>
      <c r="U163" s="8">
        <v>0</v>
      </c>
      <c r="V163" s="8">
        <v>0</v>
      </c>
      <c r="W163" s="8">
        <v>0</v>
      </c>
      <c r="X163" s="8">
        <v>0</v>
      </c>
      <c r="Y163" s="8">
        <v>32768</v>
      </c>
      <c r="Z163" s="8">
        <v>0</v>
      </c>
      <c r="AA163" s="10">
        <f t="shared" si="39"/>
        <v>-3600</v>
      </c>
      <c r="AB163" s="8">
        <f>IF(Rounding!Q$1=1,VLOOKUP(Shifts!B163,Rounding!U164:W361,3,FALSE),-1)</f>
        <v>-1</v>
      </c>
      <c r="AC163" s="8">
        <f t="shared" si="40"/>
        <v>3600</v>
      </c>
      <c r="AD163" s="8">
        <v>0</v>
      </c>
      <c r="AE163" s="8" t="s">
        <v>4</v>
      </c>
      <c r="AF163" s="8" t="s">
        <v>4</v>
      </c>
      <c r="AG163" s="8" t="s">
        <v>4</v>
      </c>
      <c r="AH163" s="8" t="s">
        <v>4</v>
      </c>
      <c r="AI163" s="8" t="s">
        <v>4</v>
      </c>
      <c r="AJ163" s="8" t="s">
        <v>4</v>
      </c>
      <c r="AK163" s="8" t="s">
        <v>4</v>
      </c>
      <c r="AL163" s="8" t="s">
        <v>4</v>
      </c>
      <c r="AM163" s="8" t="s">
        <v>4</v>
      </c>
      <c r="AN163" s="8" t="s">
        <v>4</v>
      </c>
      <c r="AO163" s="8" t="str">
        <f t="shared" si="41"/>
        <v>insert into shifts values ('337','00:00 00:00','0','0','0','0','-7200','3600','86340','','','0','0','0','0','0','32768','0','-3600','-1','3600','0',NULL,NULL,NULL,NULL,NULL,NULL,NULL,NULL,NULL,NULL)exec @id=dbo.nextval 'shifts.shiftref'</v>
      </c>
    </row>
    <row r="164" spans="1:41" x14ac:dyDescent="0.3">
      <c r="A164" s="8">
        <v>339</v>
      </c>
      <c r="B164" s="2" t="str">
        <f t="shared" si="35"/>
        <v>00:00 00:00</v>
      </c>
      <c r="C164" s="6">
        <f t="shared" si="36"/>
        <v>339</v>
      </c>
      <c r="F164" s="3">
        <v>0</v>
      </c>
      <c r="G164" s="3">
        <f t="shared" si="37"/>
        <v>-4.1666666666666664E-2</v>
      </c>
      <c r="H164" s="3">
        <f t="shared" si="47"/>
        <v>-8.3333333333333329E-2</v>
      </c>
      <c r="I164" s="3">
        <f t="shared" si="38"/>
        <v>4.1666666666666664E-2</v>
      </c>
      <c r="J164" s="3">
        <v>0.999305555555556</v>
      </c>
      <c r="K164" s="8">
        <v>0</v>
      </c>
      <c r="L164" s="8">
        <v>0</v>
      </c>
      <c r="M164" s="10">
        <f t="shared" si="42"/>
        <v>0</v>
      </c>
      <c r="N164" s="10">
        <f t="shared" si="43"/>
        <v>0</v>
      </c>
      <c r="O164" s="10">
        <f t="shared" si="44"/>
        <v>-7200</v>
      </c>
      <c r="P164" s="10">
        <f t="shared" si="45"/>
        <v>3600</v>
      </c>
      <c r="Q164" s="10">
        <f t="shared" si="46"/>
        <v>86340.000000000044</v>
      </c>
      <c r="R164" s="8"/>
      <c r="S164" s="8"/>
      <c r="T164" s="5">
        <f>IF(Break!G164=1,Shifts!N164-Shifts!M164,N164-M164-Break!H164)</f>
        <v>0</v>
      </c>
      <c r="U164" s="8">
        <v>0</v>
      </c>
      <c r="V164" s="8">
        <v>0</v>
      </c>
      <c r="W164" s="8">
        <v>0</v>
      </c>
      <c r="X164" s="8">
        <v>0</v>
      </c>
      <c r="Y164" s="8">
        <v>32768</v>
      </c>
      <c r="Z164" s="8">
        <v>0</v>
      </c>
      <c r="AA164" s="10">
        <f t="shared" si="39"/>
        <v>-3600</v>
      </c>
      <c r="AB164" s="8">
        <f>IF(Rounding!Q$1=1,VLOOKUP(Shifts!B164,Rounding!U165:W362,3,FALSE),-1)</f>
        <v>-1</v>
      </c>
      <c r="AC164" s="8">
        <f t="shared" si="40"/>
        <v>3600</v>
      </c>
      <c r="AD164" s="8">
        <v>0</v>
      </c>
      <c r="AE164" s="8" t="s">
        <v>4</v>
      </c>
      <c r="AF164" s="8" t="s">
        <v>4</v>
      </c>
      <c r="AG164" s="8" t="s">
        <v>4</v>
      </c>
      <c r="AH164" s="8" t="s">
        <v>4</v>
      </c>
      <c r="AI164" s="8" t="s">
        <v>4</v>
      </c>
      <c r="AJ164" s="8" t="s">
        <v>4</v>
      </c>
      <c r="AK164" s="8" t="s">
        <v>4</v>
      </c>
      <c r="AL164" s="8" t="s">
        <v>4</v>
      </c>
      <c r="AM164" s="8" t="s">
        <v>4</v>
      </c>
      <c r="AN164" s="8" t="s">
        <v>4</v>
      </c>
      <c r="AO164" s="8" t="str">
        <f t="shared" si="41"/>
        <v>insert into shifts values ('339','00:00 00:00','0','0','0','0','-7200','3600','86340','','','0','0','0','0','0','32768','0','-3600','-1','3600','0',NULL,NULL,NULL,NULL,NULL,NULL,NULL,NULL,NULL,NULL)exec @id=dbo.nextval 'shifts.shiftref'</v>
      </c>
    </row>
    <row r="165" spans="1:41" x14ac:dyDescent="0.3">
      <c r="A165" s="8">
        <v>341</v>
      </c>
      <c r="B165" s="2" t="str">
        <f t="shared" si="35"/>
        <v>00:00 00:00</v>
      </c>
      <c r="C165" s="6">
        <f t="shared" si="36"/>
        <v>341</v>
      </c>
      <c r="F165" s="3">
        <v>0</v>
      </c>
      <c r="G165" s="3">
        <f t="shared" si="37"/>
        <v>-4.1666666666666664E-2</v>
      </c>
      <c r="H165" s="3">
        <f t="shared" si="47"/>
        <v>-8.3333333333333329E-2</v>
      </c>
      <c r="I165" s="3">
        <f t="shared" si="38"/>
        <v>4.1666666666666664E-2</v>
      </c>
      <c r="J165" s="3">
        <v>0.999305555555556</v>
      </c>
      <c r="K165" s="8">
        <v>0</v>
      </c>
      <c r="L165" s="8">
        <v>0</v>
      </c>
      <c r="M165" s="10">
        <f t="shared" si="42"/>
        <v>0</v>
      </c>
      <c r="N165" s="10">
        <f t="shared" si="43"/>
        <v>0</v>
      </c>
      <c r="O165" s="10">
        <f t="shared" si="44"/>
        <v>-7200</v>
      </c>
      <c r="P165" s="10">
        <f t="shared" si="45"/>
        <v>3600</v>
      </c>
      <c r="Q165" s="10">
        <f t="shared" si="46"/>
        <v>86340.000000000044</v>
      </c>
      <c r="R165" s="8"/>
      <c r="S165" s="8"/>
      <c r="T165" s="5">
        <f>IF(Break!G165=1,Shifts!N165-Shifts!M165,N165-M165-Break!H165)</f>
        <v>0</v>
      </c>
      <c r="U165" s="8">
        <v>0</v>
      </c>
      <c r="V165" s="8">
        <v>0</v>
      </c>
      <c r="W165" s="8">
        <v>0</v>
      </c>
      <c r="X165" s="8">
        <v>0</v>
      </c>
      <c r="Y165" s="8">
        <v>32768</v>
      </c>
      <c r="Z165" s="8">
        <v>0</v>
      </c>
      <c r="AA165" s="10">
        <f t="shared" si="39"/>
        <v>-3600</v>
      </c>
      <c r="AB165" s="8">
        <f>IF(Rounding!Q$1=1,VLOOKUP(Shifts!B165,Rounding!U166:W363,3,FALSE),-1)</f>
        <v>-1</v>
      </c>
      <c r="AC165" s="8">
        <f t="shared" si="40"/>
        <v>3600</v>
      </c>
      <c r="AD165" s="8">
        <v>0</v>
      </c>
      <c r="AE165" s="8" t="s">
        <v>4</v>
      </c>
      <c r="AF165" s="8" t="s">
        <v>4</v>
      </c>
      <c r="AG165" s="8" t="s">
        <v>4</v>
      </c>
      <c r="AH165" s="8" t="s">
        <v>4</v>
      </c>
      <c r="AI165" s="8" t="s">
        <v>4</v>
      </c>
      <c r="AJ165" s="8" t="s">
        <v>4</v>
      </c>
      <c r="AK165" s="8" t="s">
        <v>4</v>
      </c>
      <c r="AL165" s="8" t="s">
        <v>4</v>
      </c>
      <c r="AM165" s="8" t="s">
        <v>4</v>
      </c>
      <c r="AN165" s="8" t="s">
        <v>4</v>
      </c>
      <c r="AO165" s="8" t="str">
        <f t="shared" si="41"/>
        <v>insert into shifts values ('341','00:00 00:00','0','0','0','0','-7200','3600','86340','','','0','0','0','0','0','32768','0','-3600','-1','3600','0',NULL,NULL,NULL,NULL,NULL,NULL,NULL,NULL,NULL,NULL)exec @id=dbo.nextval 'shifts.shiftref'</v>
      </c>
    </row>
    <row r="166" spans="1:41" x14ac:dyDescent="0.3">
      <c r="A166" s="8">
        <v>343</v>
      </c>
      <c r="B166" s="2" t="str">
        <f t="shared" si="35"/>
        <v>00:00 00:00</v>
      </c>
      <c r="C166" s="6">
        <f t="shared" si="36"/>
        <v>343</v>
      </c>
      <c r="F166" s="3">
        <v>0</v>
      </c>
      <c r="G166" s="3">
        <f t="shared" si="37"/>
        <v>-4.1666666666666664E-2</v>
      </c>
      <c r="H166" s="3">
        <f t="shared" si="47"/>
        <v>-8.3333333333333329E-2</v>
      </c>
      <c r="I166" s="3">
        <f t="shared" si="38"/>
        <v>4.1666666666666664E-2</v>
      </c>
      <c r="J166" s="3">
        <v>0.999305555555556</v>
      </c>
      <c r="K166" s="8">
        <v>0</v>
      </c>
      <c r="L166" s="8">
        <v>0</v>
      </c>
      <c r="M166" s="10">
        <f t="shared" si="42"/>
        <v>0</v>
      </c>
      <c r="N166" s="10">
        <f t="shared" si="43"/>
        <v>0</v>
      </c>
      <c r="O166" s="10">
        <f t="shared" si="44"/>
        <v>-7200</v>
      </c>
      <c r="P166" s="10">
        <f t="shared" si="45"/>
        <v>3600</v>
      </c>
      <c r="Q166" s="10">
        <f t="shared" si="46"/>
        <v>86340.000000000044</v>
      </c>
      <c r="R166" s="8"/>
      <c r="S166" s="8"/>
      <c r="T166" s="5">
        <f>IF(Break!G166=1,Shifts!N166-Shifts!M166,N166-M166-Break!H166)</f>
        <v>0</v>
      </c>
      <c r="U166" s="8">
        <v>0</v>
      </c>
      <c r="V166" s="8">
        <v>0</v>
      </c>
      <c r="W166" s="8">
        <v>0</v>
      </c>
      <c r="X166" s="8">
        <v>0</v>
      </c>
      <c r="Y166" s="8">
        <v>32768</v>
      </c>
      <c r="Z166" s="8">
        <v>0</v>
      </c>
      <c r="AA166" s="10">
        <f t="shared" si="39"/>
        <v>-3600</v>
      </c>
      <c r="AB166" s="8">
        <f>IF(Rounding!Q$1=1,VLOOKUP(Shifts!B166,Rounding!U167:W364,3,FALSE),-1)</f>
        <v>-1</v>
      </c>
      <c r="AC166" s="8">
        <f t="shared" si="40"/>
        <v>3600</v>
      </c>
      <c r="AD166" s="8">
        <v>0</v>
      </c>
      <c r="AE166" s="8" t="s">
        <v>4</v>
      </c>
      <c r="AF166" s="8" t="s">
        <v>4</v>
      </c>
      <c r="AG166" s="8" t="s">
        <v>4</v>
      </c>
      <c r="AH166" s="8" t="s">
        <v>4</v>
      </c>
      <c r="AI166" s="8" t="s">
        <v>4</v>
      </c>
      <c r="AJ166" s="8" t="s">
        <v>4</v>
      </c>
      <c r="AK166" s="8" t="s">
        <v>4</v>
      </c>
      <c r="AL166" s="8" t="s">
        <v>4</v>
      </c>
      <c r="AM166" s="8" t="s">
        <v>4</v>
      </c>
      <c r="AN166" s="8" t="s">
        <v>4</v>
      </c>
      <c r="AO166" s="8" t="str">
        <f t="shared" si="41"/>
        <v>insert into shifts values ('343','00:00 00:00','0','0','0','0','-7200','3600','86340','','','0','0','0','0','0','32768','0','-3600','-1','3600','0',NULL,NULL,NULL,NULL,NULL,NULL,NULL,NULL,NULL,NULL)exec @id=dbo.nextval 'shifts.shiftref'</v>
      </c>
    </row>
    <row r="167" spans="1:41" x14ac:dyDescent="0.3">
      <c r="A167" s="8">
        <v>345</v>
      </c>
      <c r="B167" s="2" t="str">
        <f t="shared" si="35"/>
        <v>00:00 00:00</v>
      </c>
      <c r="C167" s="6">
        <f t="shared" si="36"/>
        <v>345</v>
      </c>
      <c r="F167" s="3">
        <v>0</v>
      </c>
      <c r="G167" s="3">
        <f t="shared" si="37"/>
        <v>-4.1666666666666664E-2</v>
      </c>
      <c r="H167" s="3">
        <f t="shared" si="47"/>
        <v>-8.3333333333333329E-2</v>
      </c>
      <c r="I167" s="3">
        <f t="shared" si="38"/>
        <v>4.1666666666666664E-2</v>
      </c>
      <c r="J167" s="3">
        <v>0.999305555555556</v>
      </c>
      <c r="K167" s="8">
        <v>0</v>
      </c>
      <c r="L167" s="8">
        <v>0</v>
      </c>
      <c r="M167" s="10">
        <f t="shared" si="42"/>
        <v>0</v>
      </c>
      <c r="N167" s="10">
        <f t="shared" si="43"/>
        <v>0</v>
      </c>
      <c r="O167" s="10">
        <f t="shared" si="44"/>
        <v>-7200</v>
      </c>
      <c r="P167" s="10">
        <f t="shared" si="45"/>
        <v>3600</v>
      </c>
      <c r="Q167" s="10">
        <f t="shared" si="46"/>
        <v>86340.000000000044</v>
      </c>
      <c r="R167" s="8"/>
      <c r="S167" s="8"/>
      <c r="T167" s="5">
        <f>IF(Break!G167=1,Shifts!N167-Shifts!M167,N167-M167-Break!H167)</f>
        <v>0</v>
      </c>
      <c r="U167" s="8">
        <v>0</v>
      </c>
      <c r="V167" s="8">
        <v>0</v>
      </c>
      <c r="W167" s="8">
        <v>0</v>
      </c>
      <c r="X167" s="8">
        <v>0</v>
      </c>
      <c r="Y167" s="8">
        <v>32768</v>
      </c>
      <c r="Z167" s="8">
        <v>0</v>
      </c>
      <c r="AA167" s="10">
        <f t="shared" si="39"/>
        <v>-3600</v>
      </c>
      <c r="AB167" s="8">
        <f>IF(Rounding!Q$1=1,VLOOKUP(Shifts!B167,Rounding!U168:W365,3,FALSE),-1)</f>
        <v>-1</v>
      </c>
      <c r="AC167" s="8">
        <f t="shared" si="40"/>
        <v>3600</v>
      </c>
      <c r="AD167" s="8">
        <v>0</v>
      </c>
      <c r="AE167" s="8" t="s">
        <v>4</v>
      </c>
      <c r="AF167" s="8" t="s">
        <v>4</v>
      </c>
      <c r="AG167" s="8" t="s">
        <v>4</v>
      </c>
      <c r="AH167" s="8" t="s">
        <v>4</v>
      </c>
      <c r="AI167" s="8" t="s">
        <v>4</v>
      </c>
      <c r="AJ167" s="8" t="s">
        <v>4</v>
      </c>
      <c r="AK167" s="8" t="s">
        <v>4</v>
      </c>
      <c r="AL167" s="8" t="s">
        <v>4</v>
      </c>
      <c r="AM167" s="8" t="s">
        <v>4</v>
      </c>
      <c r="AN167" s="8" t="s">
        <v>4</v>
      </c>
      <c r="AO167" s="8" t="str">
        <f t="shared" si="41"/>
        <v>insert into shifts values ('345','00:00 00:00','0','0','0','0','-7200','3600','86340','','','0','0','0','0','0','32768','0','-3600','-1','3600','0',NULL,NULL,NULL,NULL,NULL,NULL,NULL,NULL,NULL,NULL)exec @id=dbo.nextval 'shifts.shiftref'</v>
      </c>
    </row>
    <row r="168" spans="1:41" x14ac:dyDescent="0.3">
      <c r="A168" s="8">
        <v>347</v>
      </c>
      <c r="B168" s="2" t="str">
        <f t="shared" si="35"/>
        <v>00:00 00:00</v>
      </c>
      <c r="C168" s="6">
        <f t="shared" si="36"/>
        <v>347</v>
      </c>
      <c r="F168" s="3">
        <v>0</v>
      </c>
      <c r="G168" s="3">
        <f t="shared" si="37"/>
        <v>-4.1666666666666664E-2</v>
      </c>
      <c r="H168" s="3">
        <f t="shared" si="47"/>
        <v>-8.3333333333333329E-2</v>
      </c>
      <c r="I168" s="3">
        <f t="shared" si="38"/>
        <v>4.1666666666666664E-2</v>
      </c>
      <c r="J168" s="3">
        <v>0.999305555555556</v>
      </c>
      <c r="K168" s="8">
        <v>0</v>
      </c>
      <c r="L168" s="8">
        <v>0</v>
      </c>
      <c r="M168" s="10">
        <f t="shared" si="42"/>
        <v>0</v>
      </c>
      <c r="N168" s="10">
        <f t="shared" si="43"/>
        <v>0</v>
      </c>
      <c r="O168" s="10">
        <f t="shared" si="44"/>
        <v>-7200</v>
      </c>
      <c r="P168" s="10">
        <f t="shared" si="45"/>
        <v>3600</v>
      </c>
      <c r="Q168" s="10">
        <f t="shared" si="46"/>
        <v>86340.000000000044</v>
      </c>
      <c r="R168" s="8"/>
      <c r="S168" s="8"/>
      <c r="T168" s="5">
        <f>IF(Break!G168=1,Shifts!N168-Shifts!M168,N168-M168-Break!H168)</f>
        <v>0</v>
      </c>
      <c r="U168" s="8">
        <v>0</v>
      </c>
      <c r="V168" s="8">
        <v>0</v>
      </c>
      <c r="W168" s="8">
        <v>0</v>
      </c>
      <c r="X168" s="8">
        <v>0</v>
      </c>
      <c r="Y168" s="8">
        <v>32768</v>
      </c>
      <c r="Z168" s="8">
        <v>0</v>
      </c>
      <c r="AA168" s="10">
        <f t="shared" si="39"/>
        <v>-3600</v>
      </c>
      <c r="AB168" s="8">
        <f>IF(Rounding!Q$1=1,VLOOKUP(Shifts!B168,Rounding!U169:W366,3,FALSE),-1)</f>
        <v>-1</v>
      </c>
      <c r="AC168" s="8">
        <f t="shared" si="40"/>
        <v>3600</v>
      </c>
      <c r="AD168" s="8">
        <v>0</v>
      </c>
      <c r="AE168" s="8" t="s">
        <v>4</v>
      </c>
      <c r="AF168" s="8" t="s">
        <v>4</v>
      </c>
      <c r="AG168" s="8" t="s">
        <v>4</v>
      </c>
      <c r="AH168" s="8" t="s">
        <v>4</v>
      </c>
      <c r="AI168" s="8" t="s">
        <v>4</v>
      </c>
      <c r="AJ168" s="8" t="s">
        <v>4</v>
      </c>
      <c r="AK168" s="8" t="s">
        <v>4</v>
      </c>
      <c r="AL168" s="8" t="s">
        <v>4</v>
      </c>
      <c r="AM168" s="8" t="s">
        <v>4</v>
      </c>
      <c r="AN168" s="8" t="s">
        <v>4</v>
      </c>
      <c r="AO168" s="8" t="str">
        <f t="shared" si="41"/>
        <v>insert into shifts values ('347','00:00 00:00','0','0','0','0','-7200','3600','86340','','','0','0','0','0','0','32768','0','-3600','-1','3600','0',NULL,NULL,NULL,NULL,NULL,NULL,NULL,NULL,NULL,NULL)exec @id=dbo.nextval 'shifts.shiftref'</v>
      </c>
    </row>
    <row r="169" spans="1:41" x14ac:dyDescent="0.3">
      <c r="A169" s="8">
        <v>349</v>
      </c>
      <c r="B169" s="2" t="str">
        <f t="shared" si="35"/>
        <v>00:00 00:00</v>
      </c>
      <c r="C169" s="6">
        <f t="shared" si="36"/>
        <v>349</v>
      </c>
      <c r="F169" s="3">
        <v>0</v>
      </c>
      <c r="G169" s="3">
        <f t="shared" si="37"/>
        <v>-4.1666666666666664E-2</v>
      </c>
      <c r="H169" s="3">
        <f t="shared" si="47"/>
        <v>-8.3333333333333329E-2</v>
      </c>
      <c r="I169" s="3">
        <f t="shared" si="38"/>
        <v>4.1666666666666664E-2</v>
      </c>
      <c r="J169" s="3">
        <v>0.999305555555556</v>
      </c>
      <c r="K169" s="8">
        <v>0</v>
      </c>
      <c r="L169" s="8">
        <v>0</v>
      </c>
      <c r="M169" s="10">
        <f t="shared" si="42"/>
        <v>0</v>
      </c>
      <c r="N169" s="10">
        <f t="shared" si="43"/>
        <v>0</v>
      </c>
      <c r="O169" s="10">
        <f t="shared" si="44"/>
        <v>-7200</v>
      </c>
      <c r="P169" s="10">
        <f t="shared" si="45"/>
        <v>3600</v>
      </c>
      <c r="Q169" s="10">
        <f t="shared" si="46"/>
        <v>86340.000000000044</v>
      </c>
      <c r="R169" s="8"/>
      <c r="S169" s="8"/>
      <c r="T169" s="5">
        <f>IF(Break!G169=1,Shifts!N169-Shifts!M169,N169-M169-Break!H169)</f>
        <v>0</v>
      </c>
      <c r="U169" s="8">
        <v>0</v>
      </c>
      <c r="V169" s="8">
        <v>0</v>
      </c>
      <c r="W169" s="8">
        <v>0</v>
      </c>
      <c r="X169" s="8">
        <v>0</v>
      </c>
      <c r="Y169" s="8">
        <v>32768</v>
      </c>
      <c r="Z169" s="8">
        <v>0</v>
      </c>
      <c r="AA169" s="10">
        <f t="shared" si="39"/>
        <v>-3600</v>
      </c>
      <c r="AB169" s="8">
        <f>IF(Rounding!Q$1=1,VLOOKUP(Shifts!B169,Rounding!U170:W367,3,FALSE),-1)</f>
        <v>-1</v>
      </c>
      <c r="AC169" s="8">
        <f t="shared" si="40"/>
        <v>3600</v>
      </c>
      <c r="AD169" s="8">
        <v>0</v>
      </c>
      <c r="AE169" s="8" t="s">
        <v>4</v>
      </c>
      <c r="AF169" s="8" t="s">
        <v>4</v>
      </c>
      <c r="AG169" s="8" t="s">
        <v>4</v>
      </c>
      <c r="AH169" s="8" t="s">
        <v>4</v>
      </c>
      <c r="AI169" s="8" t="s">
        <v>4</v>
      </c>
      <c r="AJ169" s="8" t="s">
        <v>4</v>
      </c>
      <c r="AK169" s="8" t="s">
        <v>4</v>
      </c>
      <c r="AL169" s="8" t="s">
        <v>4</v>
      </c>
      <c r="AM169" s="8" t="s">
        <v>4</v>
      </c>
      <c r="AN169" s="8" t="s">
        <v>4</v>
      </c>
      <c r="AO169" s="8" t="str">
        <f t="shared" si="41"/>
        <v>insert into shifts values ('349','00:00 00:00','0','0','0','0','-7200','3600','86340','','','0','0','0','0','0','32768','0','-3600','-1','3600','0',NULL,NULL,NULL,NULL,NULL,NULL,NULL,NULL,NULL,NULL)exec @id=dbo.nextval 'shifts.shiftref'</v>
      </c>
    </row>
    <row r="170" spans="1:41" x14ac:dyDescent="0.3">
      <c r="A170" s="8">
        <v>351</v>
      </c>
      <c r="B170" s="2" t="str">
        <f t="shared" si="35"/>
        <v>00:00 00:00</v>
      </c>
      <c r="C170" s="6">
        <f t="shared" si="36"/>
        <v>351</v>
      </c>
      <c r="F170" s="3">
        <v>0</v>
      </c>
      <c r="G170" s="3">
        <f t="shared" si="37"/>
        <v>-4.1666666666666664E-2</v>
      </c>
      <c r="H170" s="3">
        <f t="shared" si="47"/>
        <v>-8.3333333333333329E-2</v>
      </c>
      <c r="I170" s="3">
        <f t="shared" si="38"/>
        <v>4.1666666666666664E-2</v>
      </c>
      <c r="J170" s="3">
        <v>0.999305555555556</v>
      </c>
      <c r="K170" s="8">
        <v>0</v>
      </c>
      <c r="L170" s="8">
        <v>0</v>
      </c>
      <c r="M170" s="10">
        <f t="shared" si="42"/>
        <v>0</v>
      </c>
      <c r="N170" s="10">
        <f t="shared" si="43"/>
        <v>0</v>
      </c>
      <c r="O170" s="10">
        <f t="shared" si="44"/>
        <v>-7200</v>
      </c>
      <c r="P170" s="10">
        <f t="shared" si="45"/>
        <v>3600</v>
      </c>
      <c r="Q170" s="10">
        <f t="shared" si="46"/>
        <v>86340.000000000044</v>
      </c>
      <c r="R170" s="8"/>
      <c r="S170" s="8"/>
      <c r="T170" s="5">
        <f>IF(Break!G170=1,Shifts!N170-Shifts!M170,N170-M170-Break!H170)</f>
        <v>0</v>
      </c>
      <c r="U170" s="8">
        <v>0</v>
      </c>
      <c r="V170" s="8">
        <v>0</v>
      </c>
      <c r="W170" s="8">
        <v>0</v>
      </c>
      <c r="X170" s="8">
        <v>0</v>
      </c>
      <c r="Y170" s="8">
        <v>32768</v>
      </c>
      <c r="Z170" s="8">
        <v>0</v>
      </c>
      <c r="AA170" s="10">
        <f t="shared" si="39"/>
        <v>-3600</v>
      </c>
      <c r="AB170" s="8">
        <f>IF(Rounding!Q$1=1,VLOOKUP(Shifts!B170,Rounding!U171:W368,3,FALSE),-1)</f>
        <v>-1</v>
      </c>
      <c r="AC170" s="8">
        <f t="shared" si="40"/>
        <v>3600</v>
      </c>
      <c r="AD170" s="8">
        <v>0</v>
      </c>
      <c r="AE170" s="8" t="s">
        <v>4</v>
      </c>
      <c r="AF170" s="8" t="s">
        <v>4</v>
      </c>
      <c r="AG170" s="8" t="s">
        <v>4</v>
      </c>
      <c r="AH170" s="8" t="s">
        <v>4</v>
      </c>
      <c r="AI170" s="8" t="s">
        <v>4</v>
      </c>
      <c r="AJ170" s="8" t="s">
        <v>4</v>
      </c>
      <c r="AK170" s="8" t="s">
        <v>4</v>
      </c>
      <c r="AL170" s="8" t="s">
        <v>4</v>
      </c>
      <c r="AM170" s="8" t="s">
        <v>4</v>
      </c>
      <c r="AN170" s="8" t="s">
        <v>4</v>
      </c>
      <c r="AO170" s="8" t="str">
        <f t="shared" si="41"/>
        <v>insert into shifts values ('351','00:00 00:00','0','0','0','0','-7200','3600','86340','','','0','0','0','0','0','32768','0','-3600','-1','3600','0',NULL,NULL,NULL,NULL,NULL,NULL,NULL,NULL,NULL,NULL)exec @id=dbo.nextval 'shifts.shiftref'</v>
      </c>
    </row>
    <row r="171" spans="1:41" x14ac:dyDescent="0.3">
      <c r="A171" s="8">
        <v>353</v>
      </c>
      <c r="B171" s="2" t="str">
        <f t="shared" si="35"/>
        <v>00:00 00:00</v>
      </c>
      <c r="C171" s="6">
        <f t="shared" si="36"/>
        <v>353</v>
      </c>
      <c r="F171" s="3">
        <v>0</v>
      </c>
      <c r="G171" s="3">
        <f t="shared" si="37"/>
        <v>-4.1666666666666664E-2</v>
      </c>
      <c r="H171" s="3">
        <f t="shared" si="47"/>
        <v>-8.3333333333333329E-2</v>
      </c>
      <c r="I171" s="3">
        <f t="shared" si="38"/>
        <v>4.1666666666666664E-2</v>
      </c>
      <c r="J171" s="3">
        <v>0.999305555555556</v>
      </c>
      <c r="K171" s="8">
        <v>0</v>
      </c>
      <c r="L171" s="8">
        <v>0</v>
      </c>
      <c r="M171" s="10">
        <f t="shared" si="42"/>
        <v>0</v>
      </c>
      <c r="N171" s="10">
        <f t="shared" si="43"/>
        <v>0</v>
      </c>
      <c r="O171" s="10">
        <f t="shared" si="44"/>
        <v>-7200</v>
      </c>
      <c r="P171" s="10">
        <f t="shared" si="45"/>
        <v>3600</v>
      </c>
      <c r="Q171" s="10">
        <f t="shared" si="46"/>
        <v>86340.000000000044</v>
      </c>
      <c r="R171" s="8"/>
      <c r="S171" s="8"/>
      <c r="T171" s="5">
        <f>IF(Break!G171=1,Shifts!N171-Shifts!M171,N171-M171-Break!H171)</f>
        <v>0</v>
      </c>
      <c r="U171" s="8">
        <v>0</v>
      </c>
      <c r="V171" s="8">
        <v>0</v>
      </c>
      <c r="W171" s="8">
        <v>0</v>
      </c>
      <c r="X171" s="8">
        <v>0</v>
      </c>
      <c r="Y171" s="8">
        <v>32768</v>
      </c>
      <c r="Z171" s="8">
        <v>0</v>
      </c>
      <c r="AA171" s="10">
        <f t="shared" si="39"/>
        <v>-3600</v>
      </c>
      <c r="AB171" s="8">
        <f>IF(Rounding!Q$1=1,VLOOKUP(Shifts!B171,Rounding!U172:W369,3,FALSE),-1)</f>
        <v>-1</v>
      </c>
      <c r="AC171" s="8">
        <f t="shared" si="40"/>
        <v>3600</v>
      </c>
      <c r="AD171" s="8">
        <v>0</v>
      </c>
      <c r="AE171" s="8" t="s">
        <v>4</v>
      </c>
      <c r="AF171" s="8" t="s">
        <v>4</v>
      </c>
      <c r="AG171" s="8" t="s">
        <v>4</v>
      </c>
      <c r="AH171" s="8" t="s">
        <v>4</v>
      </c>
      <c r="AI171" s="8" t="s">
        <v>4</v>
      </c>
      <c r="AJ171" s="8" t="s">
        <v>4</v>
      </c>
      <c r="AK171" s="8" t="s">
        <v>4</v>
      </c>
      <c r="AL171" s="8" t="s">
        <v>4</v>
      </c>
      <c r="AM171" s="8" t="s">
        <v>4</v>
      </c>
      <c r="AN171" s="8" t="s">
        <v>4</v>
      </c>
      <c r="AO171" s="8" t="str">
        <f t="shared" si="41"/>
        <v>insert into shifts values ('353','00:00 00:00','0','0','0','0','-7200','3600','86340','','','0','0','0','0','0','32768','0','-3600','-1','3600','0',NULL,NULL,NULL,NULL,NULL,NULL,NULL,NULL,NULL,NULL)exec @id=dbo.nextval 'shifts.shiftref'</v>
      </c>
    </row>
    <row r="172" spans="1:41" x14ac:dyDescent="0.3">
      <c r="A172" s="8">
        <v>355</v>
      </c>
      <c r="B172" s="2" t="str">
        <f t="shared" si="35"/>
        <v>00:00 00:00</v>
      </c>
      <c r="C172" s="6">
        <f t="shared" si="36"/>
        <v>355</v>
      </c>
      <c r="F172" s="3">
        <v>0</v>
      </c>
      <c r="G172" s="3">
        <f t="shared" si="37"/>
        <v>-4.1666666666666664E-2</v>
      </c>
      <c r="H172" s="3">
        <f t="shared" si="47"/>
        <v>-8.3333333333333329E-2</v>
      </c>
      <c r="I172" s="3">
        <f t="shared" si="38"/>
        <v>4.1666666666666664E-2</v>
      </c>
      <c r="J172" s="3">
        <v>0.999305555555556</v>
      </c>
      <c r="K172" s="8">
        <v>0</v>
      </c>
      <c r="L172" s="8">
        <v>0</v>
      </c>
      <c r="M172" s="10">
        <f t="shared" si="42"/>
        <v>0</v>
      </c>
      <c r="N172" s="10">
        <f t="shared" si="43"/>
        <v>0</v>
      </c>
      <c r="O172" s="10">
        <f t="shared" si="44"/>
        <v>-7200</v>
      </c>
      <c r="P172" s="10">
        <f t="shared" si="45"/>
        <v>3600</v>
      </c>
      <c r="Q172" s="10">
        <f t="shared" si="46"/>
        <v>86340.000000000044</v>
      </c>
      <c r="R172" s="8"/>
      <c r="S172" s="8"/>
      <c r="T172" s="5">
        <f>IF(Break!G172=1,Shifts!N172-Shifts!M172,N172-M172-Break!H172)</f>
        <v>0</v>
      </c>
      <c r="U172" s="8">
        <v>0</v>
      </c>
      <c r="V172" s="8">
        <v>0</v>
      </c>
      <c r="W172" s="8">
        <v>0</v>
      </c>
      <c r="X172" s="8">
        <v>0</v>
      </c>
      <c r="Y172" s="8">
        <v>32768</v>
      </c>
      <c r="Z172" s="8">
        <v>0</v>
      </c>
      <c r="AA172" s="10">
        <f t="shared" si="39"/>
        <v>-3600</v>
      </c>
      <c r="AB172" s="8">
        <f>IF(Rounding!Q$1=1,VLOOKUP(Shifts!B172,Rounding!U173:W370,3,FALSE),-1)</f>
        <v>-1</v>
      </c>
      <c r="AC172" s="8">
        <f t="shared" si="40"/>
        <v>3600</v>
      </c>
      <c r="AD172" s="8">
        <v>0</v>
      </c>
      <c r="AE172" s="8" t="s">
        <v>4</v>
      </c>
      <c r="AF172" s="8" t="s">
        <v>4</v>
      </c>
      <c r="AG172" s="8" t="s">
        <v>4</v>
      </c>
      <c r="AH172" s="8" t="s">
        <v>4</v>
      </c>
      <c r="AI172" s="8" t="s">
        <v>4</v>
      </c>
      <c r="AJ172" s="8" t="s">
        <v>4</v>
      </c>
      <c r="AK172" s="8" t="s">
        <v>4</v>
      </c>
      <c r="AL172" s="8" t="s">
        <v>4</v>
      </c>
      <c r="AM172" s="8" t="s">
        <v>4</v>
      </c>
      <c r="AN172" s="8" t="s">
        <v>4</v>
      </c>
      <c r="AO172" s="8" t="str">
        <f t="shared" si="41"/>
        <v>insert into shifts values ('355','00:00 00:00','0','0','0','0','-7200','3600','86340','','','0','0','0','0','0','32768','0','-3600','-1','3600','0',NULL,NULL,NULL,NULL,NULL,NULL,NULL,NULL,NULL,NULL)exec @id=dbo.nextval 'shifts.shiftref'</v>
      </c>
    </row>
    <row r="173" spans="1:41" x14ac:dyDescent="0.3">
      <c r="A173" s="8">
        <v>357</v>
      </c>
      <c r="B173" s="2" t="str">
        <f t="shared" si="35"/>
        <v>00:00 00:00</v>
      </c>
      <c r="C173" s="6">
        <f t="shared" si="36"/>
        <v>357</v>
      </c>
      <c r="F173" s="3">
        <v>0</v>
      </c>
      <c r="G173" s="3">
        <f t="shared" si="37"/>
        <v>-4.1666666666666664E-2</v>
      </c>
      <c r="H173" s="3">
        <f t="shared" si="47"/>
        <v>-8.3333333333333329E-2</v>
      </c>
      <c r="I173" s="3">
        <f t="shared" si="38"/>
        <v>4.1666666666666664E-2</v>
      </c>
      <c r="J173" s="3">
        <v>0.999305555555556</v>
      </c>
      <c r="K173" s="8">
        <v>0</v>
      </c>
      <c r="L173" s="8">
        <v>0</v>
      </c>
      <c r="M173" s="10">
        <f t="shared" si="42"/>
        <v>0</v>
      </c>
      <c r="N173" s="10">
        <f t="shared" si="43"/>
        <v>0</v>
      </c>
      <c r="O173" s="10">
        <f t="shared" si="44"/>
        <v>-7200</v>
      </c>
      <c r="P173" s="10">
        <f t="shared" si="45"/>
        <v>3600</v>
      </c>
      <c r="Q173" s="10">
        <f t="shared" si="46"/>
        <v>86340.000000000044</v>
      </c>
      <c r="R173" s="8"/>
      <c r="S173" s="8"/>
      <c r="T173" s="5">
        <f>IF(Break!G173=1,Shifts!N173-Shifts!M173,N173-M173-Break!H173)</f>
        <v>0</v>
      </c>
      <c r="U173" s="8">
        <v>0</v>
      </c>
      <c r="V173" s="8">
        <v>0</v>
      </c>
      <c r="W173" s="8">
        <v>0</v>
      </c>
      <c r="X173" s="8">
        <v>0</v>
      </c>
      <c r="Y173" s="8">
        <v>32768</v>
      </c>
      <c r="Z173" s="8">
        <v>0</v>
      </c>
      <c r="AA173" s="10">
        <f t="shared" si="39"/>
        <v>-3600</v>
      </c>
      <c r="AB173" s="8">
        <f>IF(Rounding!Q$1=1,VLOOKUP(Shifts!B173,Rounding!U174:W371,3,FALSE),-1)</f>
        <v>-1</v>
      </c>
      <c r="AC173" s="8">
        <f t="shared" si="40"/>
        <v>3600</v>
      </c>
      <c r="AD173" s="8">
        <v>0</v>
      </c>
      <c r="AE173" s="8" t="s">
        <v>4</v>
      </c>
      <c r="AF173" s="8" t="s">
        <v>4</v>
      </c>
      <c r="AG173" s="8" t="s">
        <v>4</v>
      </c>
      <c r="AH173" s="8" t="s">
        <v>4</v>
      </c>
      <c r="AI173" s="8" t="s">
        <v>4</v>
      </c>
      <c r="AJ173" s="8" t="s">
        <v>4</v>
      </c>
      <c r="AK173" s="8" t="s">
        <v>4</v>
      </c>
      <c r="AL173" s="8" t="s">
        <v>4</v>
      </c>
      <c r="AM173" s="8" t="s">
        <v>4</v>
      </c>
      <c r="AN173" s="8" t="s">
        <v>4</v>
      </c>
      <c r="AO173" s="8" t="str">
        <f t="shared" si="41"/>
        <v>insert into shifts values ('357','00:00 00:00','0','0','0','0','-7200','3600','86340','','','0','0','0','0','0','32768','0','-3600','-1','3600','0',NULL,NULL,NULL,NULL,NULL,NULL,NULL,NULL,NULL,NULL)exec @id=dbo.nextval 'shifts.shiftref'</v>
      </c>
    </row>
    <row r="174" spans="1:41" x14ac:dyDescent="0.3">
      <c r="A174" s="8">
        <v>359</v>
      </c>
      <c r="B174" s="2" t="str">
        <f t="shared" si="35"/>
        <v>00:00 00:00</v>
      </c>
      <c r="C174" s="6">
        <f t="shared" si="36"/>
        <v>359</v>
      </c>
      <c r="F174" s="3">
        <v>0</v>
      </c>
      <c r="G174" s="3">
        <f t="shared" si="37"/>
        <v>-4.1666666666666664E-2</v>
      </c>
      <c r="H174" s="3">
        <f t="shared" si="47"/>
        <v>-8.3333333333333329E-2</v>
      </c>
      <c r="I174" s="3">
        <f t="shared" si="38"/>
        <v>4.1666666666666664E-2</v>
      </c>
      <c r="J174" s="3">
        <v>0.999305555555556</v>
      </c>
      <c r="K174" s="8">
        <v>0</v>
      </c>
      <c r="L174" s="8">
        <v>0</v>
      </c>
      <c r="M174" s="10">
        <f t="shared" si="42"/>
        <v>0</v>
      </c>
      <c r="N174" s="10">
        <f t="shared" si="43"/>
        <v>0</v>
      </c>
      <c r="O174" s="10">
        <f t="shared" si="44"/>
        <v>-7200</v>
      </c>
      <c r="P174" s="10">
        <f t="shared" si="45"/>
        <v>3600</v>
      </c>
      <c r="Q174" s="10">
        <f t="shared" si="46"/>
        <v>86340.000000000044</v>
      </c>
      <c r="R174" s="8"/>
      <c r="S174" s="8"/>
      <c r="T174" s="5">
        <f>IF(Break!G174=1,Shifts!N174-Shifts!M174,N174-M174-Break!H174)</f>
        <v>0</v>
      </c>
      <c r="U174" s="8">
        <v>0</v>
      </c>
      <c r="V174" s="8">
        <v>0</v>
      </c>
      <c r="W174" s="8">
        <v>0</v>
      </c>
      <c r="X174" s="8">
        <v>0</v>
      </c>
      <c r="Y174" s="8">
        <v>32768</v>
      </c>
      <c r="Z174" s="8">
        <v>0</v>
      </c>
      <c r="AA174" s="10">
        <f t="shared" si="39"/>
        <v>-3600</v>
      </c>
      <c r="AB174" s="8">
        <f>IF(Rounding!Q$1=1,VLOOKUP(Shifts!B174,Rounding!U175:W372,3,FALSE),-1)</f>
        <v>-1</v>
      </c>
      <c r="AC174" s="8">
        <f t="shared" si="40"/>
        <v>3600</v>
      </c>
      <c r="AD174" s="8">
        <v>0</v>
      </c>
      <c r="AE174" s="8" t="s">
        <v>4</v>
      </c>
      <c r="AF174" s="8" t="s">
        <v>4</v>
      </c>
      <c r="AG174" s="8" t="s">
        <v>4</v>
      </c>
      <c r="AH174" s="8" t="s">
        <v>4</v>
      </c>
      <c r="AI174" s="8" t="s">
        <v>4</v>
      </c>
      <c r="AJ174" s="8" t="s">
        <v>4</v>
      </c>
      <c r="AK174" s="8" t="s">
        <v>4</v>
      </c>
      <c r="AL174" s="8" t="s">
        <v>4</v>
      </c>
      <c r="AM174" s="8" t="s">
        <v>4</v>
      </c>
      <c r="AN174" s="8" t="s">
        <v>4</v>
      </c>
      <c r="AO174" s="8" t="str">
        <f t="shared" si="41"/>
        <v>insert into shifts values ('359','00:00 00:00','0','0','0','0','-7200','3600','86340','','','0','0','0','0','0','32768','0','-3600','-1','3600','0',NULL,NULL,NULL,NULL,NULL,NULL,NULL,NULL,NULL,NULL)exec @id=dbo.nextval 'shifts.shiftref'</v>
      </c>
    </row>
    <row r="175" spans="1:41" x14ac:dyDescent="0.3">
      <c r="A175" s="8">
        <v>361</v>
      </c>
      <c r="B175" s="2" t="str">
        <f t="shared" si="35"/>
        <v>00:00 00:00</v>
      </c>
      <c r="C175" s="6">
        <f t="shared" si="36"/>
        <v>361</v>
      </c>
      <c r="F175" s="3">
        <v>0</v>
      </c>
      <c r="G175" s="3">
        <f t="shared" si="37"/>
        <v>-4.1666666666666664E-2</v>
      </c>
      <c r="H175" s="3">
        <f t="shared" si="47"/>
        <v>-8.3333333333333329E-2</v>
      </c>
      <c r="I175" s="3">
        <f t="shared" si="38"/>
        <v>4.1666666666666664E-2</v>
      </c>
      <c r="J175" s="3">
        <v>0.999305555555556</v>
      </c>
      <c r="K175" s="8">
        <v>0</v>
      </c>
      <c r="L175" s="8">
        <v>0</v>
      </c>
      <c r="M175" s="10">
        <f t="shared" si="42"/>
        <v>0</v>
      </c>
      <c r="N175" s="10">
        <f t="shared" si="43"/>
        <v>0</v>
      </c>
      <c r="O175" s="10">
        <f t="shared" si="44"/>
        <v>-7200</v>
      </c>
      <c r="P175" s="10">
        <f t="shared" si="45"/>
        <v>3600</v>
      </c>
      <c r="Q175" s="10">
        <f t="shared" si="46"/>
        <v>86340.000000000044</v>
      </c>
      <c r="R175" s="8"/>
      <c r="S175" s="8"/>
      <c r="T175" s="5">
        <f>IF(Break!G175=1,Shifts!N175-Shifts!M175,N175-M175-Break!H175)</f>
        <v>0</v>
      </c>
      <c r="U175" s="8">
        <v>0</v>
      </c>
      <c r="V175" s="8">
        <v>0</v>
      </c>
      <c r="W175" s="8">
        <v>0</v>
      </c>
      <c r="X175" s="8">
        <v>0</v>
      </c>
      <c r="Y175" s="8">
        <v>32768</v>
      </c>
      <c r="Z175" s="8">
        <v>0</v>
      </c>
      <c r="AA175" s="10">
        <f t="shared" si="39"/>
        <v>-3600</v>
      </c>
      <c r="AB175" s="8">
        <f>IF(Rounding!Q$1=1,VLOOKUP(Shifts!B175,Rounding!U176:W373,3,FALSE),-1)</f>
        <v>-1</v>
      </c>
      <c r="AC175" s="8">
        <f t="shared" si="40"/>
        <v>3600</v>
      </c>
      <c r="AD175" s="8">
        <v>0</v>
      </c>
      <c r="AE175" s="8" t="s">
        <v>4</v>
      </c>
      <c r="AF175" s="8" t="s">
        <v>4</v>
      </c>
      <c r="AG175" s="8" t="s">
        <v>4</v>
      </c>
      <c r="AH175" s="8" t="s">
        <v>4</v>
      </c>
      <c r="AI175" s="8" t="s">
        <v>4</v>
      </c>
      <c r="AJ175" s="8" t="s">
        <v>4</v>
      </c>
      <c r="AK175" s="8" t="s">
        <v>4</v>
      </c>
      <c r="AL175" s="8" t="s">
        <v>4</v>
      </c>
      <c r="AM175" s="8" t="s">
        <v>4</v>
      </c>
      <c r="AN175" s="8" t="s">
        <v>4</v>
      </c>
      <c r="AO175" s="8" t="str">
        <f t="shared" si="41"/>
        <v>insert into shifts values ('361','00:00 00:00','0','0','0','0','-7200','3600','86340','','','0','0','0','0','0','32768','0','-3600','-1','3600','0',NULL,NULL,NULL,NULL,NULL,NULL,NULL,NULL,NULL,NULL)exec @id=dbo.nextval 'shifts.shiftref'</v>
      </c>
    </row>
    <row r="176" spans="1:41" x14ac:dyDescent="0.3">
      <c r="A176" s="8">
        <v>363</v>
      </c>
      <c r="B176" s="2" t="str">
        <f t="shared" si="35"/>
        <v>00:00 00:00</v>
      </c>
      <c r="C176" s="6">
        <f t="shared" si="36"/>
        <v>363</v>
      </c>
      <c r="F176" s="3">
        <v>0</v>
      </c>
      <c r="G176" s="3">
        <f t="shared" si="37"/>
        <v>-4.1666666666666664E-2</v>
      </c>
      <c r="H176" s="3">
        <f t="shared" si="47"/>
        <v>-8.3333333333333329E-2</v>
      </c>
      <c r="I176" s="3">
        <f t="shared" si="38"/>
        <v>4.1666666666666664E-2</v>
      </c>
      <c r="J176" s="3">
        <v>0.999305555555556</v>
      </c>
      <c r="K176" s="8">
        <v>0</v>
      </c>
      <c r="L176" s="8">
        <v>0</v>
      </c>
      <c r="M176" s="10">
        <f t="shared" si="42"/>
        <v>0</v>
      </c>
      <c r="N176" s="10">
        <f t="shared" si="43"/>
        <v>0</v>
      </c>
      <c r="O176" s="10">
        <f t="shared" si="44"/>
        <v>-7200</v>
      </c>
      <c r="P176" s="10">
        <f t="shared" si="45"/>
        <v>3600</v>
      </c>
      <c r="Q176" s="10">
        <f t="shared" si="46"/>
        <v>86340.000000000044</v>
      </c>
      <c r="R176" s="8"/>
      <c r="S176" s="8"/>
      <c r="T176" s="5">
        <f>IF(Break!G176=1,Shifts!N176-Shifts!M176,N176-M176-Break!H176)</f>
        <v>0</v>
      </c>
      <c r="U176" s="8">
        <v>0</v>
      </c>
      <c r="V176" s="8">
        <v>0</v>
      </c>
      <c r="W176" s="8">
        <v>0</v>
      </c>
      <c r="X176" s="8">
        <v>0</v>
      </c>
      <c r="Y176" s="8">
        <v>32768</v>
      </c>
      <c r="Z176" s="8">
        <v>0</v>
      </c>
      <c r="AA176" s="10">
        <f t="shared" si="39"/>
        <v>-3600</v>
      </c>
      <c r="AB176" s="8">
        <f>IF(Rounding!Q$1=1,VLOOKUP(Shifts!B176,Rounding!U177:W374,3,FALSE),-1)</f>
        <v>-1</v>
      </c>
      <c r="AC176" s="8">
        <f t="shared" si="40"/>
        <v>3600</v>
      </c>
      <c r="AD176" s="8">
        <v>0</v>
      </c>
      <c r="AE176" s="8" t="s">
        <v>4</v>
      </c>
      <c r="AF176" s="8" t="s">
        <v>4</v>
      </c>
      <c r="AG176" s="8" t="s">
        <v>4</v>
      </c>
      <c r="AH176" s="8" t="s">
        <v>4</v>
      </c>
      <c r="AI176" s="8" t="s">
        <v>4</v>
      </c>
      <c r="AJ176" s="8" t="s">
        <v>4</v>
      </c>
      <c r="AK176" s="8" t="s">
        <v>4</v>
      </c>
      <c r="AL176" s="8" t="s">
        <v>4</v>
      </c>
      <c r="AM176" s="8" t="s">
        <v>4</v>
      </c>
      <c r="AN176" s="8" t="s">
        <v>4</v>
      </c>
      <c r="AO176" s="8" t="str">
        <f t="shared" si="41"/>
        <v>insert into shifts values ('363','00:00 00:00','0','0','0','0','-7200','3600','86340','','','0','0','0','0','0','32768','0','-3600','-1','3600','0',NULL,NULL,NULL,NULL,NULL,NULL,NULL,NULL,NULL,NULL)exec @id=dbo.nextval 'shifts.shiftref'</v>
      </c>
    </row>
    <row r="177" spans="1:41" x14ac:dyDescent="0.3">
      <c r="A177" s="8">
        <v>365</v>
      </c>
      <c r="B177" s="2" t="str">
        <f t="shared" si="35"/>
        <v>00:00 00:00</v>
      </c>
      <c r="C177" s="6">
        <f t="shared" si="36"/>
        <v>365</v>
      </c>
      <c r="F177" s="3">
        <v>0</v>
      </c>
      <c r="G177" s="3">
        <f t="shared" si="37"/>
        <v>-4.1666666666666664E-2</v>
      </c>
      <c r="H177" s="3">
        <f t="shared" si="47"/>
        <v>-8.3333333333333329E-2</v>
      </c>
      <c r="I177" s="3">
        <f t="shared" si="38"/>
        <v>4.1666666666666664E-2</v>
      </c>
      <c r="J177" s="3">
        <v>0.999305555555556</v>
      </c>
      <c r="K177" s="8">
        <v>0</v>
      </c>
      <c r="L177" s="8">
        <v>0</v>
      </c>
      <c r="M177" s="10">
        <f t="shared" si="42"/>
        <v>0</v>
      </c>
      <c r="N177" s="10">
        <f t="shared" si="43"/>
        <v>0</v>
      </c>
      <c r="O177" s="10">
        <f t="shared" si="44"/>
        <v>-7200</v>
      </c>
      <c r="P177" s="10">
        <f t="shared" si="45"/>
        <v>3600</v>
      </c>
      <c r="Q177" s="10">
        <f t="shared" si="46"/>
        <v>86340.000000000044</v>
      </c>
      <c r="R177" s="8"/>
      <c r="S177" s="8"/>
      <c r="T177" s="5">
        <f>IF(Break!G177=1,Shifts!N177-Shifts!M177,N177-M177-Break!H177)</f>
        <v>0</v>
      </c>
      <c r="U177" s="8">
        <v>0</v>
      </c>
      <c r="V177" s="8">
        <v>0</v>
      </c>
      <c r="W177" s="8">
        <v>0</v>
      </c>
      <c r="X177" s="8">
        <v>0</v>
      </c>
      <c r="Y177" s="8">
        <v>32768</v>
      </c>
      <c r="Z177" s="8">
        <v>0</v>
      </c>
      <c r="AA177" s="10">
        <f t="shared" si="39"/>
        <v>-3600</v>
      </c>
      <c r="AB177" s="8">
        <f>IF(Rounding!Q$1=1,VLOOKUP(Shifts!B177,Rounding!U178:W375,3,FALSE),-1)</f>
        <v>-1</v>
      </c>
      <c r="AC177" s="8">
        <f t="shared" si="40"/>
        <v>3600</v>
      </c>
      <c r="AD177" s="8">
        <v>0</v>
      </c>
      <c r="AE177" s="8" t="s">
        <v>4</v>
      </c>
      <c r="AF177" s="8" t="s">
        <v>4</v>
      </c>
      <c r="AG177" s="8" t="s">
        <v>4</v>
      </c>
      <c r="AH177" s="8" t="s">
        <v>4</v>
      </c>
      <c r="AI177" s="8" t="s">
        <v>4</v>
      </c>
      <c r="AJ177" s="8" t="s">
        <v>4</v>
      </c>
      <c r="AK177" s="8" t="s">
        <v>4</v>
      </c>
      <c r="AL177" s="8" t="s">
        <v>4</v>
      </c>
      <c r="AM177" s="8" t="s">
        <v>4</v>
      </c>
      <c r="AN177" s="8" t="s">
        <v>4</v>
      </c>
      <c r="AO177" s="8" t="str">
        <f t="shared" si="41"/>
        <v>insert into shifts values ('365','00:00 00:00','0','0','0','0','-7200','3600','86340','','','0','0','0','0','0','32768','0','-3600','-1','3600','0',NULL,NULL,NULL,NULL,NULL,NULL,NULL,NULL,NULL,NULL)exec @id=dbo.nextval 'shifts.shiftref'</v>
      </c>
    </row>
    <row r="178" spans="1:41" x14ac:dyDescent="0.3">
      <c r="A178" s="8">
        <v>367</v>
      </c>
      <c r="B178" s="2" t="str">
        <f t="shared" si="35"/>
        <v>00:00 00:00</v>
      </c>
      <c r="C178" s="6">
        <f t="shared" si="36"/>
        <v>367</v>
      </c>
      <c r="F178" s="3">
        <v>0</v>
      </c>
      <c r="G178" s="3">
        <f t="shared" si="37"/>
        <v>-4.1666666666666664E-2</v>
      </c>
      <c r="H178" s="3">
        <f t="shared" si="47"/>
        <v>-8.3333333333333329E-2</v>
      </c>
      <c r="I178" s="3">
        <f t="shared" si="38"/>
        <v>4.1666666666666664E-2</v>
      </c>
      <c r="J178" s="3">
        <v>0.999305555555556</v>
      </c>
      <c r="K178" s="8">
        <v>0</v>
      </c>
      <c r="L178" s="8">
        <v>0</v>
      </c>
      <c r="M178" s="10">
        <f t="shared" si="42"/>
        <v>0</v>
      </c>
      <c r="N178" s="10">
        <f t="shared" si="43"/>
        <v>0</v>
      </c>
      <c r="O178" s="10">
        <f t="shared" si="44"/>
        <v>-7200</v>
      </c>
      <c r="P178" s="10">
        <f t="shared" si="45"/>
        <v>3600</v>
      </c>
      <c r="Q178" s="10">
        <f t="shared" si="46"/>
        <v>86340.000000000044</v>
      </c>
      <c r="R178" s="8"/>
      <c r="S178" s="8"/>
      <c r="T178" s="5">
        <f>IF(Break!G178=1,Shifts!N178-Shifts!M178,N178-M178-Break!H178)</f>
        <v>0</v>
      </c>
      <c r="U178" s="8">
        <v>0</v>
      </c>
      <c r="V178" s="8">
        <v>0</v>
      </c>
      <c r="W178" s="8">
        <v>0</v>
      </c>
      <c r="X178" s="8">
        <v>0</v>
      </c>
      <c r="Y178" s="8">
        <v>32768</v>
      </c>
      <c r="Z178" s="8">
        <v>0</v>
      </c>
      <c r="AA178" s="10">
        <f t="shared" si="39"/>
        <v>-3600</v>
      </c>
      <c r="AB178" s="8">
        <f>IF(Rounding!Q$1=1,VLOOKUP(Shifts!B178,Rounding!U179:W376,3,FALSE),-1)</f>
        <v>-1</v>
      </c>
      <c r="AC178" s="8">
        <f t="shared" si="40"/>
        <v>3600</v>
      </c>
      <c r="AD178" s="8">
        <v>0</v>
      </c>
      <c r="AE178" s="8" t="s">
        <v>4</v>
      </c>
      <c r="AF178" s="8" t="s">
        <v>4</v>
      </c>
      <c r="AG178" s="8" t="s">
        <v>4</v>
      </c>
      <c r="AH178" s="8" t="s">
        <v>4</v>
      </c>
      <c r="AI178" s="8" t="s">
        <v>4</v>
      </c>
      <c r="AJ178" s="8" t="s">
        <v>4</v>
      </c>
      <c r="AK178" s="8" t="s">
        <v>4</v>
      </c>
      <c r="AL178" s="8" t="s">
        <v>4</v>
      </c>
      <c r="AM178" s="8" t="s">
        <v>4</v>
      </c>
      <c r="AN178" s="8" t="s">
        <v>4</v>
      </c>
      <c r="AO178" s="8" t="str">
        <f t="shared" si="41"/>
        <v>insert into shifts values ('367','00:00 00:00','0','0','0','0','-7200','3600','86340','','','0','0','0','0','0','32768','0','-3600','-1','3600','0',NULL,NULL,NULL,NULL,NULL,NULL,NULL,NULL,NULL,NULL)exec @id=dbo.nextval 'shifts.shiftref'</v>
      </c>
    </row>
    <row r="179" spans="1:41" x14ac:dyDescent="0.3">
      <c r="A179" s="8">
        <v>369</v>
      </c>
      <c r="B179" s="2" t="str">
        <f t="shared" si="35"/>
        <v>00:00 00:00</v>
      </c>
      <c r="C179" s="6">
        <f t="shared" si="36"/>
        <v>369</v>
      </c>
      <c r="F179" s="3">
        <v>0</v>
      </c>
      <c r="G179" s="3">
        <f t="shared" si="37"/>
        <v>-4.1666666666666664E-2</v>
      </c>
      <c r="H179" s="3">
        <f t="shared" si="47"/>
        <v>-8.3333333333333329E-2</v>
      </c>
      <c r="I179" s="3">
        <f t="shared" si="38"/>
        <v>4.1666666666666664E-2</v>
      </c>
      <c r="J179" s="3">
        <v>0.999305555555556</v>
      </c>
      <c r="K179" s="8">
        <v>0</v>
      </c>
      <c r="L179" s="8">
        <v>0</v>
      </c>
      <c r="M179" s="10">
        <f t="shared" si="42"/>
        <v>0</v>
      </c>
      <c r="N179" s="10">
        <f t="shared" si="43"/>
        <v>0</v>
      </c>
      <c r="O179" s="10">
        <f t="shared" si="44"/>
        <v>-7200</v>
      </c>
      <c r="P179" s="10">
        <f t="shared" si="45"/>
        <v>3600</v>
      </c>
      <c r="Q179" s="10">
        <f t="shared" si="46"/>
        <v>86340.000000000044</v>
      </c>
      <c r="R179" s="8"/>
      <c r="S179" s="8"/>
      <c r="T179" s="5">
        <f>IF(Break!G179=1,Shifts!N179-Shifts!M179,N179-M179-Break!H179)</f>
        <v>0</v>
      </c>
      <c r="U179" s="8">
        <v>0</v>
      </c>
      <c r="V179" s="8">
        <v>0</v>
      </c>
      <c r="W179" s="8">
        <v>0</v>
      </c>
      <c r="X179" s="8">
        <v>0</v>
      </c>
      <c r="Y179" s="8">
        <v>32768</v>
      </c>
      <c r="Z179" s="8">
        <v>0</v>
      </c>
      <c r="AA179" s="10">
        <f t="shared" si="39"/>
        <v>-3600</v>
      </c>
      <c r="AB179" s="8">
        <f>IF(Rounding!Q$1=1,VLOOKUP(Shifts!B179,Rounding!U180:W377,3,FALSE),-1)</f>
        <v>-1</v>
      </c>
      <c r="AC179" s="8">
        <f t="shared" si="40"/>
        <v>3600</v>
      </c>
      <c r="AD179" s="8">
        <v>0</v>
      </c>
      <c r="AE179" s="8" t="s">
        <v>4</v>
      </c>
      <c r="AF179" s="8" t="s">
        <v>4</v>
      </c>
      <c r="AG179" s="8" t="s">
        <v>4</v>
      </c>
      <c r="AH179" s="8" t="s">
        <v>4</v>
      </c>
      <c r="AI179" s="8" t="s">
        <v>4</v>
      </c>
      <c r="AJ179" s="8" t="s">
        <v>4</v>
      </c>
      <c r="AK179" s="8" t="s">
        <v>4</v>
      </c>
      <c r="AL179" s="8" t="s">
        <v>4</v>
      </c>
      <c r="AM179" s="8" t="s">
        <v>4</v>
      </c>
      <c r="AN179" s="8" t="s">
        <v>4</v>
      </c>
      <c r="AO179" s="8" t="str">
        <f t="shared" si="41"/>
        <v>insert into shifts values ('369','00:00 00:00','0','0','0','0','-7200','3600','86340','','','0','0','0','0','0','32768','0','-3600','-1','3600','0',NULL,NULL,NULL,NULL,NULL,NULL,NULL,NULL,NULL,NULL)exec @id=dbo.nextval 'shifts.shiftref'</v>
      </c>
    </row>
    <row r="180" spans="1:41" x14ac:dyDescent="0.3">
      <c r="A180" s="8">
        <v>371</v>
      </c>
      <c r="B180" s="2" t="str">
        <f t="shared" si="35"/>
        <v>00:00 00:00</v>
      </c>
      <c r="C180" s="6">
        <f t="shared" si="36"/>
        <v>371</v>
      </c>
      <c r="F180" s="3">
        <v>0</v>
      </c>
      <c r="G180" s="3">
        <f t="shared" si="37"/>
        <v>-4.1666666666666664E-2</v>
      </c>
      <c r="H180" s="3">
        <f t="shared" si="47"/>
        <v>-8.3333333333333329E-2</v>
      </c>
      <c r="I180" s="3">
        <f t="shared" si="38"/>
        <v>4.1666666666666664E-2</v>
      </c>
      <c r="J180" s="3">
        <v>0.999305555555556</v>
      </c>
      <c r="K180" s="8">
        <v>0</v>
      </c>
      <c r="L180" s="8">
        <v>0</v>
      </c>
      <c r="M180" s="10">
        <f t="shared" si="42"/>
        <v>0</v>
      </c>
      <c r="N180" s="10">
        <f t="shared" si="43"/>
        <v>0</v>
      </c>
      <c r="O180" s="10">
        <f t="shared" si="44"/>
        <v>-7200</v>
      </c>
      <c r="P180" s="10">
        <f t="shared" si="45"/>
        <v>3600</v>
      </c>
      <c r="Q180" s="10">
        <f t="shared" si="46"/>
        <v>86340.000000000044</v>
      </c>
      <c r="R180" s="8"/>
      <c r="S180" s="8"/>
      <c r="T180" s="5">
        <f>IF(Break!G180=1,Shifts!N180-Shifts!M180,N180-M180-Break!H180)</f>
        <v>0</v>
      </c>
      <c r="U180" s="8">
        <v>0</v>
      </c>
      <c r="V180" s="8">
        <v>0</v>
      </c>
      <c r="W180" s="8">
        <v>0</v>
      </c>
      <c r="X180" s="8">
        <v>0</v>
      </c>
      <c r="Y180" s="8">
        <v>32768</v>
      </c>
      <c r="Z180" s="8">
        <v>0</v>
      </c>
      <c r="AA180" s="10">
        <f t="shared" si="39"/>
        <v>-3600</v>
      </c>
      <c r="AB180" s="8">
        <f>IF(Rounding!Q$1=1,VLOOKUP(Shifts!B180,Rounding!U181:W378,3,FALSE),-1)</f>
        <v>-1</v>
      </c>
      <c r="AC180" s="8">
        <f t="shared" si="40"/>
        <v>3600</v>
      </c>
      <c r="AD180" s="8">
        <v>0</v>
      </c>
      <c r="AE180" s="8" t="s">
        <v>4</v>
      </c>
      <c r="AF180" s="8" t="s">
        <v>4</v>
      </c>
      <c r="AG180" s="8" t="s">
        <v>4</v>
      </c>
      <c r="AH180" s="8" t="s">
        <v>4</v>
      </c>
      <c r="AI180" s="8" t="s">
        <v>4</v>
      </c>
      <c r="AJ180" s="8" t="s">
        <v>4</v>
      </c>
      <c r="AK180" s="8" t="s">
        <v>4</v>
      </c>
      <c r="AL180" s="8" t="s">
        <v>4</v>
      </c>
      <c r="AM180" s="8" t="s">
        <v>4</v>
      </c>
      <c r="AN180" s="8" t="s">
        <v>4</v>
      </c>
      <c r="AO180" s="8" t="str">
        <f t="shared" si="41"/>
        <v>insert into shifts values ('371','00:00 00:00','0','0','0','0','-7200','3600','86340','','','0','0','0','0','0','32768','0','-3600','-1','3600','0',NULL,NULL,NULL,NULL,NULL,NULL,NULL,NULL,NULL,NULL)exec @id=dbo.nextval 'shifts.shiftref'</v>
      </c>
    </row>
    <row r="181" spans="1:41" x14ac:dyDescent="0.3">
      <c r="A181" s="8">
        <v>373</v>
      </c>
      <c r="B181" s="2" t="str">
        <f t="shared" si="35"/>
        <v>00:00 00:00</v>
      </c>
      <c r="C181" s="6">
        <f t="shared" si="36"/>
        <v>373</v>
      </c>
      <c r="F181" s="3">
        <v>0</v>
      </c>
      <c r="G181" s="3">
        <f t="shared" si="37"/>
        <v>-4.1666666666666664E-2</v>
      </c>
      <c r="H181" s="3">
        <f t="shared" si="47"/>
        <v>-8.3333333333333329E-2</v>
      </c>
      <c r="I181" s="3">
        <f t="shared" si="38"/>
        <v>4.1666666666666664E-2</v>
      </c>
      <c r="J181" s="3">
        <v>0.999305555555556</v>
      </c>
      <c r="K181" s="8">
        <v>0</v>
      </c>
      <c r="L181" s="8">
        <v>0</v>
      </c>
      <c r="M181" s="10">
        <f t="shared" si="42"/>
        <v>0</v>
      </c>
      <c r="N181" s="10">
        <f t="shared" si="43"/>
        <v>0</v>
      </c>
      <c r="O181" s="10">
        <f t="shared" si="44"/>
        <v>-7200</v>
      </c>
      <c r="P181" s="10">
        <f t="shared" si="45"/>
        <v>3600</v>
      </c>
      <c r="Q181" s="10">
        <f t="shared" si="46"/>
        <v>86340.000000000044</v>
      </c>
      <c r="R181" s="8"/>
      <c r="S181" s="8"/>
      <c r="T181" s="5">
        <f>IF(Break!G181=1,Shifts!N181-Shifts!M181,N181-M181-Break!H181)</f>
        <v>0</v>
      </c>
      <c r="U181" s="8">
        <v>0</v>
      </c>
      <c r="V181" s="8">
        <v>0</v>
      </c>
      <c r="W181" s="8">
        <v>0</v>
      </c>
      <c r="X181" s="8">
        <v>0</v>
      </c>
      <c r="Y181" s="8">
        <v>32768</v>
      </c>
      <c r="Z181" s="8">
        <v>0</v>
      </c>
      <c r="AA181" s="10">
        <f t="shared" si="39"/>
        <v>-3600</v>
      </c>
      <c r="AB181" s="8">
        <f>IF(Rounding!Q$1=1,VLOOKUP(Shifts!B181,Rounding!U182:W379,3,FALSE),-1)</f>
        <v>-1</v>
      </c>
      <c r="AC181" s="8">
        <f t="shared" si="40"/>
        <v>3600</v>
      </c>
      <c r="AD181" s="8">
        <v>0</v>
      </c>
      <c r="AE181" s="8" t="s">
        <v>4</v>
      </c>
      <c r="AF181" s="8" t="s">
        <v>4</v>
      </c>
      <c r="AG181" s="8" t="s">
        <v>4</v>
      </c>
      <c r="AH181" s="8" t="s">
        <v>4</v>
      </c>
      <c r="AI181" s="8" t="s">
        <v>4</v>
      </c>
      <c r="AJ181" s="8" t="s">
        <v>4</v>
      </c>
      <c r="AK181" s="8" t="s">
        <v>4</v>
      </c>
      <c r="AL181" s="8" t="s">
        <v>4</v>
      </c>
      <c r="AM181" s="8" t="s">
        <v>4</v>
      </c>
      <c r="AN181" s="8" t="s">
        <v>4</v>
      </c>
      <c r="AO181" s="8" t="str">
        <f t="shared" si="41"/>
        <v>insert into shifts values ('373','00:00 00:00','0','0','0','0','-7200','3600','86340','','','0','0','0','0','0','32768','0','-3600','-1','3600','0',NULL,NULL,NULL,NULL,NULL,NULL,NULL,NULL,NULL,NULL)exec @id=dbo.nextval 'shifts.shiftref'</v>
      </c>
    </row>
    <row r="182" spans="1:41" x14ac:dyDescent="0.3">
      <c r="A182" s="8">
        <v>375</v>
      </c>
      <c r="B182" s="2" t="str">
        <f t="shared" si="35"/>
        <v>00:00 00:00</v>
      </c>
      <c r="C182" s="6">
        <f t="shared" si="36"/>
        <v>375</v>
      </c>
      <c r="F182" s="3">
        <v>0</v>
      </c>
      <c r="G182" s="3">
        <f t="shared" si="37"/>
        <v>-4.1666666666666664E-2</v>
      </c>
      <c r="H182" s="3">
        <f t="shared" si="47"/>
        <v>-8.3333333333333329E-2</v>
      </c>
      <c r="I182" s="3">
        <f t="shared" si="38"/>
        <v>4.1666666666666664E-2</v>
      </c>
      <c r="J182" s="3">
        <v>0.999305555555556</v>
      </c>
      <c r="K182" s="8">
        <v>0</v>
      </c>
      <c r="L182" s="8">
        <v>0</v>
      </c>
      <c r="M182" s="10">
        <f t="shared" si="42"/>
        <v>0</v>
      </c>
      <c r="N182" s="10">
        <f t="shared" si="43"/>
        <v>0</v>
      </c>
      <c r="O182" s="10">
        <f t="shared" si="44"/>
        <v>-7200</v>
      </c>
      <c r="P182" s="10">
        <f t="shared" si="45"/>
        <v>3600</v>
      </c>
      <c r="Q182" s="10">
        <f t="shared" si="46"/>
        <v>86340.000000000044</v>
      </c>
      <c r="R182" s="8"/>
      <c r="S182" s="8"/>
      <c r="T182" s="5">
        <f>IF(Break!G182=1,Shifts!N182-Shifts!M182,N182-M182-Break!H182)</f>
        <v>0</v>
      </c>
      <c r="U182" s="8">
        <v>0</v>
      </c>
      <c r="V182" s="8">
        <v>0</v>
      </c>
      <c r="W182" s="8">
        <v>0</v>
      </c>
      <c r="X182" s="8">
        <v>0</v>
      </c>
      <c r="Y182" s="8">
        <v>32768</v>
      </c>
      <c r="Z182" s="8">
        <v>0</v>
      </c>
      <c r="AA182" s="10">
        <f t="shared" si="39"/>
        <v>-3600</v>
      </c>
      <c r="AB182" s="8">
        <f>IF(Rounding!Q$1=1,VLOOKUP(Shifts!B182,Rounding!U183:W380,3,FALSE),-1)</f>
        <v>-1</v>
      </c>
      <c r="AC182" s="8">
        <f t="shared" si="40"/>
        <v>3600</v>
      </c>
      <c r="AD182" s="8">
        <v>0</v>
      </c>
      <c r="AE182" s="8" t="s">
        <v>4</v>
      </c>
      <c r="AF182" s="8" t="s">
        <v>4</v>
      </c>
      <c r="AG182" s="8" t="s">
        <v>4</v>
      </c>
      <c r="AH182" s="8" t="s">
        <v>4</v>
      </c>
      <c r="AI182" s="8" t="s">
        <v>4</v>
      </c>
      <c r="AJ182" s="8" t="s">
        <v>4</v>
      </c>
      <c r="AK182" s="8" t="s">
        <v>4</v>
      </c>
      <c r="AL182" s="8" t="s">
        <v>4</v>
      </c>
      <c r="AM182" s="8" t="s">
        <v>4</v>
      </c>
      <c r="AN182" s="8" t="s">
        <v>4</v>
      </c>
      <c r="AO182" s="8" t="str">
        <f t="shared" si="41"/>
        <v>insert into shifts values ('375','00:00 00:00','0','0','0','0','-7200','3600','86340','','','0','0','0','0','0','32768','0','-3600','-1','3600','0',NULL,NULL,NULL,NULL,NULL,NULL,NULL,NULL,NULL,NULL)exec @id=dbo.nextval 'shifts.shiftref'</v>
      </c>
    </row>
    <row r="183" spans="1:41" x14ac:dyDescent="0.3">
      <c r="A183" s="8">
        <v>377</v>
      </c>
      <c r="B183" s="2" t="str">
        <f t="shared" si="35"/>
        <v>00:00 00:00</v>
      </c>
      <c r="C183" s="6">
        <f t="shared" si="36"/>
        <v>377</v>
      </c>
      <c r="F183" s="3">
        <v>0</v>
      </c>
      <c r="G183" s="3">
        <f t="shared" si="37"/>
        <v>-4.1666666666666664E-2</v>
      </c>
      <c r="H183" s="3">
        <f t="shared" si="47"/>
        <v>-8.3333333333333329E-2</v>
      </c>
      <c r="I183" s="3">
        <f t="shared" si="38"/>
        <v>4.1666666666666664E-2</v>
      </c>
      <c r="J183" s="3">
        <v>0.999305555555556</v>
      </c>
      <c r="K183" s="8">
        <v>0</v>
      </c>
      <c r="L183" s="8">
        <v>0</v>
      </c>
      <c r="M183" s="10">
        <f t="shared" si="42"/>
        <v>0</v>
      </c>
      <c r="N183" s="10">
        <f t="shared" si="43"/>
        <v>0</v>
      </c>
      <c r="O183" s="10">
        <f t="shared" si="44"/>
        <v>-7200</v>
      </c>
      <c r="P183" s="10">
        <f t="shared" si="45"/>
        <v>3600</v>
      </c>
      <c r="Q183" s="10">
        <f t="shared" si="46"/>
        <v>86340.000000000044</v>
      </c>
      <c r="R183" s="8"/>
      <c r="S183" s="8"/>
      <c r="T183" s="5">
        <f>IF(Break!G183=1,Shifts!N183-Shifts!M183,N183-M183-Break!H183)</f>
        <v>0</v>
      </c>
      <c r="U183" s="8">
        <v>0</v>
      </c>
      <c r="V183" s="8">
        <v>0</v>
      </c>
      <c r="W183" s="8">
        <v>0</v>
      </c>
      <c r="X183" s="8">
        <v>0</v>
      </c>
      <c r="Y183" s="8">
        <v>32768</v>
      </c>
      <c r="Z183" s="8">
        <v>0</v>
      </c>
      <c r="AA183" s="10">
        <f t="shared" si="39"/>
        <v>-3600</v>
      </c>
      <c r="AB183" s="8">
        <f>IF(Rounding!Q$1=1,VLOOKUP(Shifts!B183,Rounding!U184:W381,3,FALSE),-1)</f>
        <v>-1</v>
      </c>
      <c r="AC183" s="8">
        <f t="shared" si="40"/>
        <v>3600</v>
      </c>
      <c r="AD183" s="8">
        <v>0</v>
      </c>
      <c r="AE183" s="8" t="s">
        <v>4</v>
      </c>
      <c r="AF183" s="8" t="s">
        <v>4</v>
      </c>
      <c r="AG183" s="8" t="s">
        <v>4</v>
      </c>
      <c r="AH183" s="8" t="s">
        <v>4</v>
      </c>
      <c r="AI183" s="8" t="s">
        <v>4</v>
      </c>
      <c r="AJ183" s="8" t="s">
        <v>4</v>
      </c>
      <c r="AK183" s="8" t="s">
        <v>4</v>
      </c>
      <c r="AL183" s="8" t="s">
        <v>4</v>
      </c>
      <c r="AM183" s="8" t="s">
        <v>4</v>
      </c>
      <c r="AN183" s="8" t="s">
        <v>4</v>
      </c>
      <c r="AO183" s="8" t="str">
        <f t="shared" si="41"/>
        <v>insert into shifts values ('377','00:00 00:00','0','0','0','0','-7200','3600','86340','','','0','0','0','0','0','32768','0','-3600','-1','3600','0',NULL,NULL,NULL,NULL,NULL,NULL,NULL,NULL,NULL,NULL)exec @id=dbo.nextval 'shifts.shiftref'</v>
      </c>
    </row>
    <row r="184" spans="1:41" x14ac:dyDescent="0.3">
      <c r="A184" s="8">
        <v>379</v>
      </c>
      <c r="B184" s="2" t="str">
        <f t="shared" si="35"/>
        <v>00:00 00:00</v>
      </c>
      <c r="C184" s="6">
        <f t="shared" si="36"/>
        <v>379</v>
      </c>
      <c r="F184" s="3">
        <v>0</v>
      </c>
      <c r="G184" s="3">
        <f t="shared" si="37"/>
        <v>-4.1666666666666664E-2</v>
      </c>
      <c r="H184" s="3">
        <f t="shared" si="47"/>
        <v>-8.3333333333333329E-2</v>
      </c>
      <c r="I184" s="3">
        <f t="shared" si="38"/>
        <v>4.1666666666666664E-2</v>
      </c>
      <c r="J184" s="3">
        <v>0.999305555555556</v>
      </c>
      <c r="K184" s="8">
        <v>0</v>
      </c>
      <c r="L184" s="8">
        <v>0</v>
      </c>
      <c r="M184" s="10">
        <f t="shared" si="42"/>
        <v>0</v>
      </c>
      <c r="N184" s="10">
        <f t="shared" si="43"/>
        <v>0</v>
      </c>
      <c r="O184" s="10">
        <f t="shared" si="44"/>
        <v>-7200</v>
      </c>
      <c r="P184" s="10">
        <f t="shared" si="45"/>
        <v>3600</v>
      </c>
      <c r="Q184" s="10">
        <f t="shared" si="46"/>
        <v>86340.000000000044</v>
      </c>
      <c r="R184" s="8"/>
      <c r="S184" s="8"/>
      <c r="T184" s="5">
        <f>IF(Break!G184=1,Shifts!N184-Shifts!M184,N184-M184-Break!H184)</f>
        <v>0</v>
      </c>
      <c r="U184" s="8">
        <v>0</v>
      </c>
      <c r="V184" s="8">
        <v>0</v>
      </c>
      <c r="W184" s="8">
        <v>0</v>
      </c>
      <c r="X184" s="8">
        <v>0</v>
      </c>
      <c r="Y184" s="8">
        <v>32768</v>
      </c>
      <c r="Z184" s="8">
        <v>0</v>
      </c>
      <c r="AA184" s="10">
        <f t="shared" si="39"/>
        <v>-3600</v>
      </c>
      <c r="AB184" s="8">
        <f>IF(Rounding!Q$1=1,VLOOKUP(Shifts!B184,Rounding!U185:W382,3,FALSE),-1)</f>
        <v>-1</v>
      </c>
      <c r="AC184" s="8">
        <f t="shared" si="40"/>
        <v>3600</v>
      </c>
      <c r="AD184" s="8">
        <v>0</v>
      </c>
      <c r="AE184" s="8" t="s">
        <v>4</v>
      </c>
      <c r="AF184" s="8" t="s">
        <v>4</v>
      </c>
      <c r="AG184" s="8" t="s">
        <v>4</v>
      </c>
      <c r="AH184" s="8" t="s">
        <v>4</v>
      </c>
      <c r="AI184" s="8" t="s">
        <v>4</v>
      </c>
      <c r="AJ184" s="8" t="s">
        <v>4</v>
      </c>
      <c r="AK184" s="8" t="s">
        <v>4</v>
      </c>
      <c r="AL184" s="8" t="s">
        <v>4</v>
      </c>
      <c r="AM184" s="8" t="s">
        <v>4</v>
      </c>
      <c r="AN184" s="8" t="s">
        <v>4</v>
      </c>
      <c r="AO184" s="8" t="str">
        <f t="shared" si="41"/>
        <v>insert into shifts values ('379','00:00 00:00','0','0','0','0','-7200','3600','86340','','','0','0','0','0','0','32768','0','-3600','-1','3600','0',NULL,NULL,NULL,NULL,NULL,NULL,NULL,NULL,NULL,NULL)exec @id=dbo.nextval 'shifts.shiftref'</v>
      </c>
    </row>
    <row r="185" spans="1:41" x14ac:dyDescent="0.3">
      <c r="A185" s="8">
        <v>381</v>
      </c>
      <c r="B185" s="2" t="str">
        <f t="shared" si="35"/>
        <v>00:00 00:00</v>
      </c>
      <c r="C185" s="6">
        <f t="shared" si="36"/>
        <v>381</v>
      </c>
      <c r="F185" s="3">
        <v>0</v>
      </c>
      <c r="G185" s="3">
        <f t="shared" si="37"/>
        <v>-4.1666666666666664E-2</v>
      </c>
      <c r="H185" s="3">
        <f t="shared" si="47"/>
        <v>-8.3333333333333329E-2</v>
      </c>
      <c r="I185" s="3">
        <f t="shared" si="38"/>
        <v>4.1666666666666664E-2</v>
      </c>
      <c r="J185" s="3">
        <v>0.999305555555556</v>
      </c>
      <c r="K185" s="8">
        <v>0</v>
      </c>
      <c r="L185" s="8">
        <v>0</v>
      </c>
      <c r="M185" s="10">
        <f t="shared" si="42"/>
        <v>0</v>
      </c>
      <c r="N185" s="10">
        <f t="shared" si="43"/>
        <v>0</v>
      </c>
      <c r="O185" s="10">
        <f t="shared" si="44"/>
        <v>-7200</v>
      </c>
      <c r="P185" s="10">
        <f t="shared" si="45"/>
        <v>3600</v>
      </c>
      <c r="Q185" s="10">
        <f t="shared" si="46"/>
        <v>86340.000000000044</v>
      </c>
      <c r="R185" s="8"/>
      <c r="S185" s="8"/>
      <c r="T185" s="5">
        <f>IF(Break!G185=1,Shifts!N185-Shifts!M185,N185-M185-Break!H185)</f>
        <v>0</v>
      </c>
      <c r="U185" s="8">
        <v>0</v>
      </c>
      <c r="V185" s="8">
        <v>0</v>
      </c>
      <c r="W185" s="8">
        <v>0</v>
      </c>
      <c r="X185" s="8">
        <v>0</v>
      </c>
      <c r="Y185" s="8">
        <v>32768</v>
      </c>
      <c r="Z185" s="8">
        <v>0</v>
      </c>
      <c r="AA185" s="10">
        <f t="shared" si="39"/>
        <v>-3600</v>
      </c>
      <c r="AB185" s="8">
        <f>IF(Rounding!Q$1=1,VLOOKUP(Shifts!B185,Rounding!U186:W383,3,FALSE),-1)</f>
        <v>-1</v>
      </c>
      <c r="AC185" s="8">
        <f t="shared" si="40"/>
        <v>3600</v>
      </c>
      <c r="AD185" s="8">
        <v>0</v>
      </c>
      <c r="AE185" s="8" t="s">
        <v>4</v>
      </c>
      <c r="AF185" s="8" t="s">
        <v>4</v>
      </c>
      <c r="AG185" s="8" t="s">
        <v>4</v>
      </c>
      <c r="AH185" s="8" t="s">
        <v>4</v>
      </c>
      <c r="AI185" s="8" t="s">
        <v>4</v>
      </c>
      <c r="AJ185" s="8" t="s">
        <v>4</v>
      </c>
      <c r="AK185" s="8" t="s">
        <v>4</v>
      </c>
      <c r="AL185" s="8" t="s">
        <v>4</v>
      </c>
      <c r="AM185" s="8" t="s">
        <v>4</v>
      </c>
      <c r="AN185" s="8" t="s">
        <v>4</v>
      </c>
      <c r="AO185" s="8" t="str">
        <f t="shared" si="41"/>
        <v>insert into shifts values ('381','00:00 00:00','0','0','0','0','-7200','3600','86340','','','0','0','0','0','0','32768','0','-3600','-1','3600','0',NULL,NULL,NULL,NULL,NULL,NULL,NULL,NULL,NULL,NULL)exec @id=dbo.nextval 'shifts.shiftref'</v>
      </c>
    </row>
    <row r="186" spans="1:41" x14ac:dyDescent="0.3">
      <c r="A186" s="8">
        <v>383</v>
      </c>
      <c r="B186" s="2" t="str">
        <f t="shared" si="35"/>
        <v>00:00 00:00</v>
      </c>
      <c r="C186" s="6">
        <f t="shared" si="36"/>
        <v>383</v>
      </c>
      <c r="F186" s="3">
        <v>0</v>
      </c>
      <c r="G186" s="3">
        <f t="shared" si="37"/>
        <v>-4.1666666666666664E-2</v>
      </c>
      <c r="H186" s="3">
        <f t="shared" si="47"/>
        <v>-8.3333333333333329E-2</v>
      </c>
      <c r="I186" s="3">
        <f t="shared" si="38"/>
        <v>4.1666666666666664E-2</v>
      </c>
      <c r="J186" s="3">
        <v>0.999305555555556</v>
      </c>
      <c r="K186" s="8">
        <v>0</v>
      </c>
      <c r="L186" s="8">
        <v>0</v>
      </c>
      <c r="M186" s="10">
        <f t="shared" si="42"/>
        <v>0</v>
      </c>
      <c r="N186" s="10">
        <f t="shared" si="43"/>
        <v>0</v>
      </c>
      <c r="O186" s="10">
        <f t="shared" si="44"/>
        <v>-7200</v>
      </c>
      <c r="P186" s="10">
        <f t="shared" si="45"/>
        <v>3600</v>
      </c>
      <c r="Q186" s="10">
        <f t="shared" si="46"/>
        <v>86340.000000000044</v>
      </c>
      <c r="R186" s="8"/>
      <c r="S186" s="8"/>
      <c r="T186" s="5">
        <f>IF(Break!G186=1,Shifts!N186-Shifts!M186,N186-M186-Break!H186)</f>
        <v>0</v>
      </c>
      <c r="U186" s="8">
        <v>0</v>
      </c>
      <c r="V186" s="8">
        <v>0</v>
      </c>
      <c r="W186" s="8">
        <v>0</v>
      </c>
      <c r="X186" s="8">
        <v>0</v>
      </c>
      <c r="Y186" s="8">
        <v>32768</v>
      </c>
      <c r="Z186" s="8">
        <v>0</v>
      </c>
      <c r="AA186" s="10">
        <f t="shared" si="39"/>
        <v>-3600</v>
      </c>
      <c r="AB186" s="8">
        <f>IF(Rounding!Q$1=1,VLOOKUP(Shifts!B186,Rounding!U187:W384,3,FALSE),-1)</f>
        <v>-1</v>
      </c>
      <c r="AC186" s="8">
        <f t="shared" si="40"/>
        <v>3600</v>
      </c>
      <c r="AD186" s="8">
        <v>0</v>
      </c>
      <c r="AE186" s="8" t="s">
        <v>4</v>
      </c>
      <c r="AF186" s="8" t="s">
        <v>4</v>
      </c>
      <c r="AG186" s="8" t="s">
        <v>4</v>
      </c>
      <c r="AH186" s="8" t="s">
        <v>4</v>
      </c>
      <c r="AI186" s="8" t="s">
        <v>4</v>
      </c>
      <c r="AJ186" s="8" t="s">
        <v>4</v>
      </c>
      <c r="AK186" s="8" t="s">
        <v>4</v>
      </c>
      <c r="AL186" s="8" t="s">
        <v>4</v>
      </c>
      <c r="AM186" s="8" t="s">
        <v>4</v>
      </c>
      <c r="AN186" s="8" t="s">
        <v>4</v>
      </c>
      <c r="AO186" s="8" t="str">
        <f t="shared" si="41"/>
        <v>insert into shifts values ('383','00:00 00:00','0','0','0','0','-7200','3600','86340','','','0','0','0','0','0','32768','0','-3600','-1','3600','0',NULL,NULL,NULL,NULL,NULL,NULL,NULL,NULL,NULL,NULL)exec @id=dbo.nextval 'shifts.shiftref'</v>
      </c>
    </row>
    <row r="187" spans="1:41" x14ac:dyDescent="0.3">
      <c r="A187" s="8">
        <v>385</v>
      </c>
      <c r="B187" s="2" t="str">
        <f t="shared" si="35"/>
        <v>00:00 00:00</v>
      </c>
      <c r="C187" s="6">
        <f t="shared" si="36"/>
        <v>385</v>
      </c>
      <c r="F187" s="3">
        <v>0</v>
      </c>
      <c r="G187" s="3">
        <f t="shared" si="37"/>
        <v>-4.1666666666666664E-2</v>
      </c>
      <c r="H187" s="3">
        <f t="shared" si="47"/>
        <v>-8.3333333333333329E-2</v>
      </c>
      <c r="I187" s="3">
        <f t="shared" si="38"/>
        <v>4.1666666666666664E-2</v>
      </c>
      <c r="J187" s="3">
        <v>0.999305555555556</v>
      </c>
      <c r="K187" s="8">
        <v>0</v>
      </c>
      <c r="L187" s="8">
        <v>0</v>
      </c>
      <c r="M187" s="10">
        <f t="shared" si="42"/>
        <v>0</v>
      </c>
      <c r="N187" s="10">
        <f t="shared" si="43"/>
        <v>0</v>
      </c>
      <c r="O187" s="10">
        <f t="shared" si="44"/>
        <v>-7200</v>
      </c>
      <c r="P187" s="10">
        <f t="shared" si="45"/>
        <v>3600</v>
      </c>
      <c r="Q187" s="10">
        <f t="shared" si="46"/>
        <v>86340.000000000044</v>
      </c>
      <c r="R187" s="8"/>
      <c r="S187" s="8"/>
      <c r="T187" s="5">
        <f>IF(Break!G187=1,Shifts!N187-Shifts!M187,N187-M187-Break!H187)</f>
        <v>0</v>
      </c>
      <c r="U187" s="8">
        <v>0</v>
      </c>
      <c r="V187" s="8">
        <v>0</v>
      </c>
      <c r="W187" s="8">
        <v>0</v>
      </c>
      <c r="X187" s="8">
        <v>0</v>
      </c>
      <c r="Y187" s="8">
        <v>32768</v>
      </c>
      <c r="Z187" s="8">
        <v>0</v>
      </c>
      <c r="AA187" s="10">
        <f t="shared" si="39"/>
        <v>-3600</v>
      </c>
      <c r="AB187" s="8">
        <f>IF(Rounding!Q$1=1,VLOOKUP(Shifts!B187,Rounding!U188:W385,3,FALSE),-1)</f>
        <v>-1</v>
      </c>
      <c r="AC187" s="8">
        <f t="shared" si="40"/>
        <v>3600</v>
      </c>
      <c r="AD187" s="8">
        <v>0</v>
      </c>
      <c r="AE187" s="8" t="s">
        <v>4</v>
      </c>
      <c r="AF187" s="8" t="s">
        <v>4</v>
      </c>
      <c r="AG187" s="8" t="s">
        <v>4</v>
      </c>
      <c r="AH187" s="8" t="s">
        <v>4</v>
      </c>
      <c r="AI187" s="8" t="s">
        <v>4</v>
      </c>
      <c r="AJ187" s="8" t="s">
        <v>4</v>
      </c>
      <c r="AK187" s="8" t="s">
        <v>4</v>
      </c>
      <c r="AL187" s="8" t="s">
        <v>4</v>
      </c>
      <c r="AM187" s="8" t="s">
        <v>4</v>
      </c>
      <c r="AN187" s="8" t="s">
        <v>4</v>
      </c>
      <c r="AO187" s="8" t="str">
        <f t="shared" si="41"/>
        <v>insert into shifts values ('385','00:00 00:00','0','0','0','0','-7200','3600','86340','','','0','0','0','0','0','32768','0','-3600','-1','3600','0',NULL,NULL,NULL,NULL,NULL,NULL,NULL,NULL,NULL,NULL)exec @id=dbo.nextval 'shifts.shiftref'</v>
      </c>
    </row>
    <row r="188" spans="1:41" x14ac:dyDescent="0.3">
      <c r="A188" s="8">
        <v>388</v>
      </c>
      <c r="B188" s="2" t="str">
        <f t="shared" si="35"/>
        <v>00:00 00:00</v>
      </c>
      <c r="C188" s="6">
        <f t="shared" si="36"/>
        <v>388</v>
      </c>
      <c r="F188" s="3">
        <v>0</v>
      </c>
      <c r="G188" s="3">
        <f t="shared" si="37"/>
        <v>-4.1666666666666664E-2</v>
      </c>
      <c r="H188" s="3">
        <f t="shared" si="47"/>
        <v>-8.3333333333333329E-2</v>
      </c>
      <c r="I188" s="3">
        <f t="shared" si="38"/>
        <v>4.1666666666666664E-2</v>
      </c>
      <c r="J188" s="3">
        <v>0.999305555555556</v>
      </c>
      <c r="K188" s="8">
        <v>0</v>
      </c>
      <c r="L188" s="8">
        <v>0</v>
      </c>
      <c r="M188" s="10">
        <f t="shared" si="42"/>
        <v>0</v>
      </c>
      <c r="N188" s="10">
        <f t="shared" si="43"/>
        <v>0</v>
      </c>
      <c r="O188" s="10">
        <f t="shared" si="44"/>
        <v>-7200</v>
      </c>
      <c r="P188" s="10">
        <f t="shared" si="45"/>
        <v>3600</v>
      </c>
      <c r="Q188" s="10">
        <f t="shared" si="46"/>
        <v>86340.000000000044</v>
      </c>
      <c r="R188" s="8"/>
      <c r="S188" s="8"/>
      <c r="T188" s="5">
        <f>IF(Break!G188=1,Shifts!N188-Shifts!M188,N188-M188-Break!H188)</f>
        <v>0</v>
      </c>
      <c r="U188" s="8">
        <v>0</v>
      </c>
      <c r="V188" s="8">
        <v>0</v>
      </c>
      <c r="W188" s="8">
        <v>0</v>
      </c>
      <c r="X188" s="8">
        <v>0</v>
      </c>
      <c r="Y188" s="8">
        <v>32768</v>
      </c>
      <c r="Z188" s="8">
        <v>0</v>
      </c>
      <c r="AA188" s="10">
        <f t="shared" si="39"/>
        <v>-3600</v>
      </c>
      <c r="AB188" s="8">
        <f>IF(Rounding!Q$1=1,VLOOKUP(Shifts!B188,Rounding!U189:W386,3,FALSE),-1)</f>
        <v>-1</v>
      </c>
      <c r="AC188" s="8">
        <f t="shared" si="40"/>
        <v>3600</v>
      </c>
      <c r="AD188" s="8">
        <v>0</v>
      </c>
      <c r="AE188" s="8" t="s">
        <v>4</v>
      </c>
      <c r="AF188" s="8" t="s">
        <v>4</v>
      </c>
      <c r="AG188" s="8" t="s">
        <v>4</v>
      </c>
      <c r="AH188" s="8" t="s">
        <v>4</v>
      </c>
      <c r="AI188" s="8" t="s">
        <v>4</v>
      </c>
      <c r="AJ188" s="8" t="s">
        <v>4</v>
      </c>
      <c r="AK188" s="8" t="s">
        <v>4</v>
      </c>
      <c r="AL188" s="8" t="s">
        <v>4</v>
      </c>
      <c r="AM188" s="8" t="s">
        <v>4</v>
      </c>
      <c r="AN188" s="8" t="s">
        <v>4</v>
      </c>
      <c r="AO188" s="8" t="str">
        <f t="shared" si="41"/>
        <v>insert into shifts values ('388','00:00 00:00','0','0','0','0','-7200','3600','86340','','','0','0','0','0','0','32768','0','-3600','-1','3600','0',NULL,NULL,NULL,NULL,NULL,NULL,NULL,NULL,NULL,NULL)exec @id=dbo.nextval 'shifts.shiftref'</v>
      </c>
    </row>
    <row r="189" spans="1:41" x14ac:dyDescent="0.3">
      <c r="A189" s="8">
        <v>390</v>
      </c>
      <c r="B189" s="2" t="str">
        <f t="shared" si="35"/>
        <v>00:00 00:00</v>
      </c>
      <c r="C189" s="6">
        <f t="shared" si="36"/>
        <v>390</v>
      </c>
      <c r="F189" s="3">
        <v>0</v>
      </c>
      <c r="G189" s="3">
        <f t="shared" si="37"/>
        <v>-4.1666666666666664E-2</v>
      </c>
      <c r="H189" s="3">
        <f t="shared" si="47"/>
        <v>-8.3333333333333329E-2</v>
      </c>
      <c r="I189" s="3">
        <f t="shared" si="38"/>
        <v>4.1666666666666664E-2</v>
      </c>
      <c r="J189" s="3">
        <v>0.999305555555556</v>
      </c>
      <c r="K189" s="8">
        <v>0</v>
      </c>
      <c r="L189" s="8">
        <v>0</v>
      </c>
      <c r="M189" s="10">
        <f t="shared" si="42"/>
        <v>0</v>
      </c>
      <c r="N189" s="10">
        <f t="shared" si="43"/>
        <v>0</v>
      </c>
      <c r="O189" s="10">
        <f t="shared" si="44"/>
        <v>-7200</v>
      </c>
      <c r="P189" s="10">
        <f t="shared" si="45"/>
        <v>3600</v>
      </c>
      <c r="Q189" s="10">
        <f t="shared" si="46"/>
        <v>86340.000000000044</v>
      </c>
      <c r="R189" s="8"/>
      <c r="S189" s="8"/>
      <c r="T189" s="5">
        <f>IF(Break!G189=1,Shifts!N189-Shifts!M189,N189-M189-Break!H189)</f>
        <v>0</v>
      </c>
      <c r="U189" s="8">
        <v>0</v>
      </c>
      <c r="V189" s="8">
        <v>0</v>
      </c>
      <c r="W189" s="8">
        <v>0</v>
      </c>
      <c r="X189" s="8">
        <v>0</v>
      </c>
      <c r="Y189" s="8">
        <v>32768</v>
      </c>
      <c r="Z189" s="8">
        <v>0</v>
      </c>
      <c r="AA189" s="10">
        <f t="shared" si="39"/>
        <v>-3600</v>
      </c>
      <c r="AB189" s="8">
        <f>IF(Rounding!Q$1=1,VLOOKUP(Shifts!B189,Rounding!U190:W387,3,FALSE),-1)</f>
        <v>-1</v>
      </c>
      <c r="AC189" s="8">
        <f t="shared" si="40"/>
        <v>3600</v>
      </c>
      <c r="AD189" s="8">
        <v>0</v>
      </c>
      <c r="AE189" s="8" t="s">
        <v>4</v>
      </c>
      <c r="AF189" s="8" t="s">
        <v>4</v>
      </c>
      <c r="AG189" s="8" t="s">
        <v>4</v>
      </c>
      <c r="AH189" s="8" t="s">
        <v>4</v>
      </c>
      <c r="AI189" s="8" t="s">
        <v>4</v>
      </c>
      <c r="AJ189" s="8" t="s">
        <v>4</v>
      </c>
      <c r="AK189" s="8" t="s">
        <v>4</v>
      </c>
      <c r="AL189" s="8" t="s">
        <v>4</v>
      </c>
      <c r="AM189" s="8" t="s">
        <v>4</v>
      </c>
      <c r="AN189" s="8" t="s">
        <v>4</v>
      </c>
      <c r="AO189" s="8" t="str">
        <f t="shared" si="41"/>
        <v>insert into shifts values ('390','00:00 00:00','0','0','0','0','-7200','3600','86340','','','0','0','0','0','0','32768','0','-3600','-1','3600','0',NULL,NULL,NULL,NULL,NULL,NULL,NULL,NULL,NULL,NULL)exec @id=dbo.nextval 'shifts.shiftref'</v>
      </c>
    </row>
    <row r="190" spans="1:41" x14ac:dyDescent="0.3">
      <c r="A190" s="8">
        <v>392</v>
      </c>
      <c r="B190" s="2" t="str">
        <f t="shared" si="35"/>
        <v>00:00 00:00</v>
      </c>
      <c r="C190" s="6">
        <f t="shared" si="36"/>
        <v>392</v>
      </c>
      <c r="F190" s="3">
        <v>0</v>
      </c>
      <c r="G190" s="3">
        <f t="shared" si="37"/>
        <v>-4.1666666666666664E-2</v>
      </c>
      <c r="H190" s="3">
        <f t="shared" si="47"/>
        <v>-8.3333333333333329E-2</v>
      </c>
      <c r="I190" s="3">
        <f t="shared" si="38"/>
        <v>4.1666666666666664E-2</v>
      </c>
      <c r="J190" s="3">
        <v>0.999305555555556</v>
      </c>
      <c r="K190" s="8">
        <v>0</v>
      </c>
      <c r="L190" s="8">
        <v>0</v>
      </c>
      <c r="M190" s="10">
        <f t="shared" si="42"/>
        <v>0</v>
      </c>
      <c r="N190" s="10">
        <f t="shared" si="43"/>
        <v>0</v>
      </c>
      <c r="O190" s="10">
        <f t="shared" si="44"/>
        <v>-7200</v>
      </c>
      <c r="P190" s="10">
        <f t="shared" si="45"/>
        <v>3600</v>
      </c>
      <c r="Q190" s="10">
        <f t="shared" si="46"/>
        <v>86340.000000000044</v>
      </c>
      <c r="R190" s="8"/>
      <c r="S190" s="8"/>
      <c r="T190" s="5">
        <f>IF(Break!G190=1,Shifts!N190-Shifts!M190,N190-M190-Break!H190)</f>
        <v>0</v>
      </c>
      <c r="U190" s="8">
        <v>0</v>
      </c>
      <c r="V190" s="8">
        <v>0</v>
      </c>
      <c r="W190" s="8">
        <v>0</v>
      </c>
      <c r="X190" s="8">
        <v>0</v>
      </c>
      <c r="Y190" s="8">
        <v>32768</v>
      </c>
      <c r="Z190" s="8">
        <v>0</v>
      </c>
      <c r="AA190" s="10">
        <f t="shared" si="39"/>
        <v>-3600</v>
      </c>
      <c r="AB190" s="8">
        <f>IF(Rounding!Q$1=1,VLOOKUP(Shifts!B190,Rounding!U191:W388,3,FALSE),-1)</f>
        <v>-1</v>
      </c>
      <c r="AC190" s="8">
        <f t="shared" si="40"/>
        <v>3600</v>
      </c>
      <c r="AD190" s="8">
        <v>0</v>
      </c>
      <c r="AE190" s="8" t="s">
        <v>4</v>
      </c>
      <c r="AF190" s="8" t="s">
        <v>4</v>
      </c>
      <c r="AG190" s="8" t="s">
        <v>4</v>
      </c>
      <c r="AH190" s="8" t="s">
        <v>4</v>
      </c>
      <c r="AI190" s="8" t="s">
        <v>4</v>
      </c>
      <c r="AJ190" s="8" t="s">
        <v>4</v>
      </c>
      <c r="AK190" s="8" t="s">
        <v>4</v>
      </c>
      <c r="AL190" s="8" t="s">
        <v>4</v>
      </c>
      <c r="AM190" s="8" t="s">
        <v>4</v>
      </c>
      <c r="AN190" s="8" t="s">
        <v>4</v>
      </c>
      <c r="AO190" s="8" t="str">
        <f t="shared" si="41"/>
        <v>insert into shifts values ('392','00:00 00:00','0','0','0','0','-7200','3600','86340','','','0','0','0','0','0','32768','0','-3600','-1','3600','0',NULL,NULL,NULL,NULL,NULL,NULL,NULL,NULL,NULL,NULL)exec @id=dbo.nextval 'shifts.shiftref'</v>
      </c>
    </row>
    <row r="191" spans="1:41" x14ac:dyDescent="0.3">
      <c r="A191" s="8">
        <v>394</v>
      </c>
      <c r="B191" s="2" t="str">
        <f t="shared" si="35"/>
        <v>00:00 00:00</v>
      </c>
      <c r="C191" s="6">
        <f t="shared" si="36"/>
        <v>394</v>
      </c>
      <c r="F191" s="3">
        <v>0</v>
      </c>
      <c r="G191" s="3">
        <f t="shared" si="37"/>
        <v>-4.1666666666666664E-2</v>
      </c>
      <c r="H191" s="3">
        <f t="shared" si="47"/>
        <v>-8.3333333333333329E-2</v>
      </c>
      <c r="I191" s="3">
        <f t="shared" si="38"/>
        <v>4.1666666666666664E-2</v>
      </c>
      <c r="J191" s="3">
        <v>0.999305555555556</v>
      </c>
      <c r="K191" s="8">
        <v>0</v>
      </c>
      <c r="L191" s="8">
        <v>0</v>
      </c>
      <c r="M191" s="10">
        <f t="shared" si="42"/>
        <v>0</v>
      </c>
      <c r="N191" s="10">
        <f t="shared" si="43"/>
        <v>0</v>
      </c>
      <c r="O191" s="10">
        <f t="shared" si="44"/>
        <v>-7200</v>
      </c>
      <c r="P191" s="10">
        <f t="shared" si="45"/>
        <v>3600</v>
      </c>
      <c r="Q191" s="10">
        <f t="shared" si="46"/>
        <v>86340.000000000044</v>
      </c>
      <c r="R191" s="8"/>
      <c r="S191" s="8"/>
      <c r="T191" s="5">
        <f>IF(Break!G191=1,Shifts!N191-Shifts!M191,N191-M191-Break!H191)</f>
        <v>0</v>
      </c>
      <c r="U191" s="8">
        <v>0</v>
      </c>
      <c r="V191" s="8">
        <v>0</v>
      </c>
      <c r="W191" s="8">
        <v>0</v>
      </c>
      <c r="X191" s="8">
        <v>0</v>
      </c>
      <c r="Y191" s="8">
        <v>32768</v>
      </c>
      <c r="Z191" s="8">
        <v>0</v>
      </c>
      <c r="AA191" s="10">
        <f t="shared" si="39"/>
        <v>-3600</v>
      </c>
      <c r="AB191" s="8">
        <f>IF(Rounding!Q$1=1,VLOOKUP(Shifts!B191,Rounding!U192:W389,3,FALSE),-1)</f>
        <v>-1</v>
      </c>
      <c r="AC191" s="8">
        <f t="shared" si="40"/>
        <v>3600</v>
      </c>
      <c r="AD191" s="8">
        <v>0</v>
      </c>
      <c r="AE191" s="8" t="s">
        <v>4</v>
      </c>
      <c r="AF191" s="8" t="s">
        <v>4</v>
      </c>
      <c r="AG191" s="8" t="s">
        <v>4</v>
      </c>
      <c r="AH191" s="8" t="s">
        <v>4</v>
      </c>
      <c r="AI191" s="8" t="s">
        <v>4</v>
      </c>
      <c r="AJ191" s="8" t="s">
        <v>4</v>
      </c>
      <c r="AK191" s="8" t="s">
        <v>4</v>
      </c>
      <c r="AL191" s="8" t="s">
        <v>4</v>
      </c>
      <c r="AM191" s="8" t="s">
        <v>4</v>
      </c>
      <c r="AN191" s="8" t="s">
        <v>4</v>
      </c>
      <c r="AO191" s="8" t="str">
        <f t="shared" si="41"/>
        <v>insert into shifts values ('394','00:00 00:00','0','0','0','0','-7200','3600','86340','','','0','0','0','0','0','32768','0','-3600','-1','3600','0',NULL,NULL,NULL,NULL,NULL,NULL,NULL,NULL,NULL,NULL)exec @id=dbo.nextval 'shifts.shiftref'</v>
      </c>
    </row>
    <row r="192" spans="1:41" x14ac:dyDescent="0.3">
      <c r="A192" s="8">
        <v>396</v>
      </c>
      <c r="B192" s="2" t="str">
        <f t="shared" si="35"/>
        <v>00:00 00:00</v>
      </c>
      <c r="C192" s="6">
        <f t="shared" si="36"/>
        <v>396</v>
      </c>
      <c r="F192" s="3">
        <v>0</v>
      </c>
      <c r="G192" s="3">
        <f t="shared" si="37"/>
        <v>-4.1666666666666664E-2</v>
      </c>
      <c r="H192" s="3">
        <f t="shared" si="47"/>
        <v>-8.3333333333333329E-2</v>
      </c>
      <c r="I192" s="3">
        <f t="shared" si="38"/>
        <v>4.1666666666666664E-2</v>
      </c>
      <c r="J192" s="3">
        <v>0.999305555555556</v>
      </c>
      <c r="K192" s="8">
        <v>0</v>
      </c>
      <c r="L192" s="8">
        <v>0</v>
      </c>
      <c r="M192" s="10">
        <f t="shared" si="42"/>
        <v>0</v>
      </c>
      <c r="N192" s="10">
        <f t="shared" si="43"/>
        <v>0</v>
      </c>
      <c r="O192" s="10">
        <f t="shared" si="44"/>
        <v>-7200</v>
      </c>
      <c r="P192" s="10">
        <f t="shared" si="45"/>
        <v>3600</v>
      </c>
      <c r="Q192" s="10">
        <f t="shared" si="46"/>
        <v>86340.000000000044</v>
      </c>
      <c r="R192" s="8"/>
      <c r="S192" s="8"/>
      <c r="T192" s="5">
        <f>IF(Break!G192=1,Shifts!N192-Shifts!M192,N192-M192-Break!H192)</f>
        <v>0</v>
      </c>
      <c r="U192" s="8">
        <v>0</v>
      </c>
      <c r="V192" s="8">
        <v>0</v>
      </c>
      <c r="W192" s="8">
        <v>0</v>
      </c>
      <c r="X192" s="8">
        <v>0</v>
      </c>
      <c r="Y192" s="8">
        <v>32768</v>
      </c>
      <c r="Z192" s="8">
        <v>0</v>
      </c>
      <c r="AA192" s="10">
        <f t="shared" si="39"/>
        <v>-3600</v>
      </c>
      <c r="AB192" s="8">
        <f>IF(Rounding!Q$1=1,VLOOKUP(Shifts!B192,Rounding!U193:W390,3,FALSE),-1)</f>
        <v>-1</v>
      </c>
      <c r="AC192" s="8">
        <f t="shared" si="40"/>
        <v>3600</v>
      </c>
      <c r="AD192" s="8">
        <v>0</v>
      </c>
      <c r="AE192" s="8" t="s">
        <v>4</v>
      </c>
      <c r="AF192" s="8" t="s">
        <v>4</v>
      </c>
      <c r="AG192" s="8" t="s">
        <v>4</v>
      </c>
      <c r="AH192" s="8" t="s">
        <v>4</v>
      </c>
      <c r="AI192" s="8" t="s">
        <v>4</v>
      </c>
      <c r="AJ192" s="8" t="s">
        <v>4</v>
      </c>
      <c r="AK192" s="8" t="s">
        <v>4</v>
      </c>
      <c r="AL192" s="8" t="s">
        <v>4</v>
      </c>
      <c r="AM192" s="8" t="s">
        <v>4</v>
      </c>
      <c r="AN192" s="8" t="s">
        <v>4</v>
      </c>
      <c r="AO192" s="8" t="str">
        <f t="shared" si="41"/>
        <v>insert into shifts values ('396','00:00 00:00','0','0','0','0','-7200','3600','86340','','','0','0','0','0','0','32768','0','-3600','-1','3600','0',NULL,NULL,NULL,NULL,NULL,NULL,NULL,NULL,NULL,NULL)exec @id=dbo.nextval 'shifts.shiftref'</v>
      </c>
    </row>
    <row r="193" spans="1:41" x14ac:dyDescent="0.3">
      <c r="A193" s="8">
        <v>398</v>
      </c>
      <c r="B193" s="2" t="str">
        <f t="shared" si="35"/>
        <v>00:00 00:00</v>
      </c>
      <c r="C193" s="6">
        <f t="shared" si="36"/>
        <v>398</v>
      </c>
      <c r="F193" s="3">
        <v>0</v>
      </c>
      <c r="G193" s="3">
        <f t="shared" si="37"/>
        <v>-4.1666666666666664E-2</v>
      </c>
      <c r="H193" s="3">
        <f t="shared" si="47"/>
        <v>-8.3333333333333329E-2</v>
      </c>
      <c r="I193" s="3">
        <f t="shared" si="38"/>
        <v>4.1666666666666664E-2</v>
      </c>
      <c r="J193" s="3">
        <v>0.999305555555556</v>
      </c>
      <c r="K193" s="8">
        <v>0</v>
      </c>
      <c r="L193" s="8">
        <v>0</v>
      </c>
      <c r="M193" s="10">
        <f t="shared" si="42"/>
        <v>0</v>
      </c>
      <c r="N193" s="10">
        <f t="shared" si="43"/>
        <v>0</v>
      </c>
      <c r="O193" s="10">
        <f t="shared" si="44"/>
        <v>-7200</v>
      </c>
      <c r="P193" s="10">
        <f t="shared" si="45"/>
        <v>3600</v>
      </c>
      <c r="Q193" s="10">
        <f t="shared" si="46"/>
        <v>86340.000000000044</v>
      </c>
      <c r="R193" s="8"/>
      <c r="S193" s="8"/>
      <c r="T193" s="5">
        <f>IF(Break!G193=1,Shifts!N193-Shifts!M193,N193-M193-Break!H193)</f>
        <v>0</v>
      </c>
      <c r="U193" s="8">
        <v>0</v>
      </c>
      <c r="V193" s="8">
        <v>0</v>
      </c>
      <c r="W193" s="8">
        <v>0</v>
      </c>
      <c r="X193" s="8">
        <v>0</v>
      </c>
      <c r="Y193" s="8">
        <v>32768</v>
      </c>
      <c r="Z193" s="8">
        <v>0</v>
      </c>
      <c r="AA193" s="10">
        <f t="shared" si="39"/>
        <v>-3600</v>
      </c>
      <c r="AB193" s="8">
        <f>IF(Rounding!Q$1=1,VLOOKUP(Shifts!B193,Rounding!U194:W391,3,FALSE),-1)</f>
        <v>-1</v>
      </c>
      <c r="AC193" s="8">
        <f t="shared" si="40"/>
        <v>3600</v>
      </c>
      <c r="AD193" s="8">
        <v>0</v>
      </c>
      <c r="AE193" s="8" t="s">
        <v>4</v>
      </c>
      <c r="AF193" s="8" t="s">
        <v>4</v>
      </c>
      <c r="AG193" s="8" t="s">
        <v>4</v>
      </c>
      <c r="AH193" s="8" t="s">
        <v>4</v>
      </c>
      <c r="AI193" s="8" t="s">
        <v>4</v>
      </c>
      <c r="AJ193" s="8" t="s">
        <v>4</v>
      </c>
      <c r="AK193" s="8" t="s">
        <v>4</v>
      </c>
      <c r="AL193" s="8" t="s">
        <v>4</v>
      </c>
      <c r="AM193" s="8" t="s">
        <v>4</v>
      </c>
      <c r="AN193" s="8" t="s">
        <v>4</v>
      </c>
      <c r="AO193" s="8" t="str">
        <f t="shared" si="41"/>
        <v>insert into shifts values ('398','00:00 00:00','0','0','0','0','-7200','3600','86340','','','0','0','0','0','0','32768','0','-3600','-1','3600','0',NULL,NULL,NULL,NULL,NULL,NULL,NULL,NULL,NULL,NULL)exec @id=dbo.nextval 'shifts.shiftref'</v>
      </c>
    </row>
    <row r="194" spans="1:41" x14ac:dyDescent="0.3">
      <c r="A194" s="8">
        <v>400</v>
      </c>
      <c r="B194" s="2" t="str">
        <f t="shared" si="35"/>
        <v>00:00 00:00</v>
      </c>
      <c r="C194" s="6">
        <f t="shared" si="36"/>
        <v>400</v>
      </c>
      <c r="F194" s="3">
        <v>0</v>
      </c>
      <c r="G194" s="3">
        <f t="shared" si="37"/>
        <v>-4.1666666666666664E-2</v>
      </c>
      <c r="H194" s="3">
        <f t="shared" si="47"/>
        <v>-8.3333333333333329E-2</v>
      </c>
      <c r="I194" s="3">
        <f t="shared" si="38"/>
        <v>4.1666666666666664E-2</v>
      </c>
      <c r="J194" s="3">
        <v>0.999305555555556</v>
      </c>
      <c r="K194" s="8">
        <v>0</v>
      </c>
      <c r="L194" s="8">
        <v>0</v>
      </c>
      <c r="M194" s="10">
        <f t="shared" si="42"/>
        <v>0</v>
      </c>
      <c r="N194" s="10">
        <f t="shared" si="43"/>
        <v>0</v>
      </c>
      <c r="O194" s="10">
        <f t="shared" si="44"/>
        <v>-7200</v>
      </c>
      <c r="P194" s="10">
        <f t="shared" si="45"/>
        <v>3600</v>
      </c>
      <c r="Q194" s="10">
        <f t="shared" si="46"/>
        <v>86340.000000000044</v>
      </c>
      <c r="R194" s="8"/>
      <c r="S194" s="8"/>
      <c r="T194" s="5">
        <f>IF(Break!G194=1,Shifts!N194-Shifts!M194,N194-M194-Break!H194)</f>
        <v>0</v>
      </c>
      <c r="U194" s="8">
        <v>0</v>
      </c>
      <c r="V194" s="8">
        <v>0</v>
      </c>
      <c r="W194" s="8">
        <v>0</v>
      </c>
      <c r="X194" s="8">
        <v>0</v>
      </c>
      <c r="Y194" s="8">
        <v>32768</v>
      </c>
      <c r="Z194" s="8">
        <v>0</v>
      </c>
      <c r="AA194" s="10">
        <f t="shared" si="39"/>
        <v>-3600</v>
      </c>
      <c r="AB194" s="8">
        <f>IF(Rounding!Q$1=1,VLOOKUP(Shifts!B194,Rounding!U195:W392,3,FALSE),-1)</f>
        <v>-1</v>
      </c>
      <c r="AC194" s="8">
        <f t="shared" si="40"/>
        <v>3600</v>
      </c>
      <c r="AD194" s="8">
        <v>0</v>
      </c>
      <c r="AE194" s="8" t="s">
        <v>4</v>
      </c>
      <c r="AF194" s="8" t="s">
        <v>4</v>
      </c>
      <c r="AG194" s="8" t="s">
        <v>4</v>
      </c>
      <c r="AH194" s="8" t="s">
        <v>4</v>
      </c>
      <c r="AI194" s="8" t="s">
        <v>4</v>
      </c>
      <c r="AJ194" s="8" t="s">
        <v>4</v>
      </c>
      <c r="AK194" s="8" t="s">
        <v>4</v>
      </c>
      <c r="AL194" s="8" t="s">
        <v>4</v>
      </c>
      <c r="AM194" s="8" t="s">
        <v>4</v>
      </c>
      <c r="AN194" s="8" t="s">
        <v>4</v>
      </c>
      <c r="AO194" s="8" t="str">
        <f t="shared" si="41"/>
        <v>insert into shifts values ('400','00:00 00:00','0','0','0','0','-7200','3600','86340','','','0','0','0','0','0','32768','0','-3600','-1','3600','0',NULL,NULL,NULL,NULL,NULL,NULL,NULL,NULL,NULL,NULL)exec @id=dbo.nextval 'shifts.shiftref'</v>
      </c>
    </row>
    <row r="195" spans="1:41" x14ac:dyDescent="0.3">
      <c r="A195" s="8">
        <v>402</v>
      </c>
      <c r="B195" s="2" t="str">
        <f t="shared" ref="B195:B199" si="48">""&amp;TEXT(D195,"hh:mm")&amp;" "&amp;TEXT(E195,"hh:mm")&amp;""</f>
        <v>00:00 00:00</v>
      </c>
      <c r="C195" s="6">
        <f t="shared" ref="C195:C199" si="49">A195</f>
        <v>402</v>
      </c>
      <c r="F195" s="3">
        <v>0</v>
      </c>
      <c r="G195" s="3">
        <f t="shared" ref="G195:G200" si="50">D195-1/24</f>
        <v>-4.1666666666666664E-2</v>
      </c>
      <c r="H195" s="3">
        <f t="shared" si="47"/>
        <v>-8.3333333333333329E-2</v>
      </c>
      <c r="I195" s="3">
        <f t="shared" ref="I195:I200" si="51">E195+1/24</f>
        <v>4.1666666666666664E-2</v>
      </c>
      <c r="J195" s="3">
        <v>0.999305555555556</v>
      </c>
      <c r="K195" s="8">
        <v>0</v>
      </c>
      <c r="L195" s="8">
        <v>0</v>
      </c>
      <c r="M195" s="10">
        <f t="shared" si="42"/>
        <v>0</v>
      </c>
      <c r="N195" s="10">
        <f t="shared" si="43"/>
        <v>0</v>
      </c>
      <c r="O195" s="10">
        <f t="shared" si="44"/>
        <v>-7200</v>
      </c>
      <c r="P195" s="10">
        <f t="shared" si="45"/>
        <v>3600</v>
      </c>
      <c r="Q195" s="10">
        <f t="shared" si="46"/>
        <v>86340.000000000044</v>
      </c>
      <c r="R195" s="8"/>
      <c r="S195" s="8"/>
      <c r="T195" s="5">
        <f>IF(Break!G195=1,Shifts!N195-Shifts!M195,N195-M195-Break!H195)</f>
        <v>0</v>
      </c>
      <c r="U195" s="8">
        <v>0</v>
      </c>
      <c r="V195" s="8">
        <v>0</v>
      </c>
      <c r="W195" s="8">
        <v>0</v>
      </c>
      <c r="X195" s="8">
        <v>0</v>
      </c>
      <c r="Y195" s="8">
        <v>32768</v>
      </c>
      <c r="Z195" s="8">
        <v>0</v>
      </c>
      <c r="AA195" s="10">
        <f t="shared" ref="AA195:AA199" si="52">G195*86400</f>
        <v>-3600</v>
      </c>
      <c r="AB195" s="8">
        <f>IF(Rounding!Q$1=1,VLOOKUP(Shifts!B195,Rounding!U196:W393,3,FALSE),-1)</f>
        <v>-1</v>
      </c>
      <c r="AC195" s="8">
        <f t="shared" ref="AC195:AC199" si="53">M195+3600</f>
        <v>3600</v>
      </c>
      <c r="AD195" s="8">
        <v>0</v>
      </c>
      <c r="AE195" s="8" t="s">
        <v>4</v>
      </c>
      <c r="AF195" s="8" t="s">
        <v>4</v>
      </c>
      <c r="AG195" s="8" t="s">
        <v>4</v>
      </c>
      <c r="AH195" s="8" t="s">
        <v>4</v>
      </c>
      <c r="AI195" s="8" t="s">
        <v>4</v>
      </c>
      <c r="AJ195" s="8" t="s">
        <v>4</v>
      </c>
      <c r="AK195" s="8" t="s">
        <v>4</v>
      </c>
      <c r="AL195" s="8" t="s">
        <v>4</v>
      </c>
      <c r="AM195" s="8" t="s">
        <v>4</v>
      </c>
      <c r="AN195" s="8" t="s">
        <v>4</v>
      </c>
      <c r="AO195" s="8" t="str">
        <f t="shared" ref="AO195:AO199" si="54">"insert into shifts values ('"&amp;A195&amp;"','"&amp;B195&amp;"','"&amp;K195&amp;"','"&amp;L195&amp;"','"&amp;M195&amp;"','"&amp;N195&amp;"','"&amp;O195&amp;"','"&amp;P195&amp;"','"&amp;Q195&amp;"','"&amp;R195&amp;"','"&amp;S195&amp;"','"&amp;T195&amp;"','"&amp;U195&amp;"','"&amp;V195&amp;"','"&amp;W195&amp;"','"&amp;X195&amp;"','"&amp;Y195&amp;"','"&amp;Z195&amp;"','"&amp;AA195&amp;"','"&amp;AB195&amp;"','"&amp;AC195&amp;"','"&amp;AD195&amp;"',"&amp;AE195&amp;","&amp;AF195&amp;","&amp;AG195&amp;","&amp;AH195&amp;","&amp;AI195&amp;","&amp;AJ195&amp;","&amp;AK195&amp;","&amp;AL195&amp;","&amp;AM195&amp;","&amp;AN195&amp;")exec @id=dbo.nextval 'shifts.shiftref'"</f>
        <v>insert into shifts values ('402','00:00 00:00','0','0','0','0','-7200','3600','86340','','','0','0','0','0','0','32768','0','-3600','-1','3600','0',NULL,NULL,NULL,NULL,NULL,NULL,NULL,NULL,NULL,NULL)exec @id=dbo.nextval 'shifts.shiftref'</v>
      </c>
    </row>
    <row r="196" spans="1:41" x14ac:dyDescent="0.3">
      <c r="A196" s="8">
        <v>404</v>
      </c>
      <c r="B196" s="2" t="str">
        <f t="shared" si="48"/>
        <v>00:00 00:00</v>
      </c>
      <c r="C196" s="6">
        <f t="shared" si="49"/>
        <v>404</v>
      </c>
      <c r="F196" s="3">
        <v>0</v>
      </c>
      <c r="G196" s="3">
        <f t="shared" si="50"/>
        <v>-4.1666666666666664E-2</v>
      </c>
      <c r="H196" s="3">
        <f t="shared" si="47"/>
        <v>-8.3333333333333329E-2</v>
      </c>
      <c r="I196" s="3">
        <f t="shared" si="51"/>
        <v>4.1666666666666664E-2</v>
      </c>
      <c r="J196" s="3">
        <v>0.999305555555556</v>
      </c>
      <c r="K196" s="8">
        <v>0</v>
      </c>
      <c r="L196" s="8">
        <v>0</v>
      </c>
      <c r="M196" s="10">
        <f t="shared" ref="M196:M199" si="55">D196*86400</f>
        <v>0</v>
      </c>
      <c r="N196" s="10">
        <f t="shared" ref="N196:N199" si="56">E196*86400</f>
        <v>0</v>
      </c>
      <c r="O196" s="10">
        <f t="shared" ref="O196:O199" si="57">H196*86400</f>
        <v>-7200</v>
      </c>
      <c r="P196" s="10">
        <f t="shared" ref="P196:P199" si="58">I196*86400</f>
        <v>3600</v>
      </c>
      <c r="Q196" s="10">
        <f t="shared" ref="Q196:Q199" si="59">J196*86400</f>
        <v>86340.000000000044</v>
      </c>
      <c r="R196" s="8"/>
      <c r="S196" s="8"/>
      <c r="T196" s="5">
        <f>IF(Break!G196=1,Shifts!N196-Shifts!M196,N196-M196-Break!H196)</f>
        <v>0</v>
      </c>
      <c r="U196" s="8">
        <v>0</v>
      </c>
      <c r="V196" s="8">
        <v>0</v>
      </c>
      <c r="W196" s="8">
        <v>0</v>
      </c>
      <c r="X196" s="8">
        <v>0</v>
      </c>
      <c r="Y196" s="8">
        <v>32768</v>
      </c>
      <c r="Z196" s="8">
        <v>0</v>
      </c>
      <c r="AA196" s="10">
        <f t="shared" si="52"/>
        <v>-3600</v>
      </c>
      <c r="AB196" s="8">
        <f>IF(Rounding!Q$1=1,VLOOKUP(Shifts!B196,Rounding!U197:W394,3,FALSE),-1)</f>
        <v>-1</v>
      </c>
      <c r="AC196" s="8">
        <f t="shared" si="53"/>
        <v>3600</v>
      </c>
      <c r="AD196" s="8">
        <v>0</v>
      </c>
      <c r="AE196" s="8" t="s">
        <v>4</v>
      </c>
      <c r="AF196" s="8" t="s">
        <v>4</v>
      </c>
      <c r="AG196" s="8" t="s">
        <v>4</v>
      </c>
      <c r="AH196" s="8" t="s">
        <v>4</v>
      </c>
      <c r="AI196" s="8" t="s">
        <v>4</v>
      </c>
      <c r="AJ196" s="8" t="s">
        <v>4</v>
      </c>
      <c r="AK196" s="8" t="s">
        <v>4</v>
      </c>
      <c r="AL196" s="8" t="s">
        <v>4</v>
      </c>
      <c r="AM196" s="8" t="s">
        <v>4</v>
      </c>
      <c r="AN196" s="8" t="s">
        <v>4</v>
      </c>
      <c r="AO196" s="8" t="str">
        <f t="shared" si="54"/>
        <v>insert into shifts values ('404','00:00 00:00','0','0','0','0','-7200','3600','86340','','','0','0','0','0','0','32768','0','-3600','-1','3600','0',NULL,NULL,NULL,NULL,NULL,NULL,NULL,NULL,NULL,NULL)exec @id=dbo.nextval 'shifts.shiftref'</v>
      </c>
    </row>
    <row r="197" spans="1:41" x14ac:dyDescent="0.3">
      <c r="A197" s="8">
        <v>406</v>
      </c>
      <c r="B197" s="2" t="str">
        <f t="shared" si="48"/>
        <v>00:00 00:00</v>
      </c>
      <c r="C197" s="6">
        <f t="shared" si="49"/>
        <v>406</v>
      </c>
      <c r="F197" s="3">
        <v>0</v>
      </c>
      <c r="G197" s="3">
        <f t="shared" si="50"/>
        <v>-4.1666666666666664E-2</v>
      </c>
      <c r="H197" s="3">
        <f t="shared" si="47"/>
        <v>-8.3333333333333329E-2</v>
      </c>
      <c r="I197" s="3">
        <f t="shared" si="51"/>
        <v>4.1666666666666664E-2</v>
      </c>
      <c r="J197" s="3">
        <v>0.999305555555556</v>
      </c>
      <c r="K197" s="8">
        <v>0</v>
      </c>
      <c r="L197" s="8">
        <v>0</v>
      </c>
      <c r="M197" s="10">
        <f t="shared" si="55"/>
        <v>0</v>
      </c>
      <c r="N197" s="10">
        <f t="shared" si="56"/>
        <v>0</v>
      </c>
      <c r="O197" s="10">
        <f t="shared" si="57"/>
        <v>-7200</v>
      </c>
      <c r="P197" s="10">
        <f t="shared" si="58"/>
        <v>3600</v>
      </c>
      <c r="Q197" s="10">
        <f t="shared" si="59"/>
        <v>86340.000000000044</v>
      </c>
      <c r="R197" s="8"/>
      <c r="S197" s="8"/>
      <c r="T197" s="5">
        <f>IF(Break!G197=1,Shifts!N197-Shifts!M197,N197-M197-Break!H197)</f>
        <v>0</v>
      </c>
      <c r="U197" s="8">
        <v>0</v>
      </c>
      <c r="V197" s="8">
        <v>0</v>
      </c>
      <c r="W197" s="8">
        <v>0</v>
      </c>
      <c r="X197" s="8">
        <v>0</v>
      </c>
      <c r="Y197" s="8">
        <v>32768</v>
      </c>
      <c r="Z197" s="8">
        <v>0</v>
      </c>
      <c r="AA197" s="10">
        <f t="shared" si="52"/>
        <v>-3600</v>
      </c>
      <c r="AB197" s="8">
        <f>IF(Rounding!Q$1=1,VLOOKUP(Shifts!B197,Rounding!U198:W395,3,FALSE),-1)</f>
        <v>-1</v>
      </c>
      <c r="AC197" s="8">
        <f t="shared" si="53"/>
        <v>3600</v>
      </c>
      <c r="AD197" s="8">
        <v>0</v>
      </c>
      <c r="AE197" s="8" t="s">
        <v>4</v>
      </c>
      <c r="AF197" s="8" t="s">
        <v>4</v>
      </c>
      <c r="AG197" s="8" t="s">
        <v>4</v>
      </c>
      <c r="AH197" s="8" t="s">
        <v>4</v>
      </c>
      <c r="AI197" s="8" t="s">
        <v>4</v>
      </c>
      <c r="AJ197" s="8" t="s">
        <v>4</v>
      </c>
      <c r="AK197" s="8" t="s">
        <v>4</v>
      </c>
      <c r="AL197" s="8" t="s">
        <v>4</v>
      </c>
      <c r="AM197" s="8" t="s">
        <v>4</v>
      </c>
      <c r="AN197" s="8" t="s">
        <v>4</v>
      </c>
      <c r="AO197" s="8" t="str">
        <f t="shared" si="54"/>
        <v>insert into shifts values ('406','00:00 00:00','0','0','0','0','-7200','3600','86340','','','0','0','0','0','0','32768','0','-3600','-1','3600','0',NULL,NULL,NULL,NULL,NULL,NULL,NULL,NULL,NULL,NULL)exec @id=dbo.nextval 'shifts.shiftref'</v>
      </c>
    </row>
    <row r="198" spans="1:41" x14ac:dyDescent="0.3">
      <c r="A198" s="8">
        <v>408</v>
      </c>
      <c r="B198" s="2" t="str">
        <f t="shared" si="48"/>
        <v>00:00 00:00</v>
      </c>
      <c r="C198" s="6">
        <f t="shared" si="49"/>
        <v>408</v>
      </c>
      <c r="F198" s="3">
        <v>0</v>
      </c>
      <c r="G198" s="3">
        <f t="shared" si="50"/>
        <v>-4.1666666666666664E-2</v>
      </c>
      <c r="H198" s="3">
        <f t="shared" si="47"/>
        <v>-8.3333333333333329E-2</v>
      </c>
      <c r="I198" s="3">
        <f t="shared" si="51"/>
        <v>4.1666666666666664E-2</v>
      </c>
      <c r="J198" s="3">
        <v>0.999305555555556</v>
      </c>
      <c r="K198" s="8">
        <v>0</v>
      </c>
      <c r="L198" s="8">
        <v>0</v>
      </c>
      <c r="M198" s="10">
        <f t="shared" si="55"/>
        <v>0</v>
      </c>
      <c r="N198" s="10">
        <f t="shared" si="56"/>
        <v>0</v>
      </c>
      <c r="O198" s="10">
        <f t="shared" si="57"/>
        <v>-7200</v>
      </c>
      <c r="P198" s="10">
        <f t="shared" si="58"/>
        <v>3600</v>
      </c>
      <c r="Q198" s="10">
        <f t="shared" si="59"/>
        <v>86340.000000000044</v>
      </c>
      <c r="R198" s="8"/>
      <c r="S198" s="8"/>
      <c r="T198" s="5">
        <f>IF(Break!G198=1,Shifts!N198-Shifts!M198,N198-M198-Break!H198)</f>
        <v>0</v>
      </c>
      <c r="U198" s="8">
        <v>0</v>
      </c>
      <c r="V198" s="8">
        <v>0</v>
      </c>
      <c r="W198" s="8">
        <v>0</v>
      </c>
      <c r="X198" s="8">
        <v>0</v>
      </c>
      <c r="Y198" s="8">
        <v>32768</v>
      </c>
      <c r="Z198" s="8">
        <v>0</v>
      </c>
      <c r="AA198" s="10">
        <f t="shared" si="52"/>
        <v>-3600</v>
      </c>
      <c r="AB198" s="8">
        <f>IF(Rounding!Q$1=1,VLOOKUP(Shifts!B198,Rounding!U199:W396,3,FALSE),-1)</f>
        <v>-1</v>
      </c>
      <c r="AC198" s="8">
        <f t="shared" si="53"/>
        <v>3600</v>
      </c>
      <c r="AD198" s="8">
        <v>0</v>
      </c>
      <c r="AE198" s="8" t="s">
        <v>4</v>
      </c>
      <c r="AF198" s="8" t="s">
        <v>4</v>
      </c>
      <c r="AG198" s="8" t="s">
        <v>4</v>
      </c>
      <c r="AH198" s="8" t="s">
        <v>4</v>
      </c>
      <c r="AI198" s="8" t="s">
        <v>4</v>
      </c>
      <c r="AJ198" s="8" t="s">
        <v>4</v>
      </c>
      <c r="AK198" s="8" t="s">
        <v>4</v>
      </c>
      <c r="AL198" s="8" t="s">
        <v>4</v>
      </c>
      <c r="AM198" s="8" t="s">
        <v>4</v>
      </c>
      <c r="AN198" s="8" t="s">
        <v>4</v>
      </c>
      <c r="AO198" s="8" t="str">
        <f t="shared" si="54"/>
        <v>insert into shifts values ('408','00:00 00:00','0','0','0','0','-7200','3600','86340','','','0','0','0','0','0','32768','0','-3600','-1','3600','0',NULL,NULL,NULL,NULL,NULL,NULL,NULL,NULL,NULL,NULL)exec @id=dbo.nextval 'shifts.shiftref'</v>
      </c>
    </row>
    <row r="199" spans="1:41" x14ac:dyDescent="0.3">
      <c r="A199" s="8">
        <v>410</v>
      </c>
      <c r="B199" s="2" t="str">
        <f t="shared" si="48"/>
        <v>00:00 00:00</v>
      </c>
      <c r="C199" s="6">
        <f t="shared" si="49"/>
        <v>410</v>
      </c>
      <c r="F199" s="3">
        <v>0</v>
      </c>
      <c r="G199" s="3">
        <f t="shared" si="50"/>
        <v>-4.1666666666666664E-2</v>
      </c>
      <c r="H199" s="3">
        <f t="shared" si="47"/>
        <v>-8.3333333333333329E-2</v>
      </c>
      <c r="I199" s="3">
        <f t="shared" si="51"/>
        <v>4.1666666666666664E-2</v>
      </c>
      <c r="J199" s="3">
        <v>0.999305555555556</v>
      </c>
      <c r="K199" s="8">
        <v>0</v>
      </c>
      <c r="L199" s="8">
        <v>0</v>
      </c>
      <c r="M199" s="10">
        <f t="shared" si="55"/>
        <v>0</v>
      </c>
      <c r="N199" s="10">
        <f t="shared" si="56"/>
        <v>0</v>
      </c>
      <c r="O199" s="10">
        <f t="shared" si="57"/>
        <v>-7200</v>
      </c>
      <c r="P199" s="10">
        <f t="shared" si="58"/>
        <v>3600</v>
      </c>
      <c r="Q199" s="10">
        <f t="shared" si="59"/>
        <v>86340.000000000044</v>
      </c>
      <c r="R199" s="8"/>
      <c r="S199" s="8"/>
      <c r="T199" s="5">
        <f>IF(Break!G199=1,Shifts!N199-Shifts!M199,N199-M199-Break!H199)</f>
        <v>0</v>
      </c>
      <c r="U199" s="8">
        <v>0</v>
      </c>
      <c r="V199" s="8">
        <v>0</v>
      </c>
      <c r="W199" s="8">
        <v>0</v>
      </c>
      <c r="X199" s="8">
        <v>0</v>
      </c>
      <c r="Y199" s="8">
        <v>32768</v>
      </c>
      <c r="Z199" s="8">
        <v>0</v>
      </c>
      <c r="AA199" s="10">
        <f t="shared" si="52"/>
        <v>-3600</v>
      </c>
      <c r="AB199" s="8">
        <f>IF(Rounding!Q$1=1,VLOOKUP(Shifts!B199,Rounding!U200:W397,3,FALSE),-1)</f>
        <v>-1</v>
      </c>
      <c r="AC199" s="8">
        <f t="shared" si="53"/>
        <v>3600</v>
      </c>
      <c r="AD199" s="8">
        <v>0</v>
      </c>
      <c r="AE199" s="8" t="s">
        <v>4</v>
      </c>
      <c r="AF199" s="8" t="s">
        <v>4</v>
      </c>
      <c r="AG199" s="8" t="s">
        <v>4</v>
      </c>
      <c r="AH199" s="8" t="s">
        <v>4</v>
      </c>
      <c r="AI199" s="8" t="s">
        <v>4</v>
      </c>
      <c r="AJ199" s="8" t="s">
        <v>4</v>
      </c>
      <c r="AK199" s="8" t="s">
        <v>4</v>
      </c>
      <c r="AL199" s="8" t="s">
        <v>4</v>
      </c>
      <c r="AM199" s="8" t="s">
        <v>4</v>
      </c>
      <c r="AN199" s="8" t="s">
        <v>4</v>
      </c>
      <c r="AO199" s="8" t="str">
        <f t="shared" si="54"/>
        <v>insert into shifts values ('410','00:00 00:00','0','0','0','0','-7200','3600','86340','','','0','0','0','0','0','32768','0','-3600','-1','3600','0',NULL,NULL,NULL,NULL,NULL,NULL,NULL,NULL,NULL,NULL)exec @id=dbo.nextval 'shifts.shiftref'</v>
      </c>
    </row>
    <row r="200" spans="1:41" x14ac:dyDescent="0.3">
      <c r="F200" s="3">
        <v>0</v>
      </c>
      <c r="G200" s="3">
        <f t="shared" si="50"/>
        <v>-4.1666666666666664E-2</v>
      </c>
      <c r="H200" s="3">
        <f t="shared" si="47"/>
        <v>-8.3333333333333329E-2</v>
      </c>
      <c r="I200" s="3">
        <f t="shared" si="51"/>
        <v>4.1666666666666664E-2</v>
      </c>
      <c r="J200" s="3">
        <v>0.999305555555556</v>
      </c>
      <c r="M200" s="10">
        <f t="shared" ref="M200" si="60">D200*86400</f>
        <v>0</v>
      </c>
      <c r="N200" s="10">
        <f t="shared" ref="N200" si="61">E200*86400</f>
        <v>0</v>
      </c>
      <c r="O200" s="10">
        <f t="shared" ref="O200" si="62">H200*86400</f>
        <v>-7200</v>
      </c>
      <c r="P200" s="10">
        <f t="shared" ref="P200" si="63">I200*86400</f>
        <v>3600</v>
      </c>
      <c r="Q200" s="10">
        <f t="shared" ref="Q200" si="64">J200*86400</f>
        <v>86340.000000000044</v>
      </c>
      <c r="T200" s="5">
        <f>IF(Break!G200=1,Shifts!N200-Shifts!M200,N200-M200-Break!H200)</f>
        <v>0</v>
      </c>
    </row>
    <row r="201" spans="1:41" x14ac:dyDescent="0.3">
      <c r="T201" s="5">
        <f>IF(Break!G201=1,Shifts!N201-Shifts!M201,N201-M201-Break!H201)</f>
        <v>0</v>
      </c>
    </row>
    <row r="202" spans="1:41" x14ac:dyDescent="0.3">
      <c r="T202" s="5">
        <f>IF(Break!G202=1,Shifts!N202-Shifts!M202,N202-M202-Break!H202)</f>
        <v>0</v>
      </c>
    </row>
    <row r="203" spans="1:41" x14ac:dyDescent="0.3">
      <c r="T203" s="5">
        <f>IF(Break!G203=1,Shifts!N203-Shifts!M203,N203-M203-Break!H203)</f>
        <v>0</v>
      </c>
    </row>
    <row r="204" spans="1:41" x14ac:dyDescent="0.3">
      <c r="T204" s="5">
        <f>IF(Break!G204=1,Shifts!N204-Shifts!M204,N204-M204-Break!H204)</f>
        <v>0</v>
      </c>
    </row>
    <row r="205" spans="1:41" x14ac:dyDescent="0.3">
      <c r="T205" s="5">
        <f>IF(Break!G205=1,Shifts!N205-Shifts!M205,N205-M205-Break!H205)</f>
        <v>0</v>
      </c>
    </row>
    <row r="206" spans="1:41" x14ac:dyDescent="0.3">
      <c r="T206" s="5">
        <f>IF(Break!G206=1,Shifts!N206-Shifts!M206,N206-M206-Break!H206)</f>
        <v>0</v>
      </c>
    </row>
    <row r="207" spans="1:41" x14ac:dyDescent="0.3">
      <c r="T207" s="5">
        <f>IF(Break!G207=1,Shifts!N207-Shifts!M207,N207-M207-Break!H207)</f>
        <v>0</v>
      </c>
    </row>
    <row r="208" spans="1:41" x14ac:dyDescent="0.3">
      <c r="T208" s="5">
        <f>IF(Break!G208=1,Shifts!N208-Shifts!M208,N208-M208-Break!H208)</f>
        <v>0</v>
      </c>
    </row>
    <row r="209" spans="20:20" x14ac:dyDescent="0.3">
      <c r="T209" s="5">
        <f>IF(Break!G209=1,Shifts!N209-Shifts!M209,N209-M209-Break!H209)</f>
        <v>0</v>
      </c>
    </row>
    <row r="210" spans="20:20" x14ac:dyDescent="0.3">
      <c r="T210" s="5">
        <f>IF(Break!G210=1,Shifts!N210-Shifts!M210,N210-M210-Break!H210)</f>
        <v>0</v>
      </c>
    </row>
    <row r="211" spans="20:20" x14ac:dyDescent="0.3">
      <c r="T211" s="5">
        <f>IF(Break!G211=1,Shifts!N211-Shifts!M211,N211-M211-Break!H211)</f>
        <v>0</v>
      </c>
    </row>
    <row r="212" spans="20:20" x14ac:dyDescent="0.3">
      <c r="T212" s="5">
        <f>IF(Break!G212=1,Shifts!N212-Shifts!M212,N212-M212-Break!H212)</f>
        <v>0</v>
      </c>
    </row>
    <row r="213" spans="20:20" x14ac:dyDescent="0.3">
      <c r="T213" s="5">
        <f>IF(Break!G213=1,Shifts!N213-Shifts!M213,N213-M213-Break!H213)</f>
        <v>0</v>
      </c>
    </row>
    <row r="214" spans="20:20" x14ac:dyDescent="0.3">
      <c r="T214" s="5">
        <f>IF(Break!G214=1,Shifts!N214-Shifts!M214,N214-M214-Break!H214)</f>
        <v>0</v>
      </c>
    </row>
    <row r="215" spans="20:20" x14ac:dyDescent="0.3">
      <c r="T215" s="5">
        <f>IF(Break!G215=1,Shifts!N215-Shifts!M215,N215-M215-Break!H215)</f>
        <v>0</v>
      </c>
    </row>
    <row r="216" spans="20:20" x14ac:dyDescent="0.3">
      <c r="T216" s="5">
        <f>IF(Break!G216=1,Shifts!N216-Shifts!M216,N216-M216-Break!H216)</f>
        <v>0</v>
      </c>
    </row>
    <row r="217" spans="20:20" x14ac:dyDescent="0.3">
      <c r="T217" s="5">
        <f>IF(Break!G217=1,Shifts!N217-Shifts!M217,N217-M217-Break!H217)</f>
        <v>0</v>
      </c>
    </row>
    <row r="218" spans="20:20" x14ac:dyDescent="0.3">
      <c r="T218" s="5">
        <f>IF(Break!G218=1,Shifts!N218-Shifts!M218,N218-M218-Break!H218)</f>
        <v>0</v>
      </c>
    </row>
    <row r="219" spans="20:20" x14ac:dyDescent="0.3">
      <c r="T219" s="5">
        <f>IF(Break!G219=1,Shifts!N219-Shifts!M219,N219-M219-Break!H219)</f>
        <v>0</v>
      </c>
    </row>
    <row r="220" spans="20:20" x14ac:dyDescent="0.3">
      <c r="T220" s="5">
        <f>IF(Break!G220=1,Shifts!N220-Shifts!M220,N220-M220-Break!H220)</f>
        <v>0</v>
      </c>
    </row>
    <row r="221" spans="20:20" x14ac:dyDescent="0.3">
      <c r="T221" s="5">
        <f>IF(Break!G221=1,Shifts!N221-Shifts!M221,N221-M221-Break!H221)</f>
        <v>0</v>
      </c>
    </row>
    <row r="222" spans="20:20" x14ac:dyDescent="0.3">
      <c r="T222" s="5">
        <f>IF(Break!G222=1,Shifts!N222-Shifts!M222,N222-M222-Break!H222)</f>
        <v>0</v>
      </c>
    </row>
    <row r="223" spans="20:20" x14ac:dyDescent="0.3">
      <c r="T223" s="5">
        <f>IF(Break!G223=1,Shifts!N223-Shifts!M223,N223-M223-Break!H223)</f>
        <v>0</v>
      </c>
    </row>
    <row r="224" spans="20:20" x14ac:dyDescent="0.3">
      <c r="T224" s="5">
        <f>IF(Break!G224=1,Shifts!N224-Shifts!M224,N224-M224-Break!H224)</f>
        <v>0</v>
      </c>
    </row>
    <row r="225" spans="20:20" x14ac:dyDescent="0.3">
      <c r="T225" s="5">
        <f>IF(Break!G225=1,Shifts!N225-Shifts!M225,N225-M225-Break!H225)</f>
        <v>0</v>
      </c>
    </row>
    <row r="226" spans="20:20" x14ac:dyDescent="0.3">
      <c r="T226" s="5">
        <f>IF(Break!G226=1,Shifts!N226-Shifts!M226,N226-M226-Break!H226)</f>
        <v>0</v>
      </c>
    </row>
    <row r="227" spans="20:20" x14ac:dyDescent="0.3">
      <c r="T227" s="5">
        <f>IF(Break!G227=1,Shifts!N227-Shifts!M227,N227-M227-Break!H227)</f>
        <v>0</v>
      </c>
    </row>
    <row r="228" spans="20:20" x14ac:dyDescent="0.3">
      <c r="T228" s="5">
        <f>IF(Break!G228=1,Shifts!N228-Shifts!M228,N228-M228-Break!H228)</f>
        <v>0</v>
      </c>
    </row>
    <row r="229" spans="20:20" x14ac:dyDescent="0.3">
      <c r="T229" s="5">
        <f>IF(Break!G229=1,Shifts!N229-Shifts!M229,N229-M229-Break!H229)</f>
        <v>0</v>
      </c>
    </row>
    <row r="230" spans="20:20" x14ac:dyDescent="0.3">
      <c r="T230" s="5">
        <f>IF(Break!G230=1,Shifts!N230-Shifts!M230,N230-M230-Break!H230)</f>
        <v>0</v>
      </c>
    </row>
    <row r="231" spans="20:20" x14ac:dyDescent="0.3">
      <c r="T231" s="5">
        <f>IF(Break!G231=1,Shifts!N231-Shifts!M231,N231-M231-Break!H231)</f>
        <v>0</v>
      </c>
    </row>
    <row r="232" spans="20:20" x14ac:dyDescent="0.3">
      <c r="T232" s="5">
        <f>IF(Break!G232=1,Shifts!N232-Shifts!M232,N232-M232-Break!H232)</f>
        <v>0</v>
      </c>
    </row>
    <row r="233" spans="20:20" x14ac:dyDescent="0.3">
      <c r="T233" s="5">
        <f>IF(Break!G233=1,Shifts!N233-Shifts!M233,N233-M233-Break!H233)</f>
        <v>0</v>
      </c>
    </row>
    <row r="234" spans="20:20" x14ac:dyDescent="0.3">
      <c r="T234" s="5">
        <f>IF(Break!G234=1,Shifts!N234-Shifts!M234,N234-M234-Break!H234)</f>
        <v>0</v>
      </c>
    </row>
    <row r="235" spans="20:20" x14ac:dyDescent="0.3">
      <c r="T235" s="5">
        <f>IF(Break!G235=1,Shifts!N235-Shifts!M235,N235-M235-Break!H235)</f>
        <v>0</v>
      </c>
    </row>
    <row r="236" spans="20:20" x14ac:dyDescent="0.3">
      <c r="T236" s="5">
        <f>IF(Break!G236=1,Shifts!N236-Shifts!M236,N236-M236-Break!H236)</f>
        <v>0</v>
      </c>
    </row>
    <row r="237" spans="20:20" x14ac:dyDescent="0.3">
      <c r="T237" s="5">
        <f>IF(Break!G237=1,Shifts!N237-Shifts!M237,N237-M237-Break!H237)</f>
        <v>0</v>
      </c>
    </row>
    <row r="238" spans="20:20" x14ac:dyDescent="0.3">
      <c r="T238" s="5">
        <f>IF(Break!G238=1,Shifts!N238-Shifts!M238,N238-M238-Break!H238)</f>
        <v>0</v>
      </c>
    </row>
    <row r="239" spans="20:20" x14ac:dyDescent="0.3">
      <c r="T239" s="5">
        <f>IF(Break!G239=1,Shifts!N239-Shifts!M239,N239-M239-Break!H239)</f>
        <v>0</v>
      </c>
    </row>
    <row r="240" spans="20:20" x14ac:dyDescent="0.3">
      <c r="T240" s="5">
        <f>IF(Break!G240=1,Shifts!N240-Shifts!M240,N240-M240-Break!H240)</f>
        <v>0</v>
      </c>
    </row>
    <row r="241" spans="20:20" x14ac:dyDescent="0.3">
      <c r="T241" s="5">
        <f>IF(Break!G241=1,Shifts!N241-Shifts!M241,N241-M241-Break!H241)</f>
        <v>0</v>
      </c>
    </row>
    <row r="242" spans="20:20" x14ac:dyDescent="0.3">
      <c r="T242" s="5">
        <f>IF(Break!G242=1,Shifts!N242-Shifts!M242,N242-M242-Break!H242)</f>
        <v>0</v>
      </c>
    </row>
    <row r="243" spans="20:20" x14ac:dyDescent="0.3">
      <c r="T243" s="5">
        <f>IF(Break!G243=1,Shifts!N243-Shifts!M243,N243-M243-Break!H243)</f>
        <v>0</v>
      </c>
    </row>
    <row r="244" spans="20:20" x14ac:dyDescent="0.3">
      <c r="T244" s="5">
        <f>IF(Break!G244=1,Shifts!N244-Shifts!M244,N244-M244-Break!H244)</f>
        <v>0</v>
      </c>
    </row>
    <row r="245" spans="20:20" x14ac:dyDescent="0.3">
      <c r="T245" s="5">
        <f>IF(Break!G245=1,Shifts!N245-Shifts!M245,N245-M245-Break!H245)</f>
        <v>0</v>
      </c>
    </row>
    <row r="246" spans="20:20" x14ac:dyDescent="0.3">
      <c r="T246" s="5">
        <f>IF(Break!G246=1,Shifts!N246-Shifts!M246,N246-M246-Break!H246)</f>
        <v>0</v>
      </c>
    </row>
    <row r="247" spans="20:20" x14ac:dyDescent="0.3">
      <c r="T247" s="5">
        <f>IF(Break!G247=1,Shifts!N247-Shifts!M247,N247-M247-Break!H247)</f>
        <v>0</v>
      </c>
    </row>
    <row r="248" spans="20:20" x14ac:dyDescent="0.3">
      <c r="T248" s="5">
        <f>IF(Break!G248=1,Shifts!N248-Shifts!M248,N248-M248-Break!H248)</f>
        <v>0</v>
      </c>
    </row>
    <row r="249" spans="20:20" x14ac:dyDescent="0.3">
      <c r="T249" s="5">
        <f>IF(Break!G249=1,Shifts!N249-Shifts!M249,N249-M249-Break!H249)</f>
        <v>0</v>
      </c>
    </row>
    <row r="250" spans="20:20" x14ac:dyDescent="0.3">
      <c r="T250" s="5">
        <f>IF(Break!G250=1,Shifts!N250-Shifts!M250,N250-M250-Break!H250)</f>
        <v>0</v>
      </c>
    </row>
    <row r="251" spans="20:20" x14ac:dyDescent="0.3">
      <c r="T251" s="5">
        <f>IF(Break!G251=1,Shifts!N251-Shifts!M251,N251-M251-Break!H251)</f>
        <v>0</v>
      </c>
    </row>
    <row r="252" spans="20:20" x14ac:dyDescent="0.3">
      <c r="T252" s="5">
        <f>IF(Break!G252=1,Shifts!N252-Shifts!M252,N252-M252-Break!H252)</f>
        <v>0</v>
      </c>
    </row>
    <row r="253" spans="20:20" x14ac:dyDescent="0.3">
      <c r="T253" s="5">
        <f>N253-M253-Break!H253</f>
        <v>0</v>
      </c>
    </row>
    <row r="254" spans="20:20" x14ac:dyDescent="0.3">
      <c r="T254" s="5">
        <f>N254-M254-Break!H254</f>
        <v>0</v>
      </c>
    </row>
    <row r="255" spans="20:20" x14ac:dyDescent="0.3">
      <c r="T255" s="5">
        <f>N255-M255-Break!H255</f>
        <v>0</v>
      </c>
    </row>
    <row r="256" spans="20:20" x14ac:dyDescent="0.3">
      <c r="T256" s="5">
        <f>N256-M256-Break!H256</f>
        <v>0</v>
      </c>
    </row>
    <row r="257" spans="20:20" x14ac:dyDescent="0.3">
      <c r="T257" s="5">
        <f>N257-M257-Break!H257</f>
        <v>0</v>
      </c>
    </row>
    <row r="258" spans="20:20" x14ac:dyDescent="0.3">
      <c r="T258" s="5">
        <f>N258-M258-Break!H258</f>
        <v>0</v>
      </c>
    </row>
    <row r="259" spans="20:20" x14ac:dyDescent="0.3">
      <c r="T259" s="5">
        <f>N259-M259-Break!H259</f>
        <v>0</v>
      </c>
    </row>
    <row r="260" spans="20:20" x14ac:dyDescent="0.3">
      <c r="T260" s="5">
        <f>N260-M260-Break!H260</f>
        <v>0</v>
      </c>
    </row>
    <row r="261" spans="20:20" x14ac:dyDescent="0.3">
      <c r="T261" s="5">
        <f>N261-M261-Break!H261</f>
        <v>0</v>
      </c>
    </row>
    <row r="262" spans="20:20" x14ac:dyDescent="0.3">
      <c r="T262" s="5">
        <f>N262-M262-Break!H262</f>
        <v>0</v>
      </c>
    </row>
    <row r="263" spans="20:20" x14ac:dyDescent="0.3">
      <c r="T263" s="5">
        <f>N263-M263-Break!H263</f>
        <v>0</v>
      </c>
    </row>
  </sheetData>
  <phoneticPr fontId="4" type="noConversion"/>
  <conditionalFormatting sqref="A2">
    <cfRule type="duplicateValues" dxfId="1" priority="2"/>
  </conditionalFormatting>
  <conditionalFormatting sqref="B2:B199">
    <cfRule type="duplicateValues" dxfId="0" priority="4"/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5"/>
  <sheetViews>
    <sheetView workbookViewId="0">
      <selection activeCell="I8" sqref="I8"/>
    </sheetView>
  </sheetViews>
  <sheetFormatPr defaultRowHeight="14.4" x14ac:dyDescent="0.3"/>
  <cols>
    <col min="1" max="1" width="8.88671875" style="4"/>
    <col min="2" max="2" width="16.88671875" style="6" customWidth="1"/>
    <col min="3" max="3" width="21" style="2" customWidth="1"/>
    <col min="4" max="5" width="8.88671875" style="4"/>
    <col min="6" max="6" width="9.6640625" style="4" customWidth="1"/>
    <col min="8" max="8" width="8.88671875" style="4"/>
    <col min="9" max="9" width="8.88671875" style="39"/>
    <col min="10" max="11" width="8.88671875" style="2"/>
    <col min="12" max="12" width="10.33203125" style="2" customWidth="1"/>
    <col min="13" max="13" width="8.88671875" style="39"/>
    <col min="16" max="16" width="12.6640625" customWidth="1"/>
    <col min="17" max="17" width="4.6640625" customWidth="1"/>
  </cols>
  <sheetData>
    <row r="1" spans="1:17" x14ac:dyDescent="0.3">
      <c r="A1" s="4" t="s">
        <v>67</v>
      </c>
      <c r="B1" s="6" t="s">
        <v>72</v>
      </c>
      <c r="C1" s="2" t="s">
        <v>73</v>
      </c>
      <c r="D1" s="4" t="s">
        <v>36</v>
      </c>
      <c r="E1" s="4" t="s">
        <v>40</v>
      </c>
      <c r="F1" s="4" t="s">
        <v>41</v>
      </c>
      <c r="G1" t="s">
        <v>68</v>
      </c>
      <c r="H1" s="4" t="s">
        <v>69</v>
      </c>
      <c r="I1" s="39" t="s">
        <v>109</v>
      </c>
      <c r="J1" s="2" t="s">
        <v>70</v>
      </c>
      <c r="K1" s="2" t="s">
        <v>71</v>
      </c>
      <c r="L1" s="66" t="s">
        <v>149</v>
      </c>
      <c r="M1" s="44">
        <v>4.1666666666666664E-2</v>
      </c>
      <c r="N1" s="8" t="s">
        <v>406</v>
      </c>
    </row>
    <row r="2" spans="1:17" x14ac:dyDescent="0.3">
      <c r="A2" s="4">
        <v>1</v>
      </c>
      <c r="B2" s="6" t="str">
        <f>Shifts!B2</f>
        <v>00:00 00:00</v>
      </c>
      <c r="C2" s="45"/>
      <c r="D2" s="4" t="e">
        <f>VLOOKUP(C2,Shifts!B$2:K$100,2,FALSE)</f>
        <v>#N/A</v>
      </c>
      <c r="E2" s="5" t="e">
        <f t="shared" ref="E2:E66" si="0">$J2*86400</f>
        <v>#N/A</v>
      </c>
      <c r="F2" s="5" t="e">
        <f t="shared" ref="F2:F13" si="1">K2*86400</f>
        <v>#N/A</v>
      </c>
      <c r="G2" s="8">
        <f>Q$4</f>
        <v>0</v>
      </c>
      <c r="H2" s="5">
        <f>ROUND(L2*86400,1)</f>
        <v>3600</v>
      </c>
      <c r="I2" s="39" t="e">
        <f>VLOOKUP(C2,Shifts!B$1:E200,3,FALSE)</f>
        <v>#N/A</v>
      </c>
      <c r="J2" s="3" t="e">
        <f>I2+1/24</f>
        <v>#N/A</v>
      </c>
      <c r="K2" s="3" t="e">
        <f>M2-1/24</f>
        <v>#N/A</v>
      </c>
      <c r="L2" s="3">
        <f>M$1</f>
        <v>4.1666666666666664E-2</v>
      </c>
      <c r="M2" s="39" t="e">
        <f>VLOOKUP(C2,Shifts!B$1:E200,4,FALSE)</f>
        <v>#N/A</v>
      </c>
      <c r="N2" s="8" t="e">
        <f>"insert into breaks values (@ID,'"&amp;D2&amp;"','"&amp;E2&amp;"','"&amp;F2&amp;"','"&amp;G2&amp;"','"&amp;H2&amp;"')exec @id=dbo.nextval 'breaks.breakref'"</f>
        <v>#N/A</v>
      </c>
      <c r="O2" s="8"/>
    </row>
    <row r="3" spans="1:17" ht="15" thickBot="1" x14ac:dyDescent="0.35">
      <c r="A3" s="4">
        <v>2</v>
      </c>
      <c r="B3" s="6" t="str">
        <f>Shifts!B3</f>
        <v>00:00 00:00</v>
      </c>
      <c r="C3" s="45"/>
      <c r="D3" s="4" t="e">
        <f>VLOOKUP(C3,Shifts!B$2:K$100,2,FALSE)</f>
        <v>#N/A</v>
      </c>
      <c r="E3" s="5" t="e">
        <f t="shared" si="0"/>
        <v>#N/A</v>
      </c>
      <c r="F3" s="5" t="e">
        <f t="shared" si="1"/>
        <v>#N/A</v>
      </c>
      <c r="G3" s="8">
        <f t="shared" ref="G3:G66" si="2">Q$4</f>
        <v>0</v>
      </c>
      <c r="H3" s="5">
        <f t="shared" ref="H3:H66" si="3">ROUND(L3*86400,1)</f>
        <v>3600</v>
      </c>
      <c r="I3" s="39" t="e">
        <f>VLOOKUP(C3,Shifts!B$1:E201,3,FALSE)</f>
        <v>#N/A</v>
      </c>
      <c r="J3" s="3" t="e">
        <f t="shared" ref="J3:J17" si="4">I3+1/24</f>
        <v>#N/A</v>
      </c>
      <c r="K3" s="3" t="e">
        <f t="shared" ref="K3:K17" si="5">M3-1/24</f>
        <v>#N/A</v>
      </c>
      <c r="L3" s="3">
        <f>M$1</f>
        <v>4.1666666666666664E-2</v>
      </c>
      <c r="M3" s="39" t="e">
        <f>VLOOKUP(C3,Shifts!B$1:E201,4,FALSE)</f>
        <v>#N/A</v>
      </c>
      <c r="N3" s="8" t="e">
        <f t="shared" ref="N3:N66" si="6">"insert into breaks values (@ID,'"&amp;D3&amp;"','"&amp;E3&amp;"','"&amp;F3&amp;"','"&amp;G3&amp;"','"&amp;H3&amp;"')exec @id=dbo.nextval 'breaks.breakref'"</f>
        <v>#N/A</v>
      </c>
    </row>
    <row r="4" spans="1:17" x14ac:dyDescent="0.3">
      <c r="A4" s="4">
        <v>3</v>
      </c>
      <c r="B4" s="6" t="str">
        <f>Shifts!B4</f>
        <v>00:00 00:00</v>
      </c>
      <c r="C4" s="45"/>
      <c r="D4" s="4" t="e">
        <f>VLOOKUP(C4,Shifts!B$2:K$100,2,FALSE)</f>
        <v>#N/A</v>
      </c>
      <c r="E4" s="5" t="e">
        <f t="shared" si="0"/>
        <v>#N/A</v>
      </c>
      <c r="F4" s="5" t="e">
        <f t="shared" si="1"/>
        <v>#N/A</v>
      </c>
      <c r="G4" s="8">
        <f t="shared" si="2"/>
        <v>0</v>
      </c>
      <c r="H4" s="5">
        <f t="shared" si="3"/>
        <v>3600</v>
      </c>
      <c r="I4" s="39" t="e">
        <f>VLOOKUP(C4,Shifts!B$1:E202,3,FALSE)</f>
        <v>#N/A</v>
      </c>
      <c r="J4" s="3" t="e">
        <f t="shared" si="4"/>
        <v>#N/A</v>
      </c>
      <c r="K4" s="3" t="e">
        <f t="shared" si="5"/>
        <v>#N/A</v>
      </c>
      <c r="L4" s="3">
        <f t="shared" ref="L4:L66" si="7">M$1</f>
        <v>4.1666666666666664E-2</v>
      </c>
      <c r="M4" s="39" t="e">
        <f>VLOOKUP(C4,Shifts!B$1:E202,4,FALSE)</f>
        <v>#N/A</v>
      </c>
      <c r="N4" s="8" t="e">
        <f t="shared" si="6"/>
        <v>#N/A</v>
      </c>
      <c r="P4" s="67" t="s">
        <v>841</v>
      </c>
      <c r="Q4" s="72">
        <v>0</v>
      </c>
    </row>
    <row r="5" spans="1:17" x14ac:dyDescent="0.3">
      <c r="A5" s="4">
        <v>4</v>
      </c>
      <c r="B5" s="6" t="str">
        <f>Shifts!B5</f>
        <v>00:00 00:00</v>
      </c>
      <c r="C5" s="45"/>
      <c r="D5" s="4" t="e">
        <f>VLOOKUP(C5,Shifts!B$2:K$100,2,FALSE)</f>
        <v>#N/A</v>
      </c>
      <c r="E5" s="5" t="e">
        <f t="shared" si="0"/>
        <v>#N/A</v>
      </c>
      <c r="F5" s="5" t="e">
        <f t="shared" si="1"/>
        <v>#N/A</v>
      </c>
      <c r="G5" s="8">
        <f t="shared" si="2"/>
        <v>0</v>
      </c>
      <c r="H5" s="5">
        <f t="shared" si="3"/>
        <v>3600</v>
      </c>
      <c r="I5" s="39" t="e">
        <f>VLOOKUP(C5,Shifts!B$1:E203,3,FALSE)</f>
        <v>#N/A</v>
      </c>
      <c r="J5" s="3" t="e">
        <f t="shared" si="4"/>
        <v>#N/A</v>
      </c>
      <c r="K5" s="3" t="e">
        <f t="shared" si="5"/>
        <v>#N/A</v>
      </c>
      <c r="L5" s="3">
        <f t="shared" si="7"/>
        <v>4.1666666666666664E-2</v>
      </c>
      <c r="M5" s="39" t="e">
        <f>VLOOKUP(C5,Shifts!B$1:E203,4,FALSE)</f>
        <v>#N/A</v>
      </c>
      <c r="N5" s="8" t="e">
        <f t="shared" si="6"/>
        <v>#N/A</v>
      </c>
      <c r="P5" s="68" t="s">
        <v>838</v>
      </c>
      <c r="Q5" s="69"/>
    </row>
    <row r="6" spans="1:17" x14ac:dyDescent="0.3">
      <c r="A6" s="4">
        <v>5</v>
      </c>
      <c r="B6" s="6" t="str">
        <f>Shifts!B6</f>
        <v>00:00 00:00</v>
      </c>
      <c r="C6" s="45"/>
      <c r="D6" s="4" t="e">
        <f>VLOOKUP(C6,Shifts!B$2:K$100,2,FALSE)</f>
        <v>#N/A</v>
      </c>
      <c r="E6" s="5" t="e">
        <f t="shared" si="0"/>
        <v>#N/A</v>
      </c>
      <c r="F6" s="5" t="e">
        <f t="shared" si="1"/>
        <v>#N/A</v>
      </c>
      <c r="G6" s="8">
        <f t="shared" si="2"/>
        <v>0</v>
      </c>
      <c r="H6" s="5">
        <f t="shared" si="3"/>
        <v>3600</v>
      </c>
      <c r="I6" s="39" t="e">
        <f>VLOOKUP(C6,Shifts!B$1:E204,3,FALSE)</f>
        <v>#N/A</v>
      </c>
      <c r="J6" s="3" t="e">
        <f t="shared" si="4"/>
        <v>#N/A</v>
      </c>
      <c r="K6" s="3" t="e">
        <f t="shared" si="5"/>
        <v>#N/A</v>
      </c>
      <c r="L6" s="3">
        <f t="shared" si="7"/>
        <v>4.1666666666666664E-2</v>
      </c>
      <c r="M6" s="39" t="e">
        <f>VLOOKUP(C6,Shifts!B$1:E204,4,FALSE)</f>
        <v>#N/A</v>
      </c>
      <c r="N6" s="8" t="e">
        <f t="shared" si="6"/>
        <v>#N/A</v>
      </c>
      <c r="P6" s="68" t="s">
        <v>839</v>
      </c>
      <c r="Q6" s="69"/>
    </row>
    <row r="7" spans="1:17" ht="15" thickBot="1" x14ac:dyDescent="0.35">
      <c r="A7" s="4">
        <v>6</v>
      </c>
      <c r="B7" s="6" t="str">
        <f>Shifts!B7</f>
        <v>00:00 00:00</v>
      </c>
      <c r="C7" s="45"/>
      <c r="D7" s="4" t="e">
        <f>VLOOKUP(C7,Shifts!B$2:K$100,2,FALSE)</f>
        <v>#N/A</v>
      </c>
      <c r="E7" s="5" t="e">
        <f t="shared" si="0"/>
        <v>#N/A</v>
      </c>
      <c r="F7" s="5" t="e">
        <f t="shared" si="1"/>
        <v>#N/A</v>
      </c>
      <c r="G7" s="8">
        <f t="shared" si="2"/>
        <v>0</v>
      </c>
      <c r="H7" s="5">
        <f t="shared" si="3"/>
        <v>3600</v>
      </c>
      <c r="I7" s="39" t="e">
        <f>VLOOKUP(C7,Shifts!B$1:E205,3,FALSE)</f>
        <v>#N/A</v>
      </c>
      <c r="J7" s="3" t="e">
        <f t="shared" si="4"/>
        <v>#N/A</v>
      </c>
      <c r="K7" s="3" t="e">
        <f t="shared" si="5"/>
        <v>#N/A</v>
      </c>
      <c r="L7" s="3">
        <f t="shared" si="7"/>
        <v>4.1666666666666664E-2</v>
      </c>
      <c r="M7" s="39" t="e">
        <f>VLOOKUP(C7,Shifts!B$1:E205,4,FALSE)</f>
        <v>#N/A</v>
      </c>
      <c r="N7" s="8" t="e">
        <f t="shared" si="6"/>
        <v>#N/A</v>
      </c>
      <c r="P7" s="70" t="s">
        <v>840</v>
      </c>
      <c r="Q7" s="71"/>
    </row>
    <row r="8" spans="1:17" x14ac:dyDescent="0.3">
      <c r="A8" s="4">
        <v>7</v>
      </c>
      <c r="B8" s="6" t="str">
        <f>Shifts!B8</f>
        <v>00:00 00:00</v>
      </c>
      <c r="C8" s="45"/>
      <c r="D8" s="4" t="e">
        <f>VLOOKUP(C8,Shifts!B$2:K$100,2,FALSE)</f>
        <v>#N/A</v>
      </c>
      <c r="E8" s="5" t="e">
        <f t="shared" si="0"/>
        <v>#N/A</v>
      </c>
      <c r="F8" s="5" t="e">
        <f t="shared" si="1"/>
        <v>#N/A</v>
      </c>
      <c r="G8" s="8">
        <f t="shared" si="2"/>
        <v>0</v>
      </c>
      <c r="H8" s="5">
        <f t="shared" si="3"/>
        <v>3600</v>
      </c>
      <c r="I8" s="39" t="e">
        <f>VLOOKUP(C8,Shifts!B$1:E206,3,FALSE)</f>
        <v>#N/A</v>
      </c>
      <c r="J8" s="3" t="e">
        <f t="shared" si="4"/>
        <v>#N/A</v>
      </c>
      <c r="K8" s="3" t="e">
        <f t="shared" si="5"/>
        <v>#N/A</v>
      </c>
      <c r="L8" s="3">
        <f t="shared" si="7"/>
        <v>4.1666666666666664E-2</v>
      </c>
      <c r="M8" s="39" t="e">
        <f>VLOOKUP(C8,Shifts!B$1:E206,4,FALSE)</f>
        <v>#N/A</v>
      </c>
      <c r="N8" s="8" t="e">
        <f t="shared" si="6"/>
        <v>#N/A</v>
      </c>
    </row>
    <row r="9" spans="1:17" x14ac:dyDescent="0.3">
      <c r="A9" s="4">
        <v>8</v>
      </c>
      <c r="B9" s="6" t="str">
        <f>Shifts!B9</f>
        <v>00:00 00:00</v>
      </c>
      <c r="C9" s="45"/>
      <c r="D9" s="4" t="e">
        <f>VLOOKUP(C9,Shifts!B$2:K$100,2,FALSE)</f>
        <v>#N/A</v>
      </c>
      <c r="E9" s="5" t="e">
        <f t="shared" si="0"/>
        <v>#N/A</v>
      </c>
      <c r="F9" s="5" t="e">
        <f t="shared" si="1"/>
        <v>#N/A</v>
      </c>
      <c r="G9" s="8">
        <f t="shared" si="2"/>
        <v>0</v>
      </c>
      <c r="H9" s="5">
        <f t="shared" si="3"/>
        <v>3600</v>
      </c>
      <c r="I9" s="39" t="e">
        <f>VLOOKUP(C9,Shifts!B$1:E207,3,FALSE)</f>
        <v>#N/A</v>
      </c>
      <c r="J9" s="3" t="e">
        <f t="shared" si="4"/>
        <v>#N/A</v>
      </c>
      <c r="K9" s="3" t="e">
        <f t="shared" si="5"/>
        <v>#N/A</v>
      </c>
      <c r="L9" s="3">
        <f t="shared" si="7"/>
        <v>4.1666666666666664E-2</v>
      </c>
      <c r="M9" s="39" t="e">
        <f>VLOOKUP(C9,Shifts!B$1:E207,4,FALSE)</f>
        <v>#N/A</v>
      </c>
      <c r="N9" s="8" t="e">
        <f t="shared" si="6"/>
        <v>#N/A</v>
      </c>
    </row>
    <row r="10" spans="1:17" x14ac:dyDescent="0.3">
      <c r="A10" s="4">
        <v>9</v>
      </c>
      <c r="B10" s="6" t="str">
        <f>Shifts!B10</f>
        <v>00:00 00:00</v>
      </c>
      <c r="C10" s="45"/>
      <c r="D10" s="4" t="e">
        <f>VLOOKUP(C10,Shifts!B$2:K$100,2,FALSE)</f>
        <v>#N/A</v>
      </c>
      <c r="E10" s="5" t="e">
        <f t="shared" si="0"/>
        <v>#N/A</v>
      </c>
      <c r="F10" s="5" t="e">
        <f t="shared" si="1"/>
        <v>#N/A</v>
      </c>
      <c r="G10" s="8">
        <f t="shared" si="2"/>
        <v>0</v>
      </c>
      <c r="H10" s="5">
        <f t="shared" si="3"/>
        <v>3600</v>
      </c>
      <c r="I10" s="39" t="e">
        <f>VLOOKUP(C10,Shifts!B$1:E208,3,FALSE)</f>
        <v>#N/A</v>
      </c>
      <c r="J10" s="3" t="e">
        <f t="shared" si="4"/>
        <v>#N/A</v>
      </c>
      <c r="K10" s="3" t="e">
        <f t="shared" si="5"/>
        <v>#N/A</v>
      </c>
      <c r="L10" s="3">
        <f t="shared" si="7"/>
        <v>4.1666666666666664E-2</v>
      </c>
      <c r="M10" s="39" t="e">
        <f>VLOOKUP(C10,Shifts!B$1:E208,4,FALSE)</f>
        <v>#N/A</v>
      </c>
      <c r="N10" s="8" t="e">
        <f t="shared" si="6"/>
        <v>#N/A</v>
      </c>
    </row>
    <row r="11" spans="1:17" x14ac:dyDescent="0.3">
      <c r="A11" s="4">
        <v>13</v>
      </c>
      <c r="B11" s="6" t="str">
        <f>Shifts!B11</f>
        <v>00:00 00:00</v>
      </c>
      <c r="C11" s="45"/>
      <c r="D11" s="4" t="e">
        <f>VLOOKUP(C11,Shifts!B$2:K$100,2,FALSE)</f>
        <v>#N/A</v>
      </c>
      <c r="E11" s="5" t="e">
        <f t="shared" si="0"/>
        <v>#N/A</v>
      </c>
      <c r="F11" s="5" t="e">
        <f t="shared" si="1"/>
        <v>#N/A</v>
      </c>
      <c r="G11" s="8">
        <f t="shared" si="2"/>
        <v>0</v>
      </c>
      <c r="H11" s="5">
        <f t="shared" si="3"/>
        <v>3600</v>
      </c>
      <c r="I11" s="39" t="e">
        <f>VLOOKUP(C11,Shifts!B$1:E209,3,FALSE)</f>
        <v>#N/A</v>
      </c>
      <c r="J11" s="3" t="e">
        <f t="shared" si="4"/>
        <v>#N/A</v>
      </c>
      <c r="K11" s="3" t="e">
        <f t="shared" si="5"/>
        <v>#N/A</v>
      </c>
      <c r="L11" s="3">
        <f t="shared" si="7"/>
        <v>4.1666666666666664E-2</v>
      </c>
      <c r="M11" s="39" t="e">
        <f>VLOOKUP(C11,Shifts!B$1:E209,4,FALSE)</f>
        <v>#N/A</v>
      </c>
      <c r="N11" s="8" t="e">
        <f t="shared" si="6"/>
        <v>#N/A</v>
      </c>
    </row>
    <row r="12" spans="1:17" x14ac:dyDescent="0.3">
      <c r="A12" s="4">
        <v>14</v>
      </c>
      <c r="B12" s="6" t="str">
        <f>Shifts!B12</f>
        <v>00:00 00:00</v>
      </c>
      <c r="C12" s="45"/>
      <c r="D12" s="4" t="e">
        <f>VLOOKUP(C12,Shifts!B$2:K$100,2,FALSE)</f>
        <v>#N/A</v>
      </c>
      <c r="E12" s="5" t="e">
        <f t="shared" si="0"/>
        <v>#N/A</v>
      </c>
      <c r="F12" s="5" t="e">
        <f t="shared" si="1"/>
        <v>#N/A</v>
      </c>
      <c r="G12" s="8">
        <f t="shared" si="2"/>
        <v>0</v>
      </c>
      <c r="H12" s="5">
        <f t="shared" si="3"/>
        <v>3600</v>
      </c>
      <c r="I12" s="39" t="e">
        <f>VLOOKUP(C12,Shifts!B$1:E210,3,FALSE)</f>
        <v>#N/A</v>
      </c>
      <c r="J12" s="3" t="e">
        <f t="shared" si="4"/>
        <v>#N/A</v>
      </c>
      <c r="K12" s="3" t="e">
        <f t="shared" si="5"/>
        <v>#N/A</v>
      </c>
      <c r="L12" s="3">
        <f t="shared" si="7"/>
        <v>4.1666666666666664E-2</v>
      </c>
      <c r="M12" s="39" t="e">
        <f>VLOOKUP(C12,Shifts!B$1:E210,4,FALSE)</f>
        <v>#N/A</v>
      </c>
      <c r="N12" s="8" t="e">
        <f t="shared" si="6"/>
        <v>#N/A</v>
      </c>
    </row>
    <row r="13" spans="1:17" x14ac:dyDescent="0.3">
      <c r="A13" s="4">
        <v>15</v>
      </c>
      <c r="B13" s="6" t="str">
        <f>Shifts!B13</f>
        <v>00:00 00:00</v>
      </c>
      <c r="C13" s="45"/>
      <c r="D13" s="4" t="e">
        <f>VLOOKUP(C13,Shifts!B$2:K$100,2,FALSE)</f>
        <v>#N/A</v>
      </c>
      <c r="E13" s="5" t="e">
        <f t="shared" si="0"/>
        <v>#N/A</v>
      </c>
      <c r="F13" s="5" t="e">
        <f t="shared" si="1"/>
        <v>#N/A</v>
      </c>
      <c r="G13" s="8">
        <f t="shared" si="2"/>
        <v>0</v>
      </c>
      <c r="H13" s="5">
        <f t="shared" si="3"/>
        <v>3600</v>
      </c>
      <c r="I13" s="39" t="e">
        <f>VLOOKUP(C13,Shifts!B$1:E211,3,FALSE)</f>
        <v>#N/A</v>
      </c>
      <c r="J13" s="3" t="e">
        <f t="shared" si="4"/>
        <v>#N/A</v>
      </c>
      <c r="K13" s="3" t="e">
        <f t="shared" si="5"/>
        <v>#N/A</v>
      </c>
      <c r="L13" s="3">
        <f t="shared" si="7"/>
        <v>4.1666666666666664E-2</v>
      </c>
      <c r="M13" s="39" t="e">
        <f>VLOOKUP(C13,Shifts!B$1:E211,4,FALSE)</f>
        <v>#N/A</v>
      </c>
      <c r="N13" s="8" t="e">
        <f t="shared" si="6"/>
        <v>#N/A</v>
      </c>
    </row>
    <row r="14" spans="1:17" x14ac:dyDescent="0.3">
      <c r="A14" s="4">
        <v>16</v>
      </c>
      <c r="B14" s="6" t="str">
        <f>Shifts!B14</f>
        <v>00:00 00:00</v>
      </c>
      <c r="C14" s="45"/>
      <c r="D14" s="4" t="e">
        <f>VLOOKUP(C14,Shifts!B$2:K$100,2,FALSE)</f>
        <v>#N/A</v>
      </c>
      <c r="E14" s="5" t="e">
        <f t="shared" si="0"/>
        <v>#N/A</v>
      </c>
      <c r="F14" s="5" t="e">
        <f t="shared" ref="F14:F66" si="8">K14*86400</f>
        <v>#N/A</v>
      </c>
      <c r="G14" s="8">
        <f t="shared" si="2"/>
        <v>0</v>
      </c>
      <c r="H14" s="5">
        <f t="shared" si="3"/>
        <v>3600</v>
      </c>
      <c r="I14" s="39" t="e">
        <f>VLOOKUP(C14,Shifts!B$1:E212,3,FALSE)</f>
        <v>#N/A</v>
      </c>
      <c r="J14" s="3" t="e">
        <f t="shared" si="4"/>
        <v>#N/A</v>
      </c>
      <c r="K14" s="3" t="e">
        <f t="shared" si="5"/>
        <v>#N/A</v>
      </c>
      <c r="L14" s="3">
        <f t="shared" si="7"/>
        <v>4.1666666666666664E-2</v>
      </c>
      <c r="M14" s="39" t="e">
        <f>VLOOKUP(C14,Shifts!B$1:E212,4,FALSE)</f>
        <v>#N/A</v>
      </c>
      <c r="N14" s="8" t="e">
        <f t="shared" si="6"/>
        <v>#N/A</v>
      </c>
    </row>
    <row r="15" spans="1:17" x14ac:dyDescent="0.3">
      <c r="A15" s="4">
        <v>17</v>
      </c>
      <c r="B15" s="6" t="str">
        <f>Shifts!B15</f>
        <v>00:00 00:00</v>
      </c>
      <c r="C15" s="45"/>
      <c r="D15" s="4" t="e">
        <f>VLOOKUP(C15,Shifts!B$2:K$100,2,FALSE)</f>
        <v>#N/A</v>
      </c>
      <c r="E15" s="5" t="e">
        <f t="shared" si="0"/>
        <v>#N/A</v>
      </c>
      <c r="F15" s="5" t="e">
        <f t="shared" si="8"/>
        <v>#N/A</v>
      </c>
      <c r="G15" s="8">
        <f t="shared" si="2"/>
        <v>0</v>
      </c>
      <c r="H15" s="5">
        <f t="shared" si="3"/>
        <v>3600</v>
      </c>
      <c r="I15" s="39" t="e">
        <f>VLOOKUP(C15,Shifts!B$1:E213,3,FALSE)</f>
        <v>#N/A</v>
      </c>
      <c r="J15" s="3" t="e">
        <f t="shared" si="4"/>
        <v>#N/A</v>
      </c>
      <c r="K15" s="3" t="e">
        <f t="shared" si="5"/>
        <v>#N/A</v>
      </c>
      <c r="L15" s="3">
        <f t="shared" si="7"/>
        <v>4.1666666666666664E-2</v>
      </c>
      <c r="M15" s="39" t="e">
        <f>VLOOKUP(C15,Shifts!B$1:E213,4,FALSE)</f>
        <v>#N/A</v>
      </c>
      <c r="N15" s="8" t="e">
        <f t="shared" si="6"/>
        <v>#N/A</v>
      </c>
    </row>
    <row r="16" spans="1:17" x14ac:dyDescent="0.3">
      <c r="A16" s="4">
        <v>18</v>
      </c>
      <c r="B16" s="6" t="str">
        <f>Shifts!B16</f>
        <v>00:00 00:00</v>
      </c>
      <c r="C16" s="45"/>
      <c r="D16" s="4" t="e">
        <f>VLOOKUP(C16,Shifts!B$2:K$100,2,FALSE)</f>
        <v>#N/A</v>
      </c>
      <c r="E16" s="5" t="e">
        <f t="shared" si="0"/>
        <v>#N/A</v>
      </c>
      <c r="F16" s="5" t="e">
        <f t="shared" si="8"/>
        <v>#N/A</v>
      </c>
      <c r="G16" s="8">
        <f t="shared" si="2"/>
        <v>0</v>
      </c>
      <c r="H16" s="5">
        <f t="shared" si="3"/>
        <v>3600</v>
      </c>
      <c r="I16" s="39" t="e">
        <f>VLOOKUP(C16,Shifts!B$1:E214,3,FALSE)</f>
        <v>#N/A</v>
      </c>
      <c r="J16" s="3" t="e">
        <f t="shared" si="4"/>
        <v>#N/A</v>
      </c>
      <c r="K16" s="3" t="e">
        <f t="shared" si="5"/>
        <v>#N/A</v>
      </c>
      <c r="L16" s="3">
        <f t="shared" si="7"/>
        <v>4.1666666666666664E-2</v>
      </c>
      <c r="M16" s="39" t="e">
        <f>VLOOKUP(C16,Shifts!B$1:E214,4,FALSE)</f>
        <v>#N/A</v>
      </c>
      <c r="N16" s="8" t="e">
        <f t="shared" si="6"/>
        <v>#N/A</v>
      </c>
    </row>
    <row r="17" spans="1:14" x14ac:dyDescent="0.3">
      <c r="A17" s="4">
        <v>19</v>
      </c>
      <c r="B17" s="6" t="str">
        <f>Shifts!B17</f>
        <v>00:00 00:00</v>
      </c>
      <c r="C17" s="45"/>
      <c r="D17" s="4" t="e">
        <f>VLOOKUP(C17,Shifts!B$2:K$100,2,FALSE)</f>
        <v>#N/A</v>
      </c>
      <c r="E17" s="5" t="e">
        <f t="shared" si="0"/>
        <v>#N/A</v>
      </c>
      <c r="F17" s="5" t="e">
        <f t="shared" si="8"/>
        <v>#N/A</v>
      </c>
      <c r="G17" s="8">
        <f t="shared" si="2"/>
        <v>0</v>
      </c>
      <c r="H17" s="5">
        <f t="shared" si="3"/>
        <v>3600</v>
      </c>
      <c r="I17" s="39" t="e">
        <f>VLOOKUP(C17,Shifts!B$1:E215,3,FALSE)</f>
        <v>#N/A</v>
      </c>
      <c r="J17" s="3" t="e">
        <f t="shared" si="4"/>
        <v>#N/A</v>
      </c>
      <c r="K17" s="3" t="e">
        <f t="shared" si="5"/>
        <v>#N/A</v>
      </c>
      <c r="L17" s="3">
        <f t="shared" si="7"/>
        <v>4.1666666666666664E-2</v>
      </c>
      <c r="M17" s="39" t="e">
        <f>VLOOKUP(C17,Shifts!B$1:E215,4,FALSE)</f>
        <v>#N/A</v>
      </c>
      <c r="N17" s="8" t="e">
        <f t="shared" si="6"/>
        <v>#N/A</v>
      </c>
    </row>
    <row r="18" spans="1:14" x14ac:dyDescent="0.3">
      <c r="A18" s="4">
        <v>20</v>
      </c>
      <c r="B18" s="6" t="str">
        <f>Shifts!B18</f>
        <v>00:00 00:00</v>
      </c>
      <c r="C18" s="45"/>
      <c r="D18" s="4" t="e">
        <f>VLOOKUP(C18,Shifts!B$2:K$100,2,FALSE)</f>
        <v>#N/A</v>
      </c>
      <c r="E18" s="5" t="e">
        <f t="shared" si="0"/>
        <v>#N/A</v>
      </c>
      <c r="F18" s="5" t="e">
        <f t="shared" si="8"/>
        <v>#N/A</v>
      </c>
      <c r="G18" s="8">
        <f t="shared" si="2"/>
        <v>0</v>
      </c>
      <c r="H18" s="5">
        <f t="shared" si="3"/>
        <v>3600</v>
      </c>
      <c r="I18" s="39" t="e">
        <f>VLOOKUP(C18,Shifts!B$1:E216,3,FALSE)</f>
        <v>#N/A</v>
      </c>
      <c r="J18" s="3" t="e">
        <f t="shared" ref="J18:J81" si="9">I18+1/24</f>
        <v>#N/A</v>
      </c>
      <c r="K18" s="3" t="e">
        <f t="shared" ref="K18:K81" si="10">M18-1/24</f>
        <v>#N/A</v>
      </c>
      <c r="L18" s="3">
        <f t="shared" si="7"/>
        <v>4.1666666666666664E-2</v>
      </c>
      <c r="M18" s="39" t="e">
        <f>VLOOKUP(C18,Shifts!B$1:E216,4,FALSE)</f>
        <v>#N/A</v>
      </c>
      <c r="N18" s="8" t="e">
        <f t="shared" si="6"/>
        <v>#N/A</v>
      </c>
    </row>
    <row r="19" spans="1:14" x14ac:dyDescent="0.3">
      <c r="A19" s="4">
        <v>21</v>
      </c>
      <c r="B19" s="6" t="str">
        <f>Shifts!B19</f>
        <v>00:00 00:00</v>
      </c>
      <c r="C19" s="45"/>
      <c r="D19" s="4" t="e">
        <f>VLOOKUP(C19,Shifts!B$2:K$100,2,FALSE)</f>
        <v>#N/A</v>
      </c>
      <c r="E19" s="5" t="e">
        <f t="shared" si="0"/>
        <v>#N/A</v>
      </c>
      <c r="F19" s="5" t="e">
        <f t="shared" si="8"/>
        <v>#N/A</v>
      </c>
      <c r="G19" s="8">
        <f t="shared" si="2"/>
        <v>0</v>
      </c>
      <c r="H19" s="5">
        <f t="shared" si="3"/>
        <v>3600</v>
      </c>
      <c r="I19" s="39" t="e">
        <f>VLOOKUP(C19,Shifts!B$1:E217,3,FALSE)</f>
        <v>#N/A</v>
      </c>
      <c r="J19" s="3" t="e">
        <f t="shared" si="9"/>
        <v>#N/A</v>
      </c>
      <c r="K19" s="3" t="e">
        <f t="shared" si="10"/>
        <v>#N/A</v>
      </c>
      <c r="L19" s="3">
        <f t="shared" si="7"/>
        <v>4.1666666666666664E-2</v>
      </c>
      <c r="M19" s="39" t="e">
        <f>VLOOKUP(C19,Shifts!B$1:E217,4,FALSE)</f>
        <v>#N/A</v>
      </c>
      <c r="N19" s="8" t="e">
        <f t="shared" si="6"/>
        <v>#N/A</v>
      </c>
    </row>
    <row r="20" spans="1:14" x14ac:dyDescent="0.3">
      <c r="A20" s="4">
        <v>22</v>
      </c>
      <c r="B20" s="6" t="str">
        <f>Shifts!B20</f>
        <v>00:00 00:00</v>
      </c>
      <c r="C20" s="45"/>
      <c r="D20" s="4" t="e">
        <f>VLOOKUP(C20,Shifts!B$2:K$100,2,FALSE)</f>
        <v>#N/A</v>
      </c>
      <c r="E20" s="5" t="e">
        <f t="shared" si="0"/>
        <v>#N/A</v>
      </c>
      <c r="F20" s="5" t="e">
        <f t="shared" si="8"/>
        <v>#N/A</v>
      </c>
      <c r="G20" s="8">
        <f t="shared" si="2"/>
        <v>0</v>
      </c>
      <c r="H20" s="5">
        <f t="shared" si="3"/>
        <v>3600</v>
      </c>
      <c r="I20" s="39" t="e">
        <f>VLOOKUP(C20,Shifts!B$1:E218,3,FALSE)</f>
        <v>#N/A</v>
      </c>
      <c r="J20" s="3" t="e">
        <f t="shared" si="9"/>
        <v>#N/A</v>
      </c>
      <c r="K20" s="3" t="e">
        <f t="shared" si="10"/>
        <v>#N/A</v>
      </c>
      <c r="L20" s="3">
        <f t="shared" si="7"/>
        <v>4.1666666666666664E-2</v>
      </c>
      <c r="M20" s="39" t="e">
        <f>VLOOKUP(C20,Shifts!B$1:E218,4,FALSE)</f>
        <v>#N/A</v>
      </c>
      <c r="N20" s="8" t="e">
        <f t="shared" si="6"/>
        <v>#N/A</v>
      </c>
    </row>
    <row r="21" spans="1:14" x14ac:dyDescent="0.3">
      <c r="A21" s="4">
        <v>23</v>
      </c>
      <c r="B21" s="6" t="str">
        <f>Shifts!B21</f>
        <v>00:00 00:00</v>
      </c>
      <c r="C21" s="45"/>
      <c r="D21" s="4" t="e">
        <f>VLOOKUP(C21,Shifts!B$2:K$100,2,FALSE)</f>
        <v>#N/A</v>
      </c>
      <c r="E21" s="5" t="e">
        <f t="shared" si="0"/>
        <v>#N/A</v>
      </c>
      <c r="F21" s="5" t="e">
        <f t="shared" si="8"/>
        <v>#N/A</v>
      </c>
      <c r="G21" s="8">
        <f t="shared" si="2"/>
        <v>0</v>
      </c>
      <c r="H21" s="5">
        <f t="shared" si="3"/>
        <v>3600</v>
      </c>
      <c r="I21" s="39" t="e">
        <f>VLOOKUP(C21,Shifts!B$1:E219,3,FALSE)</f>
        <v>#N/A</v>
      </c>
      <c r="J21" s="3" t="e">
        <f t="shared" si="9"/>
        <v>#N/A</v>
      </c>
      <c r="K21" s="3" t="e">
        <f t="shared" si="10"/>
        <v>#N/A</v>
      </c>
      <c r="L21" s="3">
        <f t="shared" si="7"/>
        <v>4.1666666666666664E-2</v>
      </c>
      <c r="M21" s="39" t="e">
        <f>VLOOKUP(C21,Shifts!B$1:E219,4,FALSE)</f>
        <v>#N/A</v>
      </c>
      <c r="N21" s="8" t="e">
        <f t="shared" si="6"/>
        <v>#N/A</v>
      </c>
    </row>
    <row r="22" spans="1:14" x14ac:dyDescent="0.3">
      <c r="A22" s="4">
        <v>24</v>
      </c>
      <c r="B22" s="6" t="str">
        <f>Shifts!B22</f>
        <v>00:00 00:00</v>
      </c>
      <c r="C22" s="45"/>
      <c r="D22" s="4" t="e">
        <f>VLOOKUP(C22,Shifts!B$2:K$100,2,FALSE)</f>
        <v>#N/A</v>
      </c>
      <c r="E22" s="5" t="e">
        <f t="shared" si="0"/>
        <v>#N/A</v>
      </c>
      <c r="F22" s="5" t="e">
        <f t="shared" si="8"/>
        <v>#N/A</v>
      </c>
      <c r="G22" s="8">
        <f t="shared" si="2"/>
        <v>0</v>
      </c>
      <c r="H22" s="5">
        <f t="shared" si="3"/>
        <v>3600</v>
      </c>
      <c r="I22" s="39" t="e">
        <f>VLOOKUP(C22,Shifts!B$1:E220,3,FALSE)</f>
        <v>#N/A</v>
      </c>
      <c r="J22" s="3" t="e">
        <f t="shared" si="9"/>
        <v>#N/A</v>
      </c>
      <c r="K22" s="3" t="e">
        <f t="shared" si="10"/>
        <v>#N/A</v>
      </c>
      <c r="L22" s="3">
        <f t="shared" si="7"/>
        <v>4.1666666666666664E-2</v>
      </c>
      <c r="M22" s="39" t="e">
        <f>VLOOKUP(C22,Shifts!B$1:E220,4,FALSE)</f>
        <v>#N/A</v>
      </c>
      <c r="N22" s="8" t="e">
        <f t="shared" si="6"/>
        <v>#N/A</v>
      </c>
    </row>
    <row r="23" spans="1:14" x14ac:dyDescent="0.3">
      <c r="A23" s="4">
        <v>25</v>
      </c>
      <c r="B23" s="6" t="str">
        <f>Shifts!B23</f>
        <v>00:00 00:00</v>
      </c>
      <c r="C23" s="45"/>
      <c r="D23" s="4" t="e">
        <f>VLOOKUP(C23,Shifts!B$2:K$100,2,FALSE)</f>
        <v>#N/A</v>
      </c>
      <c r="E23" s="5" t="e">
        <f t="shared" si="0"/>
        <v>#N/A</v>
      </c>
      <c r="F23" s="5" t="e">
        <f t="shared" si="8"/>
        <v>#N/A</v>
      </c>
      <c r="G23" s="8">
        <f t="shared" si="2"/>
        <v>0</v>
      </c>
      <c r="H23" s="5">
        <f t="shared" si="3"/>
        <v>3600</v>
      </c>
      <c r="I23" s="39" t="e">
        <f>VLOOKUP(C23,Shifts!B$1:E221,3,FALSE)</f>
        <v>#N/A</v>
      </c>
      <c r="J23" s="3" t="e">
        <f t="shared" si="9"/>
        <v>#N/A</v>
      </c>
      <c r="K23" s="3" t="e">
        <f t="shared" si="10"/>
        <v>#N/A</v>
      </c>
      <c r="L23" s="3">
        <f t="shared" si="7"/>
        <v>4.1666666666666664E-2</v>
      </c>
      <c r="M23" s="39" t="e">
        <f>VLOOKUP(C23,Shifts!B$1:E221,4,FALSE)</f>
        <v>#N/A</v>
      </c>
      <c r="N23" s="8" t="e">
        <f t="shared" si="6"/>
        <v>#N/A</v>
      </c>
    </row>
    <row r="24" spans="1:14" x14ac:dyDescent="0.3">
      <c r="A24" s="4">
        <v>26</v>
      </c>
      <c r="B24" s="6" t="str">
        <f>Shifts!B24</f>
        <v>00:00 00:00</v>
      </c>
      <c r="C24" s="45"/>
      <c r="D24" s="4" t="e">
        <f>VLOOKUP(C24,Shifts!B$2:K$100,2,FALSE)</f>
        <v>#N/A</v>
      </c>
      <c r="E24" s="5" t="e">
        <f t="shared" si="0"/>
        <v>#N/A</v>
      </c>
      <c r="F24" s="5" t="e">
        <f t="shared" si="8"/>
        <v>#N/A</v>
      </c>
      <c r="G24" s="8">
        <f t="shared" si="2"/>
        <v>0</v>
      </c>
      <c r="H24" s="5">
        <f t="shared" si="3"/>
        <v>3600</v>
      </c>
      <c r="I24" s="39" t="e">
        <f>VLOOKUP(C24,Shifts!B$1:E222,3,FALSE)</f>
        <v>#N/A</v>
      </c>
      <c r="J24" s="3" t="e">
        <f t="shared" si="9"/>
        <v>#N/A</v>
      </c>
      <c r="K24" s="3" t="e">
        <f t="shared" si="10"/>
        <v>#N/A</v>
      </c>
      <c r="L24" s="3">
        <f t="shared" si="7"/>
        <v>4.1666666666666664E-2</v>
      </c>
      <c r="M24" s="39" t="e">
        <f>VLOOKUP(C24,Shifts!B$1:E222,4,FALSE)</f>
        <v>#N/A</v>
      </c>
      <c r="N24" s="8" t="e">
        <f t="shared" si="6"/>
        <v>#N/A</v>
      </c>
    </row>
    <row r="25" spans="1:14" x14ac:dyDescent="0.3">
      <c r="A25" s="4">
        <v>27</v>
      </c>
      <c r="B25" s="6" t="str">
        <f>Shifts!B25</f>
        <v>00:00 00:00</v>
      </c>
      <c r="C25" s="45"/>
      <c r="D25" s="4" t="e">
        <f>VLOOKUP(C25,Shifts!B$2:K$100,2,FALSE)</f>
        <v>#N/A</v>
      </c>
      <c r="E25" s="5" t="e">
        <f t="shared" si="0"/>
        <v>#N/A</v>
      </c>
      <c r="F25" s="5" t="e">
        <f t="shared" si="8"/>
        <v>#N/A</v>
      </c>
      <c r="G25" s="8">
        <f t="shared" si="2"/>
        <v>0</v>
      </c>
      <c r="H25" s="5">
        <f t="shared" si="3"/>
        <v>3600</v>
      </c>
      <c r="I25" s="39" t="e">
        <f>VLOOKUP(C25,Shifts!B$1:E223,3,FALSE)</f>
        <v>#N/A</v>
      </c>
      <c r="J25" s="3" t="e">
        <f t="shared" si="9"/>
        <v>#N/A</v>
      </c>
      <c r="K25" s="3" t="e">
        <f t="shared" si="10"/>
        <v>#N/A</v>
      </c>
      <c r="L25" s="3">
        <f t="shared" si="7"/>
        <v>4.1666666666666664E-2</v>
      </c>
      <c r="M25" s="39" t="e">
        <f>VLOOKUP(C25,Shifts!B$1:E223,4,FALSE)</f>
        <v>#N/A</v>
      </c>
      <c r="N25" s="8" t="e">
        <f t="shared" si="6"/>
        <v>#N/A</v>
      </c>
    </row>
    <row r="26" spans="1:14" x14ac:dyDescent="0.3">
      <c r="A26" s="4">
        <v>28</v>
      </c>
      <c r="B26" s="6" t="str">
        <f>Shifts!B26</f>
        <v>00:00 00:00</v>
      </c>
      <c r="C26" s="45"/>
      <c r="D26" s="4" t="e">
        <f>VLOOKUP(C26,Shifts!B$2:K$100,2,FALSE)</f>
        <v>#N/A</v>
      </c>
      <c r="E26" s="5" t="e">
        <f t="shared" si="0"/>
        <v>#N/A</v>
      </c>
      <c r="F26" s="5" t="e">
        <f t="shared" si="8"/>
        <v>#N/A</v>
      </c>
      <c r="G26" s="8">
        <f t="shared" si="2"/>
        <v>0</v>
      </c>
      <c r="H26" s="5">
        <f t="shared" si="3"/>
        <v>3600</v>
      </c>
      <c r="I26" s="39" t="e">
        <f>VLOOKUP(C26,Shifts!B$1:E224,3,FALSE)</f>
        <v>#N/A</v>
      </c>
      <c r="J26" s="3" t="e">
        <f t="shared" si="9"/>
        <v>#N/A</v>
      </c>
      <c r="K26" s="3" t="e">
        <f t="shared" si="10"/>
        <v>#N/A</v>
      </c>
      <c r="L26" s="3">
        <f t="shared" si="7"/>
        <v>4.1666666666666664E-2</v>
      </c>
      <c r="M26" s="39" t="e">
        <f>VLOOKUP(C26,Shifts!B$1:E224,4,FALSE)</f>
        <v>#N/A</v>
      </c>
      <c r="N26" s="8" t="e">
        <f t="shared" si="6"/>
        <v>#N/A</v>
      </c>
    </row>
    <row r="27" spans="1:14" x14ac:dyDescent="0.3">
      <c r="A27" s="4">
        <v>29</v>
      </c>
      <c r="B27" s="6" t="str">
        <f>Shifts!B27</f>
        <v>00:00 00:00</v>
      </c>
      <c r="C27" s="45"/>
      <c r="D27" s="4" t="e">
        <f>VLOOKUP(C27,Shifts!B$2:K$100,2,FALSE)</f>
        <v>#N/A</v>
      </c>
      <c r="E27" s="5" t="e">
        <f t="shared" si="0"/>
        <v>#N/A</v>
      </c>
      <c r="F27" s="5" t="e">
        <f t="shared" si="8"/>
        <v>#N/A</v>
      </c>
      <c r="G27" s="8">
        <f t="shared" si="2"/>
        <v>0</v>
      </c>
      <c r="H27" s="5">
        <f t="shared" si="3"/>
        <v>3600</v>
      </c>
      <c r="I27" s="39" t="e">
        <f>VLOOKUP(C27,Shifts!B$1:E225,3,FALSE)</f>
        <v>#N/A</v>
      </c>
      <c r="J27" s="3" t="e">
        <f t="shared" si="9"/>
        <v>#N/A</v>
      </c>
      <c r="K27" s="3" t="e">
        <f t="shared" si="10"/>
        <v>#N/A</v>
      </c>
      <c r="L27" s="3">
        <f t="shared" si="7"/>
        <v>4.1666666666666664E-2</v>
      </c>
      <c r="M27" s="39" t="e">
        <f>VLOOKUP(C27,Shifts!B$1:E225,4,FALSE)</f>
        <v>#N/A</v>
      </c>
      <c r="N27" s="8" t="e">
        <f t="shared" si="6"/>
        <v>#N/A</v>
      </c>
    </row>
    <row r="28" spans="1:14" x14ac:dyDescent="0.3">
      <c r="A28" s="4">
        <v>30</v>
      </c>
      <c r="B28" s="6" t="str">
        <f>Shifts!B28</f>
        <v>00:00 00:00</v>
      </c>
      <c r="C28" s="45"/>
      <c r="D28" s="4" t="e">
        <f>VLOOKUP(C28,Shifts!B$2:K$100,2,FALSE)</f>
        <v>#N/A</v>
      </c>
      <c r="E28" s="5" t="e">
        <f t="shared" si="0"/>
        <v>#N/A</v>
      </c>
      <c r="F28" s="5" t="e">
        <f t="shared" si="8"/>
        <v>#N/A</v>
      </c>
      <c r="G28" s="8">
        <f t="shared" si="2"/>
        <v>0</v>
      </c>
      <c r="H28" s="5">
        <f t="shared" si="3"/>
        <v>3600</v>
      </c>
      <c r="I28" s="39" t="e">
        <f>VLOOKUP(C28,Shifts!B$1:E226,3,FALSE)</f>
        <v>#N/A</v>
      </c>
      <c r="J28" s="3" t="e">
        <f t="shared" si="9"/>
        <v>#N/A</v>
      </c>
      <c r="K28" s="3" t="e">
        <f t="shared" si="10"/>
        <v>#N/A</v>
      </c>
      <c r="L28" s="3">
        <f t="shared" si="7"/>
        <v>4.1666666666666664E-2</v>
      </c>
      <c r="M28" s="39" t="e">
        <f>VLOOKUP(C28,Shifts!B$1:E226,4,FALSE)</f>
        <v>#N/A</v>
      </c>
      <c r="N28" s="8" t="e">
        <f t="shared" si="6"/>
        <v>#N/A</v>
      </c>
    </row>
    <row r="29" spans="1:14" x14ac:dyDescent="0.3">
      <c r="A29" s="4">
        <v>31</v>
      </c>
      <c r="B29" s="6" t="str">
        <f>Shifts!B29</f>
        <v>00:00 00:00</v>
      </c>
      <c r="C29" s="45"/>
      <c r="D29" s="4" t="e">
        <f>VLOOKUP(C29,Shifts!B$2:K$100,2,FALSE)</f>
        <v>#N/A</v>
      </c>
      <c r="E29" s="5" t="e">
        <f t="shared" si="0"/>
        <v>#N/A</v>
      </c>
      <c r="F29" s="5" t="e">
        <f t="shared" si="8"/>
        <v>#N/A</v>
      </c>
      <c r="G29" s="8">
        <f t="shared" si="2"/>
        <v>0</v>
      </c>
      <c r="H29" s="5">
        <f t="shared" si="3"/>
        <v>3600</v>
      </c>
      <c r="I29" s="39" t="e">
        <f>VLOOKUP(C29,Shifts!B$1:E227,3,FALSE)</f>
        <v>#N/A</v>
      </c>
      <c r="J29" s="3" t="e">
        <f t="shared" si="9"/>
        <v>#N/A</v>
      </c>
      <c r="K29" s="3" t="e">
        <f t="shared" si="10"/>
        <v>#N/A</v>
      </c>
      <c r="L29" s="3">
        <f t="shared" si="7"/>
        <v>4.1666666666666664E-2</v>
      </c>
      <c r="M29" s="39" t="e">
        <f>VLOOKUP(C29,Shifts!B$1:E227,4,FALSE)</f>
        <v>#N/A</v>
      </c>
      <c r="N29" s="8" t="e">
        <f t="shared" si="6"/>
        <v>#N/A</v>
      </c>
    </row>
    <row r="30" spans="1:14" x14ac:dyDescent="0.3">
      <c r="A30" s="4">
        <v>32</v>
      </c>
      <c r="B30" s="6" t="str">
        <f>Shifts!B30</f>
        <v>00:00 00:00</v>
      </c>
      <c r="C30" s="45"/>
      <c r="D30" s="4" t="e">
        <f>VLOOKUP(C30,Shifts!B$2:K$100,2,FALSE)</f>
        <v>#N/A</v>
      </c>
      <c r="E30" s="5" t="e">
        <f t="shared" si="0"/>
        <v>#N/A</v>
      </c>
      <c r="F30" s="5" t="e">
        <f t="shared" si="8"/>
        <v>#N/A</v>
      </c>
      <c r="G30" s="8">
        <f t="shared" si="2"/>
        <v>0</v>
      </c>
      <c r="H30" s="5">
        <f t="shared" si="3"/>
        <v>3600</v>
      </c>
      <c r="I30" s="39" t="e">
        <f>VLOOKUP(C30,Shifts!B$1:E228,3,FALSE)</f>
        <v>#N/A</v>
      </c>
      <c r="J30" s="3" t="e">
        <f t="shared" si="9"/>
        <v>#N/A</v>
      </c>
      <c r="K30" s="3" t="e">
        <f t="shared" si="10"/>
        <v>#N/A</v>
      </c>
      <c r="L30" s="3">
        <f t="shared" si="7"/>
        <v>4.1666666666666664E-2</v>
      </c>
      <c r="M30" s="39" t="e">
        <f>VLOOKUP(C30,Shifts!B$1:E228,4,FALSE)</f>
        <v>#N/A</v>
      </c>
      <c r="N30" s="8" t="e">
        <f t="shared" si="6"/>
        <v>#N/A</v>
      </c>
    </row>
    <row r="31" spans="1:14" x14ac:dyDescent="0.3">
      <c r="A31" s="4">
        <v>33</v>
      </c>
      <c r="B31" s="6" t="str">
        <f>Shifts!B31</f>
        <v>00:00 00:00</v>
      </c>
      <c r="C31" s="45"/>
      <c r="D31" s="4" t="e">
        <f>VLOOKUP(C31,Shifts!B$2:K$100,2,FALSE)</f>
        <v>#N/A</v>
      </c>
      <c r="E31" s="5" t="e">
        <f t="shared" si="0"/>
        <v>#N/A</v>
      </c>
      <c r="F31" s="5" t="e">
        <f t="shared" si="8"/>
        <v>#N/A</v>
      </c>
      <c r="G31" s="8">
        <f t="shared" si="2"/>
        <v>0</v>
      </c>
      <c r="H31" s="5">
        <f t="shared" si="3"/>
        <v>3600</v>
      </c>
      <c r="I31" s="39" t="e">
        <f>VLOOKUP(C31,Shifts!B$1:E229,3,FALSE)</f>
        <v>#N/A</v>
      </c>
      <c r="J31" s="3" t="e">
        <f t="shared" si="9"/>
        <v>#N/A</v>
      </c>
      <c r="K31" s="3" t="e">
        <f t="shared" si="10"/>
        <v>#N/A</v>
      </c>
      <c r="L31" s="3">
        <f t="shared" si="7"/>
        <v>4.1666666666666664E-2</v>
      </c>
      <c r="M31" s="39" t="e">
        <f>VLOOKUP(C31,Shifts!B$1:E229,4,FALSE)</f>
        <v>#N/A</v>
      </c>
      <c r="N31" s="8" t="e">
        <f t="shared" si="6"/>
        <v>#N/A</v>
      </c>
    </row>
    <row r="32" spans="1:14" x14ac:dyDescent="0.3">
      <c r="A32" s="4">
        <v>34</v>
      </c>
      <c r="B32" s="6" t="str">
        <f>Shifts!B32</f>
        <v>00:00 00:00</v>
      </c>
      <c r="C32" s="45"/>
      <c r="D32" s="4" t="e">
        <f>VLOOKUP(C32,Shifts!B$2:K$100,2,FALSE)</f>
        <v>#N/A</v>
      </c>
      <c r="E32" s="5" t="e">
        <f t="shared" si="0"/>
        <v>#N/A</v>
      </c>
      <c r="F32" s="5" t="e">
        <f t="shared" si="8"/>
        <v>#N/A</v>
      </c>
      <c r="G32" s="8">
        <f t="shared" si="2"/>
        <v>0</v>
      </c>
      <c r="H32" s="5">
        <f t="shared" si="3"/>
        <v>3600</v>
      </c>
      <c r="I32" s="39" t="e">
        <f>VLOOKUP(C32,Shifts!B$1:E230,3,FALSE)</f>
        <v>#N/A</v>
      </c>
      <c r="J32" s="3" t="e">
        <f t="shared" si="9"/>
        <v>#N/A</v>
      </c>
      <c r="K32" s="3" t="e">
        <f t="shared" si="10"/>
        <v>#N/A</v>
      </c>
      <c r="L32" s="3">
        <f t="shared" si="7"/>
        <v>4.1666666666666664E-2</v>
      </c>
      <c r="M32" s="39" t="e">
        <f>VLOOKUP(C32,Shifts!B$1:E230,4,FALSE)</f>
        <v>#N/A</v>
      </c>
      <c r="N32" s="8" t="e">
        <f t="shared" si="6"/>
        <v>#N/A</v>
      </c>
    </row>
    <row r="33" spans="1:14" x14ac:dyDescent="0.3">
      <c r="A33" s="4">
        <v>35</v>
      </c>
      <c r="B33" s="6" t="str">
        <f>Shifts!B33</f>
        <v>00:00 00:00</v>
      </c>
      <c r="C33" s="45"/>
      <c r="D33" s="4" t="e">
        <f>VLOOKUP(C33,Shifts!B$2:K$100,2,FALSE)</f>
        <v>#N/A</v>
      </c>
      <c r="E33" s="5" t="e">
        <f t="shared" si="0"/>
        <v>#N/A</v>
      </c>
      <c r="F33" s="5" t="e">
        <f t="shared" si="8"/>
        <v>#N/A</v>
      </c>
      <c r="G33" s="8">
        <f t="shared" si="2"/>
        <v>0</v>
      </c>
      <c r="H33" s="5">
        <f t="shared" si="3"/>
        <v>3600</v>
      </c>
      <c r="I33" s="39" t="e">
        <f>VLOOKUP(C33,Shifts!B$1:E231,3,FALSE)</f>
        <v>#N/A</v>
      </c>
      <c r="J33" s="3" t="e">
        <f t="shared" si="9"/>
        <v>#N/A</v>
      </c>
      <c r="K33" s="3" t="e">
        <f t="shared" si="10"/>
        <v>#N/A</v>
      </c>
      <c r="L33" s="3">
        <f t="shared" si="7"/>
        <v>4.1666666666666664E-2</v>
      </c>
      <c r="M33" s="39" t="e">
        <f>VLOOKUP(C33,Shifts!B$1:E231,4,FALSE)</f>
        <v>#N/A</v>
      </c>
      <c r="N33" s="8" t="e">
        <f t="shared" si="6"/>
        <v>#N/A</v>
      </c>
    </row>
    <row r="34" spans="1:14" x14ac:dyDescent="0.3">
      <c r="A34" s="4">
        <v>36</v>
      </c>
      <c r="B34" s="6" t="str">
        <f>Shifts!B34</f>
        <v>00:00 00:00</v>
      </c>
      <c r="C34" s="45"/>
      <c r="D34" s="4" t="e">
        <f>VLOOKUP(C34,Shifts!B$2:K$100,2,FALSE)</f>
        <v>#N/A</v>
      </c>
      <c r="E34" s="5" t="e">
        <f t="shared" si="0"/>
        <v>#N/A</v>
      </c>
      <c r="F34" s="5" t="e">
        <f t="shared" si="8"/>
        <v>#N/A</v>
      </c>
      <c r="G34" s="8">
        <f t="shared" si="2"/>
        <v>0</v>
      </c>
      <c r="H34" s="5">
        <f t="shared" si="3"/>
        <v>3600</v>
      </c>
      <c r="I34" s="39" t="e">
        <f>VLOOKUP(C34,Shifts!B$1:E232,3,FALSE)</f>
        <v>#N/A</v>
      </c>
      <c r="J34" s="3" t="e">
        <f t="shared" si="9"/>
        <v>#N/A</v>
      </c>
      <c r="K34" s="3" t="e">
        <f t="shared" si="10"/>
        <v>#N/A</v>
      </c>
      <c r="L34" s="3">
        <f t="shared" si="7"/>
        <v>4.1666666666666664E-2</v>
      </c>
      <c r="M34" s="39" t="e">
        <f>VLOOKUP(C34,Shifts!B$1:E232,4,FALSE)</f>
        <v>#N/A</v>
      </c>
      <c r="N34" s="8" t="e">
        <f t="shared" si="6"/>
        <v>#N/A</v>
      </c>
    </row>
    <row r="35" spans="1:14" x14ac:dyDescent="0.3">
      <c r="A35" s="4">
        <v>37</v>
      </c>
      <c r="B35" s="6" t="str">
        <f>Shifts!B35</f>
        <v>00:00 00:00</v>
      </c>
      <c r="C35" s="45"/>
      <c r="D35" s="4" t="e">
        <f>VLOOKUP(C35,Shifts!B$2:K$100,2,FALSE)</f>
        <v>#N/A</v>
      </c>
      <c r="E35" s="5" t="e">
        <f t="shared" si="0"/>
        <v>#N/A</v>
      </c>
      <c r="F35" s="5" t="e">
        <f t="shared" si="8"/>
        <v>#N/A</v>
      </c>
      <c r="G35" s="8">
        <f t="shared" si="2"/>
        <v>0</v>
      </c>
      <c r="H35" s="5">
        <f t="shared" si="3"/>
        <v>3600</v>
      </c>
      <c r="I35" s="39" t="e">
        <f>VLOOKUP(C35,Shifts!B$1:E233,3,FALSE)</f>
        <v>#N/A</v>
      </c>
      <c r="J35" s="3" t="e">
        <f t="shared" si="9"/>
        <v>#N/A</v>
      </c>
      <c r="K35" s="3" t="e">
        <f t="shared" si="10"/>
        <v>#N/A</v>
      </c>
      <c r="L35" s="3">
        <f t="shared" si="7"/>
        <v>4.1666666666666664E-2</v>
      </c>
      <c r="M35" s="39" t="e">
        <f>VLOOKUP(C35,Shifts!B$1:E233,4,FALSE)</f>
        <v>#N/A</v>
      </c>
      <c r="N35" s="8" t="e">
        <f t="shared" si="6"/>
        <v>#N/A</v>
      </c>
    </row>
    <row r="36" spans="1:14" x14ac:dyDescent="0.3">
      <c r="A36" s="4">
        <v>38</v>
      </c>
      <c r="B36" s="6" t="str">
        <f>Shifts!B36</f>
        <v>00:00 00:00</v>
      </c>
      <c r="C36" s="45"/>
      <c r="D36" s="4" t="e">
        <f>VLOOKUP(C36,Shifts!B$2:K$100,2,FALSE)</f>
        <v>#N/A</v>
      </c>
      <c r="E36" s="5" t="e">
        <f t="shared" si="0"/>
        <v>#N/A</v>
      </c>
      <c r="F36" s="5" t="e">
        <f t="shared" si="8"/>
        <v>#N/A</v>
      </c>
      <c r="G36" s="8">
        <f t="shared" si="2"/>
        <v>0</v>
      </c>
      <c r="H36" s="5">
        <f t="shared" si="3"/>
        <v>3600</v>
      </c>
      <c r="I36" s="39" t="e">
        <f>VLOOKUP(C36,Shifts!B$1:E234,3,FALSE)</f>
        <v>#N/A</v>
      </c>
      <c r="J36" s="3" t="e">
        <f t="shared" si="9"/>
        <v>#N/A</v>
      </c>
      <c r="K36" s="3" t="e">
        <f t="shared" si="10"/>
        <v>#N/A</v>
      </c>
      <c r="L36" s="3">
        <f t="shared" si="7"/>
        <v>4.1666666666666664E-2</v>
      </c>
      <c r="M36" s="39" t="e">
        <f>VLOOKUP(C36,Shifts!B$1:E234,4,FALSE)</f>
        <v>#N/A</v>
      </c>
      <c r="N36" s="8" t="e">
        <f t="shared" si="6"/>
        <v>#N/A</v>
      </c>
    </row>
    <row r="37" spans="1:14" x14ac:dyDescent="0.3">
      <c r="A37" s="4">
        <v>39</v>
      </c>
      <c r="B37" s="6" t="str">
        <f>Shifts!B37</f>
        <v>00:00 00:00</v>
      </c>
      <c r="C37" s="45"/>
      <c r="D37" s="4" t="e">
        <f>VLOOKUP(C37,Shifts!B$2:K$100,2,FALSE)</f>
        <v>#N/A</v>
      </c>
      <c r="E37" s="5" t="e">
        <f t="shared" si="0"/>
        <v>#N/A</v>
      </c>
      <c r="F37" s="5" t="e">
        <f t="shared" si="8"/>
        <v>#N/A</v>
      </c>
      <c r="G37" s="8">
        <f t="shared" si="2"/>
        <v>0</v>
      </c>
      <c r="H37" s="5">
        <f t="shared" si="3"/>
        <v>3600</v>
      </c>
      <c r="I37" s="39" t="e">
        <f>VLOOKUP(C37,Shifts!B$1:E235,3,FALSE)</f>
        <v>#N/A</v>
      </c>
      <c r="J37" s="3" t="e">
        <f t="shared" si="9"/>
        <v>#N/A</v>
      </c>
      <c r="K37" s="3" t="e">
        <f t="shared" si="10"/>
        <v>#N/A</v>
      </c>
      <c r="L37" s="3">
        <f t="shared" si="7"/>
        <v>4.1666666666666664E-2</v>
      </c>
      <c r="M37" s="39" t="e">
        <f>VLOOKUP(C37,Shifts!B$1:E235,4,FALSE)</f>
        <v>#N/A</v>
      </c>
      <c r="N37" s="8" t="e">
        <f t="shared" si="6"/>
        <v>#N/A</v>
      </c>
    </row>
    <row r="38" spans="1:14" x14ac:dyDescent="0.3">
      <c r="A38" s="4">
        <v>40</v>
      </c>
      <c r="B38" s="6" t="str">
        <f>Shifts!B38</f>
        <v>00:00 00:00</v>
      </c>
      <c r="C38" s="45"/>
      <c r="D38" s="4" t="e">
        <f>VLOOKUP(C38,Shifts!B$2:K$100,2,FALSE)</f>
        <v>#N/A</v>
      </c>
      <c r="E38" s="5" t="e">
        <f t="shared" si="0"/>
        <v>#N/A</v>
      </c>
      <c r="F38" s="5" t="e">
        <f t="shared" si="8"/>
        <v>#N/A</v>
      </c>
      <c r="G38" s="8">
        <f t="shared" si="2"/>
        <v>0</v>
      </c>
      <c r="H38" s="5">
        <f t="shared" si="3"/>
        <v>3600</v>
      </c>
      <c r="I38" s="39" t="e">
        <f>VLOOKUP(C38,Shifts!B$1:E236,3,FALSE)</f>
        <v>#N/A</v>
      </c>
      <c r="J38" s="3" t="e">
        <f t="shared" si="9"/>
        <v>#N/A</v>
      </c>
      <c r="K38" s="3" t="e">
        <f t="shared" si="10"/>
        <v>#N/A</v>
      </c>
      <c r="L38" s="3">
        <f t="shared" si="7"/>
        <v>4.1666666666666664E-2</v>
      </c>
      <c r="M38" s="39" t="e">
        <f>VLOOKUP(C38,Shifts!B$1:E236,4,FALSE)</f>
        <v>#N/A</v>
      </c>
      <c r="N38" s="8" t="e">
        <f t="shared" si="6"/>
        <v>#N/A</v>
      </c>
    </row>
    <row r="39" spans="1:14" x14ac:dyDescent="0.3">
      <c r="A39" s="4">
        <v>41</v>
      </c>
      <c r="B39" s="6" t="str">
        <f>Shifts!B39</f>
        <v>00:00 00:00</v>
      </c>
      <c r="C39" s="45"/>
      <c r="D39" s="4" t="e">
        <f>VLOOKUP(C39,Shifts!B$2:K$100,2,FALSE)</f>
        <v>#N/A</v>
      </c>
      <c r="E39" s="5" t="e">
        <f t="shared" si="0"/>
        <v>#N/A</v>
      </c>
      <c r="F39" s="5" t="e">
        <f t="shared" si="8"/>
        <v>#N/A</v>
      </c>
      <c r="G39" s="8">
        <f t="shared" si="2"/>
        <v>0</v>
      </c>
      <c r="H39" s="5">
        <f t="shared" si="3"/>
        <v>3600</v>
      </c>
      <c r="I39" s="39" t="e">
        <f>VLOOKUP(C39,Shifts!B$1:E237,3,FALSE)</f>
        <v>#N/A</v>
      </c>
      <c r="J39" s="3" t="e">
        <f t="shared" si="9"/>
        <v>#N/A</v>
      </c>
      <c r="K39" s="3" t="e">
        <f t="shared" si="10"/>
        <v>#N/A</v>
      </c>
      <c r="L39" s="3">
        <f t="shared" si="7"/>
        <v>4.1666666666666664E-2</v>
      </c>
      <c r="M39" s="39" t="e">
        <f>VLOOKUP(C39,Shifts!B$1:E237,4,FALSE)</f>
        <v>#N/A</v>
      </c>
      <c r="N39" s="8" t="e">
        <f t="shared" si="6"/>
        <v>#N/A</v>
      </c>
    </row>
    <row r="40" spans="1:14" x14ac:dyDescent="0.3">
      <c r="A40" s="4">
        <v>42</v>
      </c>
      <c r="B40" s="6" t="str">
        <f>Shifts!B40</f>
        <v>00:00 00:00</v>
      </c>
      <c r="C40" s="45"/>
      <c r="D40" s="4" t="e">
        <f>VLOOKUP(C40,Shifts!B$2:K$100,2,FALSE)</f>
        <v>#N/A</v>
      </c>
      <c r="E40" s="5" t="e">
        <f t="shared" si="0"/>
        <v>#N/A</v>
      </c>
      <c r="F40" s="5" t="e">
        <f t="shared" si="8"/>
        <v>#N/A</v>
      </c>
      <c r="G40" s="8">
        <f t="shared" si="2"/>
        <v>0</v>
      </c>
      <c r="H40" s="5">
        <f t="shared" si="3"/>
        <v>3600</v>
      </c>
      <c r="I40" s="39" t="e">
        <f>VLOOKUP(C40,Shifts!B$1:E238,3,FALSE)</f>
        <v>#N/A</v>
      </c>
      <c r="J40" s="3" t="e">
        <f t="shared" si="9"/>
        <v>#N/A</v>
      </c>
      <c r="K40" s="3" t="e">
        <f t="shared" si="10"/>
        <v>#N/A</v>
      </c>
      <c r="L40" s="3">
        <f t="shared" si="7"/>
        <v>4.1666666666666664E-2</v>
      </c>
      <c r="M40" s="39" t="e">
        <f>VLOOKUP(C40,Shifts!B$1:E238,4,FALSE)</f>
        <v>#N/A</v>
      </c>
      <c r="N40" s="8" t="e">
        <f t="shared" si="6"/>
        <v>#N/A</v>
      </c>
    </row>
    <row r="41" spans="1:14" x14ac:dyDescent="0.3">
      <c r="A41" s="4">
        <v>43</v>
      </c>
      <c r="B41" s="6" t="str">
        <f>Shifts!B41</f>
        <v>00:00 00:00</v>
      </c>
      <c r="C41" s="45"/>
      <c r="D41" s="4" t="e">
        <f>VLOOKUP(C41,Shifts!B$2:K$100,2,FALSE)</f>
        <v>#N/A</v>
      </c>
      <c r="E41" s="5" t="e">
        <f t="shared" si="0"/>
        <v>#N/A</v>
      </c>
      <c r="F41" s="5" t="e">
        <f t="shared" si="8"/>
        <v>#N/A</v>
      </c>
      <c r="G41" s="8">
        <f t="shared" si="2"/>
        <v>0</v>
      </c>
      <c r="H41" s="5">
        <f t="shared" si="3"/>
        <v>3600</v>
      </c>
      <c r="I41" s="39" t="e">
        <f>VLOOKUP(C41,Shifts!B$1:E239,3,FALSE)</f>
        <v>#N/A</v>
      </c>
      <c r="J41" s="3" t="e">
        <f t="shared" si="9"/>
        <v>#N/A</v>
      </c>
      <c r="K41" s="3" t="e">
        <f t="shared" si="10"/>
        <v>#N/A</v>
      </c>
      <c r="L41" s="3">
        <f t="shared" si="7"/>
        <v>4.1666666666666664E-2</v>
      </c>
      <c r="M41" s="39" t="e">
        <f>VLOOKUP(C41,Shifts!B$1:E239,4,FALSE)</f>
        <v>#N/A</v>
      </c>
      <c r="N41" s="8" t="e">
        <f t="shared" si="6"/>
        <v>#N/A</v>
      </c>
    </row>
    <row r="42" spans="1:14" x14ac:dyDescent="0.3">
      <c r="A42" s="4">
        <v>44</v>
      </c>
      <c r="B42" s="6" t="str">
        <f>Shifts!B42</f>
        <v>00:00 00:00</v>
      </c>
      <c r="C42" s="45"/>
      <c r="D42" s="4" t="e">
        <f>VLOOKUP(C42,Shifts!B$2:K$100,2,FALSE)</f>
        <v>#N/A</v>
      </c>
      <c r="E42" s="5" t="e">
        <f t="shared" si="0"/>
        <v>#N/A</v>
      </c>
      <c r="F42" s="5" t="e">
        <f t="shared" si="8"/>
        <v>#N/A</v>
      </c>
      <c r="G42" s="8">
        <f t="shared" si="2"/>
        <v>0</v>
      </c>
      <c r="H42" s="5">
        <f t="shared" si="3"/>
        <v>3600</v>
      </c>
      <c r="I42" s="39" t="e">
        <f>VLOOKUP(C42,Shifts!B$1:E240,3,FALSE)</f>
        <v>#N/A</v>
      </c>
      <c r="J42" s="3" t="e">
        <f t="shared" si="9"/>
        <v>#N/A</v>
      </c>
      <c r="K42" s="3" t="e">
        <f t="shared" si="10"/>
        <v>#N/A</v>
      </c>
      <c r="L42" s="3">
        <f t="shared" si="7"/>
        <v>4.1666666666666664E-2</v>
      </c>
      <c r="M42" s="39" t="e">
        <f>VLOOKUP(C42,Shifts!B$1:E240,4,FALSE)</f>
        <v>#N/A</v>
      </c>
      <c r="N42" s="8" t="e">
        <f t="shared" si="6"/>
        <v>#N/A</v>
      </c>
    </row>
    <row r="43" spans="1:14" x14ac:dyDescent="0.3">
      <c r="A43" s="4">
        <v>45</v>
      </c>
      <c r="B43" s="6" t="str">
        <f>Shifts!B43</f>
        <v>00:00 00:00</v>
      </c>
      <c r="C43" s="45"/>
      <c r="D43" s="4" t="e">
        <f>VLOOKUP(C43,Shifts!B$2:K$100,2,FALSE)</f>
        <v>#N/A</v>
      </c>
      <c r="E43" s="5" t="e">
        <f t="shared" si="0"/>
        <v>#N/A</v>
      </c>
      <c r="F43" s="5" t="e">
        <f t="shared" si="8"/>
        <v>#N/A</v>
      </c>
      <c r="G43" s="8">
        <f t="shared" si="2"/>
        <v>0</v>
      </c>
      <c r="H43" s="5">
        <f t="shared" si="3"/>
        <v>3600</v>
      </c>
      <c r="I43" s="39" t="e">
        <f>VLOOKUP(C43,Shifts!B$1:E241,3,FALSE)</f>
        <v>#N/A</v>
      </c>
      <c r="J43" s="3" t="e">
        <f t="shared" si="9"/>
        <v>#N/A</v>
      </c>
      <c r="K43" s="3" t="e">
        <f t="shared" si="10"/>
        <v>#N/A</v>
      </c>
      <c r="L43" s="3">
        <f t="shared" si="7"/>
        <v>4.1666666666666664E-2</v>
      </c>
      <c r="M43" s="39" t="e">
        <f>VLOOKUP(C43,Shifts!B$1:E241,4,FALSE)</f>
        <v>#N/A</v>
      </c>
      <c r="N43" s="8" t="e">
        <f t="shared" si="6"/>
        <v>#N/A</v>
      </c>
    </row>
    <row r="44" spans="1:14" x14ac:dyDescent="0.3">
      <c r="A44" s="4">
        <v>46</v>
      </c>
      <c r="B44" s="6" t="str">
        <f>Shifts!B44</f>
        <v>00:00 00:00</v>
      </c>
      <c r="C44" s="45"/>
      <c r="D44" s="4" t="e">
        <f>VLOOKUP(C44,Shifts!B$2:K$100,2,FALSE)</f>
        <v>#N/A</v>
      </c>
      <c r="E44" s="5" t="e">
        <f t="shared" si="0"/>
        <v>#N/A</v>
      </c>
      <c r="F44" s="5" t="e">
        <f t="shared" si="8"/>
        <v>#N/A</v>
      </c>
      <c r="G44" s="8">
        <f t="shared" si="2"/>
        <v>0</v>
      </c>
      <c r="H44" s="5">
        <f t="shared" si="3"/>
        <v>3600</v>
      </c>
      <c r="I44" s="39" t="e">
        <f>VLOOKUP(C44,Shifts!B$1:E242,3,FALSE)</f>
        <v>#N/A</v>
      </c>
      <c r="J44" s="3" t="e">
        <f t="shared" si="9"/>
        <v>#N/A</v>
      </c>
      <c r="K44" s="3" t="e">
        <f t="shared" si="10"/>
        <v>#N/A</v>
      </c>
      <c r="L44" s="3">
        <f t="shared" si="7"/>
        <v>4.1666666666666664E-2</v>
      </c>
      <c r="M44" s="39" t="e">
        <f>VLOOKUP(C44,Shifts!B$1:E242,4,FALSE)</f>
        <v>#N/A</v>
      </c>
      <c r="N44" s="8" t="e">
        <f t="shared" si="6"/>
        <v>#N/A</v>
      </c>
    </row>
    <row r="45" spans="1:14" x14ac:dyDescent="0.3">
      <c r="A45" s="4">
        <v>47</v>
      </c>
      <c r="B45" s="6" t="str">
        <f>Shifts!B45</f>
        <v>00:00 00:00</v>
      </c>
      <c r="C45" s="45"/>
      <c r="D45" s="4" t="e">
        <f>VLOOKUP(C45,Shifts!B$2:K$100,2,FALSE)</f>
        <v>#N/A</v>
      </c>
      <c r="E45" s="5" t="e">
        <f t="shared" si="0"/>
        <v>#N/A</v>
      </c>
      <c r="F45" s="5" t="e">
        <f t="shared" si="8"/>
        <v>#N/A</v>
      </c>
      <c r="G45" s="8">
        <f t="shared" si="2"/>
        <v>0</v>
      </c>
      <c r="H45" s="5">
        <f t="shared" si="3"/>
        <v>3600</v>
      </c>
      <c r="I45" s="39" t="e">
        <f>VLOOKUP(C45,Shifts!B$1:E243,3,FALSE)</f>
        <v>#N/A</v>
      </c>
      <c r="J45" s="3" t="e">
        <f t="shared" si="9"/>
        <v>#N/A</v>
      </c>
      <c r="K45" s="3" t="e">
        <f t="shared" si="10"/>
        <v>#N/A</v>
      </c>
      <c r="L45" s="3">
        <f t="shared" si="7"/>
        <v>4.1666666666666664E-2</v>
      </c>
      <c r="M45" s="39" t="e">
        <f>VLOOKUP(C45,Shifts!B$1:E243,4,FALSE)</f>
        <v>#N/A</v>
      </c>
      <c r="N45" s="8" t="e">
        <f t="shared" si="6"/>
        <v>#N/A</v>
      </c>
    </row>
    <row r="46" spans="1:14" x14ac:dyDescent="0.3">
      <c r="A46" s="4">
        <v>48</v>
      </c>
      <c r="B46" s="6" t="str">
        <f>Shifts!B46</f>
        <v>00:00 00:00</v>
      </c>
      <c r="C46" s="45"/>
      <c r="D46" s="4" t="e">
        <f>VLOOKUP(C46,Shifts!B$2:K$100,2,FALSE)</f>
        <v>#N/A</v>
      </c>
      <c r="E46" s="5" t="e">
        <f t="shared" si="0"/>
        <v>#N/A</v>
      </c>
      <c r="F46" s="5" t="e">
        <f t="shared" si="8"/>
        <v>#N/A</v>
      </c>
      <c r="G46" s="8">
        <f t="shared" si="2"/>
        <v>0</v>
      </c>
      <c r="H46" s="5">
        <f t="shared" si="3"/>
        <v>3600</v>
      </c>
      <c r="I46" s="39" t="e">
        <f>VLOOKUP(C46,Shifts!B$1:E244,3,FALSE)</f>
        <v>#N/A</v>
      </c>
      <c r="J46" s="3" t="e">
        <f t="shared" si="9"/>
        <v>#N/A</v>
      </c>
      <c r="K46" s="3" t="e">
        <f t="shared" si="10"/>
        <v>#N/A</v>
      </c>
      <c r="L46" s="3">
        <f t="shared" si="7"/>
        <v>4.1666666666666664E-2</v>
      </c>
      <c r="M46" s="39" t="e">
        <f>VLOOKUP(C46,Shifts!B$1:E244,4,FALSE)</f>
        <v>#N/A</v>
      </c>
      <c r="N46" s="8" t="e">
        <f t="shared" si="6"/>
        <v>#N/A</v>
      </c>
    </row>
    <row r="47" spans="1:14" x14ac:dyDescent="0.3">
      <c r="A47" s="4">
        <v>49</v>
      </c>
      <c r="B47" s="6" t="str">
        <f>Shifts!B47</f>
        <v>00:00 00:00</v>
      </c>
      <c r="C47" s="45"/>
      <c r="D47" s="4" t="e">
        <f>VLOOKUP(C47,Shifts!B$2:K$100,2,FALSE)</f>
        <v>#N/A</v>
      </c>
      <c r="E47" s="5" t="e">
        <f t="shared" si="0"/>
        <v>#N/A</v>
      </c>
      <c r="F47" s="5" t="e">
        <f t="shared" si="8"/>
        <v>#N/A</v>
      </c>
      <c r="G47" s="8">
        <f t="shared" si="2"/>
        <v>0</v>
      </c>
      <c r="H47" s="5">
        <f t="shared" si="3"/>
        <v>3600</v>
      </c>
      <c r="I47" s="39" t="e">
        <f>VLOOKUP(C47,Shifts!B$1:E245,3,FALSE)</f>
        <v>#N/A</v>
      </c>
      <c r="J47" s="3" t="e">
        <f t="shared" si="9"/>
        <v>#N/A</v>
      </c>
      <c r="K47" s="3" t="e">
        <f t="shared" si="10"/>
        <v>#N/A</v>
      </c>
      <c r="L47" s="3">
        <f t="shared" si="7"/>
        <v>4.1666666666666664E-2</v>
      </c>
      <c r="M47" s="39" t="e">
        <f>VLOOKUP(C47,Shifts!B$1:E245,4,FALSE)</f>
        <v>#N/A</v>
      </c>
      <c r="N47" s="8" t="e">
        <f t="shared" si="6"/>
        <v>#N/A</v>
      </c>
    </row>
    <row r="48" spans="1:14" x14ac:dyDescent="0.3">
      <c r="A48" s="4">
        <v>50</v>
      </c>
      <c r="B48" s="6" t="str">
        <f>Shifts!B48</f>
        <v>00:00 00:00</v>
      </c>
      <c r="C48" s="45"/>
      <c r="D48" s="4" t="e">
        <f>VLOOKUP(C48,Shifts!B$2:K$100,2,FALSE)</f>
        <v>#N/A</v>
      </c>
      <c r="E48" s="5" t="e">
        <f t="shared" si="0"/>
        <v>#N/A</v>
      </c>
      <c r="F48" s="5" t="e">
        <f t="shared" si="8"/>
        <v>#N/A</v>
      </c>
      <c r="G48" s="8">
        <f t="shared" si="2"/>
        <v>0</v>
      </c>
      <c r="H48" s="5">
        <f t="shared" si="3"/>
        <v>3600</v>
      </c>
      <c r="I48" s="39" t="e">
        <f>VLOOKUP(C48,Shifts!B$1:E246,3,FALSE)</f>
        <v>#N/A</v>
      </c>
      <c r="J48" s="3" t="e">
        <f t="shared" si="9"/>
        <v>#N/A</v>
      </c>
      <c r="K48" s="3" t="e">
        <f t="shared" si="10"/>
        <v>#N/A</v>
      </c>
      <c r="L48" s="3">
        <f t="shared" si="7"/>
        <v>4.1666666666666664E-2</v>
      </c>
      <c r="M48" s="39" t="e">
        <f>VLOOKUP(C48,Shifts!B$1:E246,4,FALSE)</f>
        <v>#N/A</v>
      </c>
      <c r="N48" s="8" t="e">
        <f t="shared" si="6"/>
        <v>#N/A</v>
      </c>
    </row>
    <row r="49" spans="1:14" x14ac:dyDescent="0.3">
      <c r="A49" s="4">
        <v>51</v>
      </c>
      <c r="B49" s="6" t="str">
        <f>Shifts!B49</f>
        <v>00:00 00:00</v>
      </c>
      <c r="C49" s="45"/>
      <c r="D49" s="4" t="e">
        <f>VLOOKUP(C49,Shifts!B$2:K$100,2,FALSE)</f>
        <v>#N/A</v>
      </c>
      <c r="E49" s="5" t="e">
        <f t="shared" si="0"/>
        <v>#N/A</v>
      </c>
      <c r="F49" s="5" t="e">
        <f t="shared" si="8"/>
        <v>#N/A</v>
      </c>
      <c r="G49" s="8">
        <f t="shared" si="2"/>
        <v>0</v>
      </c>
      <c r="H49" s="5">
        <f t="shared" si="3"/>
        <v>3600</v>
      </c>
      <c r="I49" s="39" t="e">
        <f>VLOOKUP(C49,Shifts!B$1:E247,3,FALSE)</f>
        <v>#N/A</v>
      </c>
      <c r="J49" s="3" t="e">
        <f t="shared" si="9"/>
        <v>#N/A</v>
      </c>
      <c r="K49" s="3" t="e">
        <f t="shared" si="10"/>
        <v>#N/A</v>
      </c>
      <c r="L49" s="3">
        <f t="shared" si="7"/>
        <v>4.1666666666666664E-2</v>
      </c>
      <c r="M49" s="39" t="e">
        <f>VLOOKUP(C49,Shifts!B$1:E247,4,FALSE)</f>
        <v>#N/A</v>
      </c>
      <c r="N49" s="8" t="e">
        <f t="shared" si="6"/>
        <v>#N/A</v>
      </c>
    </row>
    <row r="50" spans="1:14" x14ac:dyDescent="0.3">
      <c r="A50" s="4">
        <v>52</v>
      </c>
      <c r="B50" s="6" t="str">
        <f>Shifts!B50</f>
        <v>00:00 00:00</v>
      </c>
      <c r="C50" s="45"/>
      <c r="D50" s="4" t="e">
        <f>VLOOKUP(C50,Shifts!B$2:K$100,2,FALSE)</f>
        <v>#N/A</v>
      </c>
      <c r="E50" s="5" t="e">
        <f t="shared" si="0"/>
        <v>#N/A</v>
      </c>
      <c r="F50" s="5" t="e">
        <f t="shared" si="8"/>
        <v>#N/A</v>
      </c>
      <c r="G50" s="8">
        <f t="shared" si="2"/>
        <v>0</v>
      </c>
      <c r="H50" s="5">
        <f t="shared" si="3"/>
        <v>3600</v>
      </c>
      <c r="I50" s="39" t="e">
        <f>VLOOKUP(C50,Shifts!B$1:E248,3,FALSE)</f>
        <v>#N/A</v>
      </c>
      <c r="J50" s="3" t="e">
        <f t="shared" si="9"/>
        <v>#N/A</v>
      </c>
      <c r="K50" s="3" t="e">
        <f t="shared" si="10"/>
        <v>#N/A</v>
      </c>
      <c r="L50" s="3">
        <f t="shared" si="7"/>
        <v>4.1666666666666664E-2</v>
      </c>
      <c r="M50" s="39" t="e">
        <f>VLOOKUP(C50,Shifts!B$1:E248,4,FALSE)</f>
        <v>#N/A</v>
      </c>
      <c r="N50" s="8" t="e">
        <f t="shared" si="6"/>
        <v>#N/A</v>
      </c>
    </row>
    <row r="51" spans="1:14" x14ac:dyDescent="0.3">
      <c r="A51" s="4">
        <v>53</v>
      </c>
      <c r="B51" s="6" t="str">
        <f>Shifts!B51</f>
        <v>00:00 00:00</v>
      </c>
      <c r="C51" s="45"/>
      <c r="D51" s="4" t="e">
        <f>VLOOKUP(C51,Shifts!B$2:K$100,2,FALSE)</f>
        <v>#N/A</v>
      </c>
      <c r="E51" s="5" t="e">
        <f t="shared" si="0"/>
        <v>#N/A</v>
      </c>
      <c r="F51" s="5" t="e">
        <f t="shared" si="8"/>
        <v>#N/A</v>
      </c>
      <c r="G51" s="8">
        <f t="shared" si="2"/>
        <v>0</v>
      </c>
      <c r="H51" s="5">
        <f t="shared" si="3"/>
        <v>3600</v>
      </c>
      <c r="I51" s="39" t="e">
        <f>VLOOKUP(C51,Shifts!B$1:E249,3,FALSE)</f>
        <v>#N/A</v>
      </c>
      <c r="J51" s="3" t="e">
        <f t="shared" si="9"/>
        <v>#N/A</v>
      </c>
      <c r="K51" s="3" t="e">
        <f t="shared" si="10"/>
        <v>#N/A</v>
      </c>
      <c r="L51" s="3">
        <f t="shared" si="7"/>
        <v>4.1666666666666664E-2</v>
      </c>
      <c r="M51" s="39" t="e">
        <f>VLOOKUP(C51,Shifts!B$1:E249,4,FALSE)</f>
        <v>#N/A</v>
      </c>
      <c r="N51" s="8" t="e">
        <f t="shared" si="6"/>
        <v>#N/A</v>
      </c>
    </row>
    <row r="52" spans="1:14" x14ac:dyDescent="0.3">
      <c r="A52" s="4">
        <v>54</v>
      </c>
      <c r="B52" s="6" t="str">
        <f>Shifts!B52</f>
        <v>00:00 00:00</v>
      </c>
      <c r="C52" s="45"/>
      <c r="D52" s="4" t="e">
        <f>VLOOKUP(C52,Shifts!B$2:K$100,2,FALSE)</f>
        <v>#N/A</v>
      </c>
      <c r="E52" s="5" t="e">
        <f t="shared" si="0"/>
        <v>#N/A</v>
      </c>
      <c r="F52" s="5" t="e">
        <f t="shared" si="8"/>
        <v>#N/A</v>
      </c>
      <c r="G52" s="8">
        <f t="shared" si="2"/>
        <v>0</v>
      </c>
      <c r="H52" s="5">
        <f t="shared" si="3"/>
        <v>3600</v>
      </c>
      <c r="I52" s="39" t="e">
        <f>VLOOKUP(C52,Shifts!B$1:E250,3,FALSE)</f>
        <v>#N/A</v>
      </c>
      <c r="J52" s="3" t="e">
        <f t="shared" si="9"/>
        <v>#N/A</v>
      </c>
      <c r="K52" s="3" t="e">
        <f t="shared" si="10"/>
        <v>#N/A</v>
      </c>
      <c r="L52" s="3">
        <f t="shared" si="7"/>
        <v>4.1666666666666664E-2</v>
      </c>
      <c r="M52" s="39" t="e">
        <f>VLOOKUP(C52,Shifts!B$1:E250,4,FALSE)</f>
        <v>#N/A</v>
      </c>
      <c r="N52" s="8" t="e">
        <f t="shared" si="6"/>
        <v>#N/A</v>
      </c>
    </row>
    <row r="53" spans="1:14" x14ac:dyDescent="0.3">
      <c r="A53" s="4">
        <v>55</v>
      </c>
      <c r="B53" s="6" t="str">
        <f>Shifts!B53</f>
        <v>00:00 00:00</v>
      </c>
      <c r="C53" s="45"/>
      <c r="D53" s="4" t="e">
        <f>VLOOKUP(C53,Shifts!B$2:K$100,2,FALSE)</f>
        <v>#N/A</v>
      </c>
      <c r="E53" s="5" t="e">
        <f t="shared" si="0"/>
        <v>#N/A</v>
      </c>
      <c r="F53" s="5" t="e">
        <f t="shared" si="8"/>
        <v>#N/A</v>
      </c>
      <c r="G53" s="8">
        <f t="shared" si="2"/>
        <v>0</v>
      </c>
      <c r="H53" s="5">
        <f t="shared" si="3"/>
        <v>3600</v>
      </c>
      <c r="I53" s="39" t="e">
        <f>VLOOKUP(C53,Shifts!B$1:E251,3,FALSE)</f>
        <v>#N/A</v>
      </c>
      <c r="J53" s="3" t="e">
        <f t="shared" si="9"/>
        <v>#N/A</v>
      </c>
      <c r="K53" s="3" t="e">
        <f t="shared" si="10"/>
        <v>#N/A</v>
      </c>
      <c r="L53" s="3">
        <f t="shared" si="7"/>
        <v>4.1666666666666664E-2</v>
      </c>
      <c r="M53" s="39" t="e">
        <f>VLOOKUP(C53,Shifts!B$1:E251,4,FALSE)</f>
        <v>#N/A</v>
      </c>
      <c r="N53" s="8" t="e">
        <f t="shared" si="6"/>
        <v>#N/A</v>
      </c>
    </row>
    <row r="54" spans="1:14" x14ac:dyDescent="0.3">
      <c r="A54" s="4">
        <v>56</v>
      </c>
      <c r="B54" s="6" t="str">
        <f>Shifts!B54</f>
        <v>00:00 00:00</v>
      </c>
      <c r="C54" s="45"/>
      <c r="D54" s="4" t="e">
        <f>VLOOKUP(C54,Shifts!B$2:K$100,2,FALSE)</f>
        <v>#N/A</v>
      </c>
      <c r="E54" s="5" t="e">
        <f t="shared" si="0"/>
        <v>#N/A</v>
      </c>
      <c r="F54" s="5" t="e">
        <f t="shared" si="8"/>
        <v>#N/A</v>
      </c>
      <c r="G54" s="8">
        <f t="shared" si="2"/>
        <v>0</v>
      </c>
      <c r="H54" s="5">
        <f t="shared" si="3"/>
        <v>3600</v>
      </c>
      <c r="I54" s="39" t="e">
        <f>VLOOKUP(C54,Shifts!B$1:E252,3,FALSE)</f>
        <v>#N/A</v>
      </c>
      <c r="J54" s="3" t="e">
        <f t="shared" si="9"/>
        <v>#N/A</v>
      </c>
      <c r="K54" s="3" t="e">
        <f t="shared" si="10"/>
        <v>#N/A</v>
      </c>
      <c r="L54" s="3">
        <f t="shared" si="7"/>
        <v>4.1666666666666664E-2</v>
      </c>
      <c r="M54" s="39" t="e">
        <f>VLOOKUP(C54,Shifts!B$1:E252,4,FALSE)</f>
        <v>#N/A</v>
      </c>
      <c r="N54" s="8" t="e">
        <f t="shared" si="6"/>
        <v>#N/A</v>
      </c>
    </row>
    <row r="55" spans="1:14" x14ac:dyDescent="0.3">
      <c r="A55" s="4">
        <v>57</v>
      </c>
      <c r="B55" s="6" t="str">
        <f>Shifts!B55</f>
        <v>00:00 00:00</v>
      </c>
      <c r="C55" s="45"/>
      <c r="D55" s="4" t="e">
        <f>VLOOKUP(C55,Shifts!B$2:K$100,2,FALSE)</f>
        <v>#N/A</v>
      </c>
      <c r="E55" s="5" t="e">
        <f t="shared" si="0"/>
        <v>#N/A</v>
      </c>
      <c r="F55" s="5" t="e">
        <f t="shared" si="8"/>
        <v>#N/A</v>
      </c>
      <c r="G55" s="8">
        <f t="shared" si="2"/>
        <v>0</v>
      </c>
      <c r="H55" s="5">
        <f t="shared" si="3"/>
        <v>3600</v>
      </c>
      <c r="I55" s="39" t="e">
        <f>VLOOKUP(C55,Shifts!B$1:E253,3,FALSE)</f>
        <v>#N/A</v>
      </c>
      <c r="J55" s="3" t="e">
        <f t="shared" si="9"/>
        <v>#N/A</v>
      </c>
      <c r="K55" s="3" t="e">
        <f t="shared" si="10"/>
        <v>#N/A</v>
      </c>
      <c r="L55" s="3">
        <f t="shared" si="7"/>
        <v>4.1666666666666664E-2</v>
      </c>
      <c r="M55" s="39" t="e">
        <f>VLOOKUP(C55,Shifts!B$1:E253,4,FALSE)</f>
        <v>#N/A</v>
      </c>
      <c r="N55" s="8" t="e">
        <f t="shared" si="6"/>
        <v>#N/A</v>
      </c>
    </row>
    <row r="56" spans="1:14" x14ac:dyDescent="0.3">
      <c r="A56" s="4">
        <v>58</v>
      </c>
      <c r="B56" s="6" t="str">
        <f>Shifts!B56</f>
        <v>00:00 00:00</v>
      </c>
      <c r="C56" s="45"/>
      <c r="D56" s="4" t="e">
        <f>VLOOKUP(C56,Shifts!B$2:K$100,2,FALSE)</f>
        <v>#N/A</v>
      </c>
      <c r="E56" s="5" t="e">
        <f t="shared" si="0"/>
        <v>#N/A</v>
      </c>
      <c r="F56" s="5" t="e">
        <f t="shared" si="8"/>
        <v>#N/A</v>
      </c>
      <c r="G56" s="8">
        <f t="shared" si="2"/>
        <v>0</v>
      </c>
      <c r="H56" s="5">
        <f t="shared" si="3"/>
        <v>3600</v>
      </c>
      <c r="I56" s="39" t="e">
        <f>VLOOKUP(C56,Shifts!B$1:E254,3,FALSE)</f>
        <v>#N/A</v>
      </c>
      <c r="J56" s="3" t="e">
        <f t="shared" si="9"/>
        <v>#N/A</v>
      </c>
      <c r="K56" s="3" t="e">
        <f t="shared" si="10"/>
        <v>#N/A</v>
      </c>
      <c r="L56" s="3">
        <f t="shared" si="7"/>
        <v>4.1666666666666664E-2</v>
      </c>
      <c r="M56" s="39" t="e">
        <f>VLOOKUP(C56,Shifts!B$1:E254,4,FALSE)</f>
        <v>#N/A</v>
      </c>
      <c r="N56" s="8" t="e">
        <f t="shared" si="6"/>
        <v>#N/A</v>
      </c>
    </row>
    <row r="57" spans="1:14" x14ac:dyDescent="0.3">
      <c r="A57" s="4">
        <v>59</v>
      </c>
      <c r="B57" s="6" t="str">
        <f>Shifts!B57</f>
        <v>00:00 00:00</v>
      </c>
      <c r="C57" s="45"/>
      <c r="D57" s="4" t="e">
        <f>VLOOKUP(C57,Shifts!B$2:K$100,2,FALSE)</f>
        <v>#N/A</v>
      </c>
      <c r="E57" s="5" t="e">
        <f t="shared" si="0"/>
        <v>#N/A</v>
      </c>
      <c r="F57" s="5" t="e">
        <f t="shared" si="8"/>
        <v>#N/A</v>
      </c>
      <c r="G57" s="8">
        <f t="shared" si="2"/>
        <v>0</v>
      </c>
      <c r="H57" s="5">
        <f t="shared" si="3"/>
        <v>3600</v>
      </c>
      <c r="I57" s="39" t="e">
        <f>VLOOKUP(C57,Shifts!B$1:E255,3,FALSE)</f>
        <v>#N/A</v>
      </c>
      <c r="J57" s="3" t="e">
        <f t="shared" si="9"/>
        <v>#N/A</v>
      </c>
      <c r="K57" s="3" t="e">
        <f t="shared" si="10"/>
        <v>#N/A</v>
      </c>
      <c r="L57" s="3">
        <f t="shared" si="7"/>
        <v>4.1666666666666664E-2</v>
      </c>
      <c r="M57" s="39" t="e">
        <f>VLOOKUP(C57,Shifts!B$1:E255,4,FALSE)</f>
        <v>#N/A</v>
      </c>
      <c r="N57" s="8" t="e">
        <f t="shared" si="6"/>
        <v>#N/A</v>
      </c>
    </row>
    <row r="58" spans="1:14" x14ac:dyDescent="0.3">
      <c r="A58" s="4">
        <v>60</v>
      </c>
      <c r="B58" s="6" t="str">
        <f>Shifts!B58</f>
        <v>00:00 00:00</v>
      </c>
      <c r="C58" s="45"/>
      <c r="D58" s="4" t="e">
        <f>VLOOKUP(C58,Shifts!B$2:K$100,2,FALSE)</f>
        <v>#N/A</v>
      </c>
      <c r="E58" s="5" t="e">
        <f t="shared" si="0"/>
        <v>#N/A</v>
      </c>
      <c r="F58" s="5" t="e">
        <f t="shared" si="8"/>
        <v>#N/A</v>
      </c>
      <c r="G58" s="8">
        <f t="shared" si="2"/>
        <v>0</v>
      </c>
      <c r="H58" s="5">
        <f t="shared" si="3"/>
        <v>3600</v>
      </c>
      <c r="I58" s="39" t="e">
        <f>VLOOKUP(C58,Shifts!B$1:E256,3,FALSE)</f>
        <v>#N/A</v>
      </c>
      <c r="J58" s="3" t="e">
        <f t="shared" si="9"/>
        <v>#N/A</v>
      </c>
      <c r="K58" s="3" t="e">
        <f t="shared" si="10"/>
        <v>#N/A</v>
      </c>
      <c r="L58" s="3">
        <f t="shared" si="7"/>
        <v>4.1666666666666664E-2</v>
      </c>
      <c r="M58" s="39" t="e">
        <f>VLOOKUP(C58,Shifts!B$1:E256,4,FALSE)</f>
        <v>#N/A</v>
      </c>
      <c r="N58" s="8" t="e">
        <f t="shared" si="6"/>
        <v>#N/A</v>
      </c>
    </row>
    <row r="59" spans="1:14" x14ac:dyDescent="0.3">
      <c r="A59" s="4">
        <v>61</v>
      </c>
      <c r="B59" s="6" t="str">
        <f>Shifts!B59</f>
        <v>00:00 00:00</v>
      </c>
      <c r="C59" s="45"/>
      <c r="D59" s="4" t="e">
        <f>VLOOKUP(C59,Shifts!B$2:K$100,2,FALSE)</f>
        <v>#N/A</v>
      </c>
      <c r="E59" s="5" t="e">
        <f t="shared" si="0"/>
        <v>#N/A</v>
      </c>
      <c r="F59" s="5" t="e">
        <f t="shared" si="8"/>
        <v>#N/A</v>
      </c>
      <c r="G59" s="8">
        <f t="shared" si="2"/>
        <v>0</v>
      </c>
      <c r="H59" s="5">
        <f t="shared" si="3"/>
        <v>3600</v>
      </c>
      <c r="I59" s="39" t="e">
        <f>VLOOKUP(C59,Shifts!B$1:E257,3,FALSE)</f>
        <v>#N/A</v>
      </c>
      <c r="J59" s="3" t="e">
        <f t="shared" si="9"/>
        <v>#N/A</v>
      </c>
      <c r="K59" s="3" t="e">
        <f t="shared" si="10"/>
        <v>#N/A</v>
      </c>
      <c r="L59" s="3">
        <f t="shared" si="7"/>
        <v>4.1666666666666664E-2</v>
      </c>
      <c r="M59" s="39" t="e">
        <f>VLOOKUP(C59,Shifts!B$1:E257,4,FALSE)</f>
        <v>#N/A</v>
      </c>
      <c r="N59" s="8" t="e">
        <f t="shared" si="6"/>
        <v>#N/A</v>
      </c>
    </row>
    <row r="60" spans="1:14" x14ac:dyDescent="0.3">
      <c r="A60" s="4">
        <v>62</v>
      </c>
      <c r="B60" s="6" t="str">
        <f>Shifts!B60</f>
        <v>00:00 00:00</v>
      </c>
      <c r="C60" s="45"/>
      <c r="D60" s="4" t="e">
        <f>VLOOKUP(C60,Shifts!B$2:K$100,2,FALSE)</f>
        <v>#N/A</v>
      </c>
      <c r="E60" s="5" t="e">
        <f t="shared" si="0"/>
        <v>#N/A</v>
      </c>
      <c r="F60" s="5" t="e">
        <f t="shared" si="8"/>
        <v>#N/A</v>
      </c>
      <c r="G60" s="8">
        <f t="shared" si="2"/>
        <v>0</v>
      </c>
      <c r="H60" s="5">
        <f t="shared" si="3"/>
        <v>3600</v>
      </c>
      <c r="I60" s="39" t="e">
        <f>VLOOKUP(C60,Shifts!B$1:E258,3,FALSE)</f>
        <v>#N/A</v>
      </c>
      <c r="J60" s="3" t="e">
        <f t="shared" si="9"/>
        <v>#N/A</v>
      </c>
      <c r="K60" s="3" t="e">
        <f t="shared" si="10"/>
        <v>#N/A</v>
      </c>
      <c r="L60" s="3">
        <f t="shared" si="7"/>
        <v>4.1666666666666664E-2</v>
      </c>
      <c r="M60" s="39" t="e">
        <f>VLOOKUP(C60,Shifts!B$1:E258,4,FALSE)</f>
        <v>#N/A</v>
      </c>
      <c r="N60" s="8" t="e">
        <f t="shared" si="6"/>
        <v>#N/A</v>
      </c>
    </row>
    <row r="61" spans="1:14" x14ac:dyDescent="0.3">
      <c r="A61" s="4">
        <v>63</v>
      </c>
      <c r="B61" s="6" t="str">
        <f>Shifts!B61</f>
        <v>00:00 00:00</v>
      </c>
      <c r="C61" s="45"/>
      <c r="D61" s="4" t="e">
        <f>VLOOKUP(C61,Shifts!B$2:K$100,2,FALSE)</f>
        <v>#N/A</v>
      </c>
      <c r="E61" s="5" t="e">
        <f t="shared" si="0"/>
        <v>#N/A</v>
      </c>
      <c r="F61" s="5" t="e">
        <f t="shared" si="8"/>
        <v>#N/A</v>
      </c>
      <c r="G61" s="8">
        <f t="shared" si="2"/>
        <v>0</v>
      </c>
      <c r="H61" s="5">
        <f t="shared" si="3"/>
        <v>3600</v>
      </c>
      <c r="I61" s="39" t="e">
        <f>VLOOKUP(C61,Shifts!B$1:E259,3,FALSE)</f>
        <v>#N/A</v>
      </c>
      <c r="J61" s="3" t="e">
        <f t="shared" si="9"/>
        <v>#N/A</v>
      </c>
      <c r="K61" s="3" t="e">
        <f t="shared" si="10"/>
        <v>#N/A</v>
      </c>
      <c r="L61" s="3">
        <f t="shared" si="7"/>
        <v>4.1666666666666664E-2</v>
      </c>
      <c r="M61" s="39" t="e">
        <f>VLOOKUP(C61,Shifts!B$1:E259,4,FALSE)</f>
        <v>#N/A</v>
      </c>
      <c r="N61" s="8" t="e">
        <f t="shared" si="6"/>
        <v>#N/A</v>
      </c>
    </row>
    <row r="62" spans="1:14" x14ac:dyDescent="0.3">
      <c r="A62" s="4">
        <v>64</v>
      </c>
      <c r="B62" s="6" t="str">
        <f>Shifts!B62</f>
        <v>00:00 00:00</v>
      </c>
      <c r="C62" s="45"/>
      <c r="D62" s="4" t="e">
        <f>VLOOKUP(C62,Shifts!B$2:K$100,2,FALSE)</f>
        <v>#N/A</v>
      </c>
      <c r="E62" s="5" t="e">
        <f t="shared" si="0"/>
        <v>#N/A</v>
      </c>
      <c r="F62" s="5" t="e">
        <f t="shared" si="8"/>
        <v>#N/A</v>
      </c>
      <c r="G62" s="8">
        <f t="shared" si="2"/>
        <v>0</v>
      </c>
      <c r="H62" s="5">
        <f t="shared" si="3"/>
        <v>3600</v>
      </c>
      <c r="I62" s="39" t="e">
        <f>VLOOKUP(C62,Shifts!B$1:E260,3,FALSE)</f>
        <v>#N/A</v>
      </c>
      <c r="J62" s="3" t="e">
        <f t="shared" si="9"/>
        <v>#N/A</v>
      </c>
      <c r="K62" s="3" t="e">
        <f t="shared" si="10"/>
        <v>#N/A</v>
      </c>
      <c r="L62" s="3">
        <f t="shared" si="7"/>
        <v>4.1666666666666664E-2</v>
      </c>
      <c r="M62" s="39" t="e">
        <f>VLOOKUP(C62,Shifts!B$1:E260,4,FALSE)</f>
        <v>#N/A</v>
      </c>
      <c r="N62" s="8" t="e">
        <f t="shared" si="6"/>
        <v>#N/A</v>
      </c>
    </row>
    <row r="63" spans="1:14" x14ac:dyDescent="0.3">
      <c r="A63" s="4">
        <v>65</v>
      </c>
      <c r="B63" s="6" t="str">
        <f>Shifts!B63</f>
        <v>00:00 00:00</v>
      </c>
      <c r="C63" s="45"/>
      <c r="D63" s="4" t="e">
        <f>VLOOKUP(C63,Shifts!B$2:K$100,2,FALSE)</f>
        <v>#N/A</v>
      </c>
      <c r="E63" s="5" t="e">
        <f t="shared" si="0"/>
        <v>#N/A</v>
      </c>
      <c r="F63" s="5" t="e">
        <f t="shared" si="8"/>
        <v>#N/A</v>
      </c>
      <c r="G63" s="8">
        <f t="shared" si="2"/>
        <v>0</v>
      </c>
      <c r="H63" s="5">
        <f t="shared" si="3"/>
        <v>3600</v>
      </c>
      <c r="I63" s="39" t="e">
        <f>VLOOKUP(C63,Shifts!B$1:E261,3,FALSE)</f>
        <v>#N/A</v>
      </c>
      <c r="J63" s="3" t="e">
        <f t="shared" si="9"/>
        <v>#N/A</v>
      </c>
      <c r="K63" s="3" t="e">
        <f t="shared" si="10"/>
        <v>#N/A</v>
      </c>
      <c r="L63" s="3">
        <f t="shared" si="7"/>
        <v>4.1666666666666664E-2</v>
      </c>
      <c r="M63" s="39" t="e">
        <f>VLOOKUP(C63,Shifts!B$1:E261,4,FALSE)</f>
        <v>#N/A</v>
      </c>
      <c r="N63" s="8" t="e">
        <f t="shared" si="6"/>
        <v>#N/A</v>
      </c>
    </row>
    <row r="64" spans="1:14" x14ac:dyDescent="0.3">
      <c r="A64" s="4">
        <v>66</v>
      </c>
      <c r="B64" s="6" t="str">
        <f>Shifts!B64</f>
        <v>00:00 00:00</v>
      </c>
      <c r="C64" s="45"/>
      <c r="D64" s="4" t="e">
        <f>VLOOKUP(C64,Shifts!B$2:K$100,2,FALSE)</f>
        <v>#N/A</v>
      </c>
      <c r="E64" s="5" t="e">
        <f t="shared" si="0"/>
        <v>#N/A</v>
      </c>
      <c r="F64" s="5" t="e">
        <f t="shared" si="8"/>
        <v>#N/A</v>
      </c>
      <c r="G64" s="8">
        <f t="shared" si="2"/>
        <v>0</v>
      </c>
      <c r="H64" s="5">
        <f t="shared" si="3"/>
        <v>3600</v>
      </c>
      <c r="I64" s="39" t="e">
        <f>VLOOKUP(C64,Shifts!B$1:E262,3,FALSE)</f>
        <v>#N/A</v>
      </c>
      <c r="J64" s="3" t="e">
        <f t="shared" si="9"/>
        <v>#N/A</v>
      </c>
      <c r="K64" s="3" t="e">
        <f t="shared" si="10"/>
        <v>#N/A</v>
      </c>
      <c r="L64" s="3">
        <f t="shared" si="7"/>
        <v>4.1666666666666664E-2</v>
      </c>
      <c r="M64" s="39" t="e">
        <f>VLOOKUP(C64,Shifts!B$1:E262,4,FALSE)</f>
        <v>#N/A</v>
      </c>
      <c r="N64" s="8" t="e">
        <f t="shared" si="6"/>
        <v>#N/A</v>
      </c>
    </row>
    <row r="65" spans="1:14" x14ac:dyDescent="0.3">
      <c r="A65" s="4">
        <v>67</v>
      </c>
      <c r="B65" s="6" t="str">
        <f>Shifts!B65</f>
        <v>00:00 00:00</v>
      </c>
      <c r="C65" s="45"/>
      <c r="D65" s="4" t="e">
        <f>VLOOKUP(C65,Shifts!B$2:K$100,2,FALSE)</f>
        <v>#N/A</v>
      </c>
      <c r="E65" s="5" t="e">
        <f t="shared" si="0"/>
        <v>#N/A</v>
      </c>
      <c r="F65" s="5" t="e">
        <f t="shared" si="8"/>
        <v>#N/A</v>
      </c>
      <c r="G65" s="8">
        <f t="shared" si="2"/>
        <v>0</v>
      </c>
      <c r="H65" s="5">
        <f t="shared" si="3"/>
        <v>3600</v>
      </c>
      <c r="I65" s="39" t="e">
        <f>VLOOKUP(C65,Shifts!B$1:E263,3,FALSE)</f>
        <v>#N/A</v>
      </c>
      <c r="J65" s="3" t="e">
        <f t="shared" si="9"/>
        <v>#N/A</v>
      </c>
      <c r="K65" s="3" t="e">
        <f t="shared" si="10"/>
        <v>#N/A</v>
      </c>
      <c r="L65" s="3">
        <f t="shared" si="7"/>
        <v>4.1666666666666664E-2</v>
      </c>
      <c r="M65" s="39" t="e">
        <f>VLOOKUP(C65,Shifts!B$1:E263,4,FALSE)</f>
        <v>#N/A</v>
      </c>
      <c r="N65" s="8" t="e">
        <f t="shared" si="6"/>
        <v>#N/A</v>
      </c>
    </row>
    <row r="66" spans="1:14" x14ac:dyDescent="0.3">
      <c r="A66" s="4">
        <v>68</v>
      </c>
      <c r="B66" s="6" t="str">
        <f>Shifts!B66</f>
        <v>00:00 00:00</v>
      </c>
      <c r="C66" s="45"/>
      <c r="D66" s="4" t="e">
        <f>VLOOKUP(C66,Shifts!B$2:K$100,2,FALSE)</f>
        <v>#N/A</v>
      </c>
      <c r="E66" s="5" t="e">
        <f t="shared" si="0"/>
        <v>#N/A</v>
      </c>
      <c r="F66" s="5" t="e">
        <f t="shared" si="8"/>
        <v>#N/A</v>
      </c>
      <c r="G66" s="8">
        <f t="shared" si="2"/>
        <v>0</v>
      </c>
      <c r="H66" s="5">
        <f t="shared" si="3"/>
        <v>3600</v>
      </c>
      <c r="I66" s="39" t="e">
        <f>VLOOKUP(C66,Shifts!B$1:E264,3,FALSE)</f>
        <v>#N/A</v>
      </c>
      <c r="J66" s="3" t="e">
        <f t="shared" si="9"/>
        <v>#N/A</v>
      </c>
      <c r="K66" s="3" t="e">
        <f t="shared" si="10"/>
        <v>#N/A</v>
      </c>
      <c r="L66" s="3">
        <f t="shared" si="7"/>
        <v>4.1666666666666664E-2</v>
      </c>
      <c r="M66" s="39" t="e">
        <f>VLOOKUP(C66,Shifts!B$1:E264,4,FALSE)</f>
        <v>#N/A</v>
      </c>
      <c r="N66" s="8" t="e">
        <f t="shared" si="6"/>
        <v>#N/A</v>
      </c>
    </row>
    <row r="67" spans="1:14" x14ac:dyDescent="0.3">
      <c r="A67" s="4">
        <v>69</v>
      </c>
      <c r="B67" s="6" t="str">
        <f>Shifts!B67</f>
        <v>00:00 00:00</v>
      </c>
      <c r="C67" s="45"/>
      <c r="D67" s="4" t="e">
        <f>VLOOKUP(C67,Shifts!B$2:K$100,2,FALSE)</f>
        <v>#N/A</v>
      </c>
      <c r="E67" s="5" t="e">
        <f t="shared" ref="E67:E89" si="11">$J67*86400</f>
        <v>#N/A</v>
      </c>
      <c r="F67" s="5" t="e">
        <f t="shared" ref="F67:F89" si="12">K67*86400</f>
        <v>#N/A</v>
      </c>
      <c r="G67" s="8">
        <f t="shared" ref="G67:G89" si="13">Q$4</f>
        <v>0</v>
      </c>
      <c r="H67" s="5">
        <f t="shared" ref="H67:H95" si="14">ROUND(L67*86400,1)</f>
        <v>3600</v>
      </c>
      <c r="I67" s="39" t="e">
        <f>VLOOKUP(C67,Shifts!B$1:E265,3,FALSE)</f>
        <v>#N/A</v>
      </c>
      <c r="J67" s="3" t="e">
        <f t="shared" si="9"/>
        <v>#N/A</v>
      </c>
      <c r="K67" s="3" t="e">
        <f t="shared" si="10"/>
        <v>#N/A</v>
      </c>
      <c r="L67" s="3">
        <f t="shared" ref="L67:L89" si="15">M$1</f>
        <v>4.1666666666666664E-2</v>
      </c>
      <c r="M67" s="39" t="e">
        <f>VLOOKUP(C67,Shifts!B$1:E265,4,FALSE)</f>
        <v>#N/A</v>
      </c>
      <c r="N67" s="8" t="e">
        <f t="shared" ref="N67:N89" si="16">"insert into breaks values (@ID,'"&amp;D67&amp;"','"&amp;E67&amp;"','"&amp;F67&amp;"','"&amp;G67&amp;"','"&amp;H67&amp;"')exec @id=dbo.nextval 'breaks.breakref'"</f>
        <v>#N/A</v>
      </c>
    </row>
    <row r="68" spans="1:14" x14ac:dyDescent="0.3">
      <c r="A68" s="4">
        <v>70</v>
      </c>
      <c r="B68" s="6" t="str">
        <f>Shifts!B68</f>
        <v>00:00 00:00</v>
      </c>
      <c r="C68" s="45"/>
      <c r="D68" s="4" t="e">
        <f>VLOOKUP(C68,Shifts!B$2:K$100,2,FALSE)</f>
        <v>#N/A</v>
      </c>
      <c r="E68" s="5" t="e">
        <f t="shared" si="11"/>
        <v>#N/A</v>
      </c>
      <c r="F68" s="5" t="e">
        <f t="shared" si="12"/>
        <v>#N/A</v>
      </c>
      <c r="G68" s="8">
        <f t="shared" si="13"/>
        <v>0</v>
      </c>
      <c r="H68" s="5">
        <f t="shared" si="14"/>
        <v>3600</v>
      </c>
      <c r="I68" s="39" t="e">
        <f>VLOOKUP(C68,Shifts!B$1:E266,3,FALSE)</f>
        <v>#N/A</v>
      </c>
      <c r="J68" s="3" t="e">
        <f t="shared" si="9"/>
        <v>#N/A</v>
      </c>
      <c r="K68" s="3" t="e">
        <f t="shared" si="10"/>
        <v>#N/A</v>
      </c>
      <c r="L68" s="3">
        <f t="shared" si="15"/>
        <v>4.1666666666666664E-2</v>
      </c>
      <c r="M68" s="39" t="e">
        <f>VLOOKUP(C68,Shifts!B$1:E266,4,FALSE)</f>
        <v>#N/A</v>
      </c>
      <c r="N68" s="8" t="e">
        <f t="shared" si="16"/>
        <v>#N/A</v>
      </c>
    </row>
    <row r="69" spans="1:14" x14ac:dyDescent="0.3">
      <c r="A69" s="4">
        <v>71</v>
      </c>
      <c r="B69" s="6" t="str">
        <f>Shifts!B69</f>
        <v>00:00 00:00</v>
      </c>
      <c r="C69" s="45"/>
      <c r="D69" s="4" t="e">
        <f>VLOOKUP(C69,Shifts!B$2:K$100,2,FALSE)</f>
        <v>#N/A</v>
      </c>
      <c r="E69" s="5" t="e">
        <f t="shared" si="11"/>
        <v>#N/A</v>
      </c>
      <c r="F69" s="5" t="e">
        <f t="shared" si="12"/>
        <v>#N/A</v>
      </c>
      <c r="G69" s="8">
        <f t="shared" si="13"/>
        <v>0</v>
      </c>
      <c r="H69" s="5">
        <f t="shared" si="14"/>
        <v>3600</v>
      </c>
      <c r="I69" s="39" t="e">
        <f>VLOOKUP(C69,Shifts!B$1:E267,3,FALSE)</f>
        <v>#N/A</v>
      </c>
      <c r="J69" s="3" t="e">
        <f t="shared" si="9"/>
        <v>#N/A</v>
      </c>
      <c r="K69" s="3" t="e">
        <f t="shared" si="10"/>
        <v>#N/A</v>
      </c>
      <c r="L69" s="3">
        <f t="shared" si="15"/>
        <v>4.1666666666666664E-2</v>
      </c>
      <c r="M69" s="39" t="e">
        <f>VLOOKUP(C69,Shifts!B$1:E267,4,FALSE)</f>
        <v>#N/A</v>
      </c>
      <c r="N69" s="8" t="e">
        <f t="shared" si="16"/>
        <v>#N/A</v>
      </c>
    </row>
    <row r="70" spans="1:14" x14ac:dyDescent="0.3">
      <c r="A70" s="4">
        <v>72</v>
      </c>
      <c r="B70" s="6" t="str">
        <f>Shifts!B70</f>
        <v>00:00 00:00</v>
      </c>
      <c r="C70" s="45"/>
      <c r="D70" s="4" t="e">
        <f>VLOOKUP(C70,Shifts!B$2:K$100,2,FALSE)</f>
        <v>#N/A</v>
      </c>
      <c r="E70" s="5" t="e">
        <f t="shared" si="11"/>
        <v>#N/A</v>
      </c>
      <c r="F70" s="5" t="e">
        <f t="shared" si="12"/>
        <v>#N/A</v>
      </c>
      <c r="G70" s="8">
        <f t="shared" si="13"/>
        <v>0</v>
      </c>
      <c r="H70" s="5">
        <f t="shared" si="14"/>
        <v>3600</v>
      </c>
      <c r="I70" s="39" t="e">
        <f>VLOOKUP(C70,Shifts!B$1:E268,3,FALSE)</f>
        <v>#N/A</v>
      </c>
      <c r="J70" s="3" t="e">
        <f t="shared" si="9"/>
        <v>#N/A</v>
      </c>
      <c r="K70" s="3" t="e">
        <f t="shared" si="10"/>
        <v>#N/A</v>
      </c>
      <c r="L70" s="3">
        <f t="shared" si="15"/>
        <v>4.1666666666666664E-2</v>
      </c>
      <c r="M70" s="39" t="e">
        <f>VLOOKUP(C70,Shifts!B$1:E268,4,FALSE)</f>
        <v>#N/A</v>
      </c>
      <c r="N70" s="8" t="e">
        <f t="shared" si="16"/>
        <v>#N/A</v>
      </c>
    </row>
    <row r="71" spans="1:14" x14ac:dyDescent="0.3">
      <c r="A71" s="4">
        <v>73</v>
      </c>
      <c r="B71" s="6" t="str">
        <f>Shifts!B71</f>
        <v>00:00 00:00</v>
      </c>
      <c r="C71" s="45"/>
      <c r="D71" s="4" t="e">
        <f>VLOOKUP(C71,Shifts!B$2:K$100,2,FALSE)</f>
        <v>#N/A</v>
      </c>
      <c r="E71" s="5" t="e">
        <f t="shared" si="11"/>
        <v>#N/A</v>
      </c>
      <c r="F71" s="5" t="e">
        <f t="shared" si="12"/>
        <v>#N/A</v>
      </c>
      <c r="G71" s="8">
        <f t="shared" si="13"/>
        <v>0</v>
      </c>
      <c r="H71" s="5">
        <f t="shared" si="14"/>
        <v>3600</v>
      </c>
      <c r="I71" s="39" t="e">
        <f>VLOOKUP(C71,Shifts!B$1:E269,3,FALSE)</f>
        <v>#N/A</v>
      </c>
      <c r="J71" s="3" t="e">
        <f t="shared" si="9"/>
        <v>#N/A</v>
      </c>
      <c r="K71" s="3" t="e">
        <f t="shared" si="10"/>
        <v>#N/A</v>
      </c>
      <c r="L71" s="3">
        <f t="shared" si="15"/>
        <v>4.1666666666666664E-2</v>
      </c>
      <c r="M71" s="39" t="e">
        <f>VLOOKUP(C71,Shifts!B$1:E269,4,FALSE)</f>
        <v>#N/A</v>
      </c>
      <c r="N71" s="8" t="e">
        <f t="shared" si="16"/>
        <v>#N/A</v>
      </c>
    </row>
    <row r="72" spans="1:14" x14ac:dyDescent="0.3">
      <c r="A72" s="4">
        <v>74</v>
      </c>
      <c r="B72" s="6" t="str">
        <f>Shifts!B72</f>
        <v>00:00 00:00</v>
      </c>
      <c r="C72" s="45"/>
      <c r="D72" s="4" t="e">
        <f>VLOOKUP(C72,Shifts!B$2:K$100,2,FALSE)</f>
        <v>#N/A</v>
      </c>
      <c r="E72" s="5" t="e">
        <f t="shared" si="11"/>
        <v>#N/A</v>
      </c>
      <c r="F72" s="5" t="e">
        <f t="shared" si="12"/>
        <v>#N/A</v>
      </c>
      <c r="G72" s="8">
        <f t="shared" si="13"/>
        <v>0</v>
      </c>
      <c r="H72" s="5">
        <f t="shared" si="14"/>
        <v>3600</v>
      </c>
      <c r="I72" s="39" t="e">
        <f>VLOOKUP(C72,Shifts!B$1:E270,3,FALSE)</f>
        <v>#N/A</v>
      </c>
      <c r="J72" s="3" t="e">
        <f t="shared" si="9"/>
        <v>#N/A</v>
      </c>
      <c r="K72" s="3" t="e">
        <f t="shared" si="10"/>
        <v>#N/A</v>
      </c>
      <c r="L72" s="3">
        <f t="shared" si="15"/>
        <v>4.1666666666666664E-2</v>
      </c>
      <c r="M72" s="39" t="e">
        <f>VLOOKUP(C72,Shifts!B$1:E270,4,FALSE)</f>
        <v>#N/A</v>
      </c>
      <c r="N72" s="8" t="e">
        <f t="shared" si="16"/>
        <v>#N/A</v>
      </c>
    </row>
    <row r="73" spans="1:14" x14ac:dyDescent="0.3">
      <c r="A73" s="4">
        <v>75</v>
      </c>
      <c r="B73" s="6" t="str">
        <f>Shifts!B73</f>
        <v>00:00 00:00</v>
      </c>
      <c r="C73" s="45"/>
      <c r="D73" s="4" t="e">
        <f>VLOOKUP(C73,Shifts!B$2:K$100,2,FALSE)</f>
        <v>#N/A</v>
      </c>
      <c r="E73" s="5" t="e">
        <f t="shared" si="11"/>
        <v>#N/A</v>
      </c>
      <c r="F73" s="5" t="e">
        <f t="shared" si="12"/>
        <v>#N/A</v>
      </c>
      <c r="G73" s="8">
        <f t="shared" si="13"/>
        <v>0</v>
      </c>
      <c r="H73" s="5">
        <f t="shared" si="14"/>
        <v>3600</v>
      </c>
      <c r="I73" s="39" t="e">
        <f>VLOOKUP(C73,Shifts!B$1:E271,3,FALSE)</f>
        <v>#N/A</v>
      </c>
      <c r="J73" s="3" t="e">
        <f t="shared" si="9"/>
        <v>#N/A</v>
      </c>
      <c r="K73" s="3" t="e">
        <f t="shared" si="10"/>
        <v>#N/A</v>
      </c>
      <c r="L73" s="3">
        <f t="shared" si="15"/>
        <v>4.1666666666666664E-2</v>
      </c>
      <c r="M73" s="39" t="e">
        <f>VLOOKUP(C73,Shifts!B$1:E271,4,FALSE)</f>
        <v>#N/A</v>
      </c>
      <c r="N73" s="8" t="e">
        <f t="shared" si="16"/>
        <v>#N/A</v>
      </c>
    </row>
    <row r="74" spans="1:14" x14ac:dyDescent="0.3">
      <c r="A74" s="4">
        <v>76</v>
      </c>
      <c r="B74" s="6" t="str">
        <f>Shifts!B74</f>
        <v>00:00 00:00</v>
      </c>
      <c r="C74" s="45"/>
      <c r="D74" s="4" t="e">
        <f>VLOOKUP(C74,Shifts!B$2:K$100,2,FALSE)</f>
        <v>#N/A</v>
      </c>
      <c r="E74" s="5" t="e">
        <f t="shared" si="11"/>
        <v>#N/A</v>
      </c>
      <c r="F74" s="5" t="e">
        <f t="shared" si="12"/>
        <v>#N/A</v>
      </c>
      <c r="G74" s="8">
        <f t="shared" si="13"/>
        <v>0</v>
      </c>
      <c r="H74" s="5">
        <f t="shared" si="14"/>
        <v>3600</v>
      </c>
      <c r="I74" s="39" t="e">
        <f>VLOOKUP(C74,Shifts!B$1:E272,3,FALSE)</f>
        <v>#N/A</v>
      </c>
      <c r="J74" s="3" t="e">
        <f t="shared" si="9"/>
        <v>#N/A</v>
      </c>
      <c r="K74" s="3" t="e">
        <f t="shared" si="10"/>
        <v>#N/A</v>
      </c>
      <c r="L74" s="3">
        <f t="shared" si="15"/>
        <v>4.1666666666666664E-2</v>
      </c>
      <c r="M74" s="39" t="e">
        <f>VLOOKUP(C74,Shifts!B$1:E272,4,FALSE)</f>
        <v>#N/A</v>
      </c>
      <c r="N74" s="8" t="e">
        <f t="shared" si="16"/>
        <v>#N/A</v>
      </c>
    </row>
    <row r="75" spans="1:14" x14ac:dyDescent="0.3">
      <c r="A75" s="4">
        <v>77</v>
      </c>
      <c r="B75" s="6" t="str">
        <f>Shifts!B75</f>
        <v>00:00 00:00</v>
      </c>
      <c r="C75" s="45"/>
      <c r="D75" s="4" t="e">
        <f>VLOOKUP(C75,Shifts!B$2:K$100,2,FALSE)</f>
        <v>#N/A</v>
      </c>
      <c r="E75" s="5" t="e">
        <f t="shared" si="11"/>
        <v>#N/A</v>
      </c>
      <c r="F75" s="5" t="e">
        <f t="shared" si="12"/>
        <v>#N/A</v>
      </c>
      <c r="G75" s="8">
        <f t="shared" si="13"/>
        <v>0</v>
      </c>
      <c r="H75" s="5">
        <f t="shared" si="14"/>
        <v>3600</v>
      </c>
      <c r="I75" s="39" t="e">
        <f>VLOOKUP(C75,Shifts!B$1:E273,3,FALSE)</f>
        <v>#N/A</v>
      </c>
      <c r="J75" s="3" t="e">
        <f t="shared" si="9"/>
        <v>#N/A</v>
      </c>
      <c r="K75" s="3" t="e">
        <f t="shared" si="10"/>
        <v>#N/A</v>
      </c>
      <c r="L75" s="3">
        <f t="shared" si="15"/>
        <v>4.1666666666666664E-2</v>
      </c>
      <c r="M75" s="39" t="e">
        <f>VLOOKUP(C75,Shifts!B$1:E273,4,FALSE)</f>
        <v>#N/A</v>
      </c>
      <c r="N75" s="8" t="e">
        <f t="shared" si="16"/>
        <v>#N/A</v>
      </c>
    </row>
    <row r="76" spans="1:14" x14ac:dyDescent="0.3">
      <c r="A76" s="4">
        <v>78</v>
      </c>
      <c r="B76" s="6" t="str">
        <f>Shifts!B76</f>
        <v>00:00 00:00</v>
      </c>
      <c r="C76" s="45"/>
      <c r="D76" s="4" t="e">
        <f>VLOOKUP(C76,Shifts!B$2:K$100,2,FALSE)</f>
        <v>#N/A</v>
      </c>
      <c r="E76" s="5" t="e">
        <f t="shared" si="11"/>
        <v>#N/A</v>
      </c>
      <c r="F76" s="5" t="e">
        <f t="shared" si="12"/>
        <v>#N/A</v>
      </c>
      <c r="G76" s="8">
        <f t="shared" si="13"/>
        <v>0</v>
      </c>
      <c r="H76" s="5">
        <f t="shared" si="14"/>
        <v>3600</v>
      </c>
      <c r="I76" s="39" t="e">
        <f>VLOOKUP(C76,Shifts!B$1:E274,3,FALSE)</f>
        <v>#N/A</v>
      </c>
      <c r="J76" s="3" t="e">
        <f t="shared" si="9"/>
        <v>#N/A</v>
      </c>
      <c r="K76" s="3" t="e">
        <f t="shared" si="10"/>
        <v>#N/A</v>
      </c>
      <c r="L76" s="3">
        <f t="shared" si="15"/>
        <v>4.1666666666666664E-2</v>
      </c>
      <c r="M76" s="39" t="e">
        <f>VLOOKUP(C76,Shifts!B$1:E274,4,FALSE)</f>
        <v>#N/A</v>
      </c>
      <c r="N76" s="8" t="e">
        <f t="shared" si="16"/>
        <v>#N/A</v>
      </c>
    </row>
    <row r="77" spans="1:14" x14ac:dyDescent="0.3">
      <c r="A77" s="4">
        <v>79</v>
      </c>
      <c r="B77" s="6" t="str">
        <f>Shifts!B77</f>
        <v>00:00 00:00</v>
      </c>
      <c r="C77" s="45"/>
      <c r="D77" s="4" t="e">
        <f>VLOOKUP(C77,Shifts!B$2:K$100,2,FALSE)</f>
        <v>#N/A</v>
      </c>
      <c r="E77" s="5" t="e">
        <f t="shared" si="11"/>
        <v>#N/A</v>
      </c>
      <c r="F77" s="5" t="e">
        <f t="shared" si="12"/>
        <v>#N/A</v>
      </c>
      <c r="G77" s="8">
        <f t="shared" si="13"/>
        <v>0</v>
      </c>
      <c r="H77" s="5">
        <f t="shared" si="14"/>
        <v>3600</v>
      </c>
      <c r="I77" s="39" t="e">
        <f>VLOOKUP(C77,Shifts!B$1:E275,3,FALSE)</f>
        <v>#N/A</v>
      </c>
      <c r="J77" s="3" t="e">
        <f t="shared" si="9"/>
        <v>#N/A</v>
      </c>
      <c r="K77" s="3" t="e">
        <f t="shared" si="10"/>
        <v>#N/A</v>
      </c>
      <c r="L77" s="3">
        <f t="shared" si="15"/>
        <v>4.1666666666666664E-2</v>
      </c>
      <c r="M77" s="39" t="e">
        <f>VLOOKUP(C77,Shifts!B$1:E275,4,FALSE)</f>
        <v>#N/A</v>
      </c>
      <c r="N77" s="8" t="e">
        <f t="shared" si="16"/>
        <v>#N/A</v>
      </c>
    </row>
    <row r="78" spans="1:14" x14ac:dyDescent="0.3">
      <c r="A78" s="4">
        <v>80</v>
      </c>
      <c r="B78" s="6" t="str">
        <f>Shifts!B78</f>
        <v>00:00 00:00</v>
      </c>
      <c r="C78" s="45"/>
      <c r="D78" s="4" t="e">
        <f>VLOOKUP(C78,Shifts!B$2:K$100,2,FALSE)</f>
        <v>#N/A</v>
      </c>
      <c r="E78" s="5" t="e">
        <f t="shared" si="11"/>
        <v>#N/A</v>
      </c>
      <c r="F78" s="5" t="e">
        <f t="shared" si="12"/>
        <v>#N/A</v>
      </c>
      <c r="G78" s="8">
        <f t="shared" si="13"/>
        <v>0</v>
      </c>
      <c r="H78" s="5">
        <f t="shared" si="14"/>
        <v>3600</v>
      </c>
      <c r="I78" s="39" t="e">
        <f>VLOOKUP(C78,Shifts!B$1:E276,3,FALSE)</f>
        <v>#N/A</v>
      </c>
      <c r="J78" s="3" t="e">
        <f t="shared" si="9"/>
        <v>#N/A</v>
      </c>
      <c r="K78" s="3" t="e">
        <f t="shared" si="10"/>
        <v>#N/A</v>
      </c>
      <c r="L78" s="3">
        <f t="shared" si="15"/>
        <v>4.1666666666666664E-2</v>
      </c>
      <c r="M78" s="39" t="e">
        <f>VLOOKUP(C78,Shifts!B$1:E276,4,FALSE)</f>
        <v>#N/A</v>
      </c>
      <c r="N78" s="8" t="e">
        <f t="shared" si="16"/>
        <v>#N/A</v>
      </c>
    </row>
    <row r="79" spans="1:14" x14ac:dyDescent="0.3">
      <c r="A79" s="4">
        <v>81</v>
      </c>
      <c r="B79" s="6" t="str">
        <f>Shifts!B79</f>
        <v>00:00 00:00</v>
      </c>
      <c r="C79" s="45"/>
      <c r="D79" s="4" t="e">
        <f>VLOOKUP(C79,Shifts!B$2:K$100,2,FALSE)</f>
        <v>#N/A</v>
      </c>
      <c r="E79" s="5" t="e">
        <f t="shared" si="11"/>
        <v>#N/A</v>
      </c>
      <c r="F79" s="5" t="e">
        <f t="shared" si="12"/>
        <v>#N/A</v>
      </c>
      <c r="G79" s="8">
        <f t="shared" si="13"/>
        <v>0</v>
      </c>
      <c r="H79" s="5">
        <f t="shared" si="14"/>
        <v>3600</v>
      </c>
      <c r="I79" s="39" t="e">
        <f>VLOOKUP(C79,Shifts!B$1:E277,3,FALSE)</f>
        <v>#N/A</v>
      </c>
      <c r="J79" s="3" t="e">
        <f t="shared" si="9"/>
        <v>#N/A</v>
      </c>
      <c r="K79" s="3" t="e">
        <f t="shared" si="10"/>
        <v>#N/A</v>
      </c>
      <c r="L79" s="3">
        <f t="shared" si="15"/>
        <v>4.1666666666666664E-2</v>
      </c>
      <c r="M79" s="39" t="e">
        <f>VLOOKUP(C79,Shifts!B$1:E277,4,FALSE)</f>
        <v>#N/A</v>
      </c>
      <c r="N79" s="8" t="e">
        <f t="shared" si="16"/>
        <v>#N/A</v>
      </c>
    </row>
    <row r="80" spans="1:14" x14ac:dyDescent="0.3">
      <c r="A80" s="4">
        <v>82</v>
      </c>
      <c r="B80" s="6" t="str">
        <f>Shifts!B80</f>
        <v>00:00 00:00</v>
      </c>
      <c r="C80" s="45"/>
      <c r="D80" s="4" t="e">
        <f>VLOOKUP(C80,Shifts!B$2:K$100,2,FALSE)</f>
        <v>#N/A</v>
      </c>
      <c r="E80" s="5" t="e">
        <f t="shared" si="11"/>
        <v>#N/A</v>
      </c>
      <c r="F80" s="5" t="e">
        <f t="shared" si="12"/>
        <v>#N/A</v>
      </c>
      <c r="G80" s="8">
        <f t="shared" si="13"/>
        <v>0</v>
      </c>
      <c r="H80" s="5">
        <f t="shared" si="14"/>
        <v>3600</v>
      </c>
      <c r="I80" s="39" t="e">
        <f>VLOOKUP(C80,Shifts!B$1:E278,3,FALSE)</f>
        <v>#N/A</v>
      </c>
      <c r="J80" s="3" t="e">
        <f t="shared" si="9"/>
        <v>#N/A</v>
      </c>
      <c r="K80" s="3" t="e">
        <f t="shared" si="10"/>
        <v>#N/A</v>
      </c>
      <c r="L80" s="3">
        <f t="shared" si="15"/>
        <v>4.1666666666666664E-2</v>
      </c>
      <c r="M80" s="39" t="e">
        <f>VLOOKUP(C80,Shifts!B$1:E278,4,FALSE)</f>
        <v>#N/A</v>
      </c>
      <c r="N80" s="8" t="e">
        <f t="shared" si="16"/>
        <v>#N/A</v>
      </c>
    </row>
    <row r="81" spans="1:14" x14ac:dyDescent="0.3">
      <c r="A81" s="4">
        <v>83</v>
      </c>
      <c r="B81" s="6" t="str">
        <f>Shifts!B81</f>
        <v>00:00 00:00</v>
      </c>
      <c r="C81" s="45"/>
      <c r="D81" s="4" t="e">
        <f>VLOOKUP(C81,Shifts!B$2:K$100,2,FALSE)</f>
        <v>#N/A</v>
      </c>
      <c r="E81" s="5" t="e">
        <f t="shared" si="11"/>
        <v>#N/A</v>
      </c>
      <c r="F81" s="5" t="e">
        <f t="shared" si="12"/>
        <v>#N/A</v>
      </c>
      <c r="G81" s="8">
        <f t="shared" si="13"/>
        <v>0</v>
      </c>
      <c r="H81" s="5">
        <f t="shared" si="14"/>
        <v>3600</v>
      </c>
      <c r="I81" s="39" t="e">
        <f>VLOOKUP(C81,Shifts!B$1:E279,3,FALSE)</f>
        <v>#N/A</v>
      </c>
      <c r="J81" s="3" t="e">
        <f t="shared" si="9"/>
        <v>#N/A</v>
      </c>
      <c r="K81" s="3" t="e">
        <f t="shared" si="10"/>
        <v>#N/A</v>
      </c>
      <c r="L81" s="3">
        <f t="shared" si="15"/>
        <v>4.1666666666666664E-2</v>
      </c>
      <c r="M81" s="39" t="e">
        <f>VLOOKUP(C81,Shifts!B$1:E279,4,FALSE)</f>
        <v>#N/A</v>
      </c>
      <c r="N81" s="8" t="e">
        <f t="shared" si="16"/>
        <v>#N/A</v>
      </c>
    </row>
    <row r="82" spans="1:14" x14ac:dyDescent="0.3">
      <c r="A82" s="4">
        <v>84</v>
      </c>
      <c r="B82" s="6" t="str">
        <f>Shifts!B82</f>
        <v>00:00 00:00</v>
      </c>
      <c r="C82" s="45"/>
      <c r="D82" s="4" t="e">
        <f>VLOOKUP(C82,Shifts!B$2:K$100,2,FALSE)</f>
        <v>#N/A</v>
      </c>
      <c r="E82" s="5" t="e">
        <f t="shared" si="11"/>
        <v>#N/A</v>
      </c>
      <c r="F82" s="5" t="e">
        <f t="shared" si="12"/>
        <v>#N/A</v>
      </c>
      <c r="G82" s="8">
        <f t="shared" si="13"/>
        <v>0</v>
      </c>
      <c r="H82" s="5">
        <f t="shared" si="14"/>
        <v>3600</v>
      </c>
      <c r="I82" s="39" t="e">
        <f>VLOOKUP(C82,Shifts!B$1:E280,3,FALSE)</f>
        <v>#N/A</v>
      </c>
      <c r="J82" s="3" t="e">
        <f t="shared" ref="J82:J89" si="17">I82+1/24</f>
        <v>#N/A</v>
      </c>
      <c r="K82" s="3" t="e">
        <f t="shared" ref="K82:K89" si="18">M82-1/24</f>
        <v>#N/A</v>
      </c>
      <c r="L82" s="3">
        <f t="shared" si="15"/>
        <v>4.1666666666666664E-2</v>
      </c>
      <c r="M82" s="39" t="e">
        <f>VLOOKUP(C82,Shifts!B$1:E280,4,FALSE)</f>
        <v>#N/A</v>
      </c>
      <c r="N82" s="8" t="e">
        <f t="shared" si="16"/>
        <v>#N/A</v>
      </c>
    </row>
    <row r="83" spans="1:14" x14ac:dyDescent="0.3">
      <c r="A83" s="4">
        <v>85</v>
      </c>
      <c r="B83" s="6" t="str">
        <f>Shifts!B83</f>
        <v>00:00 00:00</v>
      </c>
      <c r="C83" s="45"/>
      <c r="D83" s="4" t="e">
        <f>VLOOKUP(C83,Shifts!B$2:K$100,2,FALSE)</f>
        <v>#N/A</v>
      </c>
      <c r="E83" s="5" t="e">
        <f t="shared" si="11"/>
        <v>#N/A</v>
      </c>
      <c r="F83" s="5" t="e">
        <f t="shared" si="12"/>
        <v>#N/A</v>
      </c>
      <c r="G83" s="8">
        <f t="shared" si="13"/>
        <v>0</v>
      </c>
      <c r="H83" s="5">
        <f t="shared" si="14"/>
        <v>3600</v>
      </c>
      <c r="I83" s="39" t="e">
        <f>VLOOKUP(C83,Shifts!B$1:E281,3,FALSE)</f>
        <v>#N/A</v>
      </c>
      <c r="J83" s="3" t="e">
        <f t="shared" si="17"/>
        <v>#N/A</v>
      </c>
      <c r="K83" s="3" t="e">
        <f t="shared" si="18"/>
        <v>#N/A</v>
      </c>
      <c r="L83" s="3">
        <f t="shared" si="15"/>
        <v>4.1666666666666664E-2</v>
      </c>
      <c r="M83" s="39" t="e">
        <f>VLOOKUP(C83,Shifts!B$1:E281,4,FALSE)</f>
        <v>#N/A</v>
      </c>
      <c r="N83" s="8" t="e">
        <f t="shared" si="16"/>
        <v>#N/A</v>
      </c>
    </row>
    <row r="84" spans="1:14" x14ac:dyDescent="0.3">
      <c r="A84" s="4">
        <v>86</v>
      </c>
      <c r="B84" s="6" t="str">
        <f>Shifts!B84</f>
        <v>00:00 00:00</v>
      </c>
      <c r="C84" s="45"/>
      <c r="D84" s="4" t="e">
        <f>VLOOKUP(C84,Shifts!B$2:K$100,2,FALSE)</f>
        <v>#N/A</v>
      </c>
      <c r="E84" s="5" t="e">
        <f t="shared" si="11"/>
        <v>#N/A</v>
      </c>
      <c r="F84" s="5" t="e">
        <f t="shared" si="12"/>
        <v>#N/A</v>
      </c>
      <c r="G84" s="8">
        <f t="shared" si="13"/>
        <v>0</v>
      </c>
      <c r="H84" s="5">
        <f t="shared" si="14"/>
        <v>3600</v>
      </c>
      <c r="I84" s="39" t="e">
        <f>VLOOKUP(C84,Shifts!B$1:E282,3,FALSE)</f>
        <v>#N/A</v>
      </c>
      <c r="J84" s="3" t="e">
        <f t="shared" si="17"/>
        <v>#N/A</v>
      </c>
      <c r="K84" s="3" t="e">
        <f t="shared" si="18"/>
        <v>#N/A</v>
      </c>
      <c r="L84" s="3">
        <f t="shared" si="15"/>
        <v>4.1666666666666664E-2</v>
      </c>
      <c r="M84" s="39" t="e">
        <f>VLOOKUP(C84,Shifts!B$1:E282,4,FALSE)</f>
        <v>#N/A</v>
      </c>
      <c r="N84" s="8" t="e">
        <f t="shared" si="16"/>
        <v>#N/A</v>
      </c>
    </row>
    <row r="85" spans="1:14" x14ac:dyDescent="0.3">
      <c r="A85" s="4">
        <v>87</v>
      </c>
      <c r="B85" s="6" t="str">
        <f>Shifts!B85</f>
        <v>00:00 00:00</v>
      </c>
      <c r="C85" s="45"/>
      <c r="D85" s="4" t="e">
        <f>VLOOKUP(C85,Shifts!B$2:K$100,2,FALSE)</f>
        <v>#N/A</v>
      </c>
      <c r="E85" s="5" t="e">
        <f t="shared" si="11"/>
        <v>#N/A</v>
      </c>
      <c r="F85" s="5" t="e">
        <f t="shared" si="12"/>
        <v>#N/A</v>
      </c>
      <c r="G85" s="8">
        <f t="shared" si="13"/>
        <v>0</v>
      </c>
      <c r="H85" s="5">
        <f t="shared" si="14"/>
        <v>3600</v>
      </c>
      <c r="I85" s="39" t="e">
        <f>VLOOKUP(C85,Shifts!B$1:E283,3,FALSE)</f>
        <v>#N/A</v>
      </c>
      <c r="J85" s="3" t="e">
        <f t="shared" si="17"/>
        <v>#N/A</v>
      </c>
      <c r="K85" s="3" t="e">
        <f t="shared" si="18"/>
        <v>#N/A</v>
      </c>
      <c r="L85" s="3">
        <f t="shared" si="15"/>
        <v>4.1666666666666664E-2</v>
      </c>
      <c r="M85" s="39" t="e">
        <f>VLOOKUP(C85,Shifts!B$1:E283,4,FALSE)</f>
        <v>#N/A</v>
      </c>
      <c r="N85" s="8" t="e">
        <f t="shared" si="16"/>
        <v>#N/A</v>
      </c>
    </row>
    <row r="86" spans="1:14" x14ac:dyDescent="0.3">
      <c r="A86" s="4">
        <v>88</v>
      </c>
      <c r="B86" s="6" t="str">
        <f>Shifts!B86</f>
        <v>00:00 00:00</v>
      </c>
      <c r="C86" s="45"/>
      <c r="D86" s="4" t="e">
        <f>VLOOKUP(C86,Shifts!B$2:K$100,2,FALSE)</f>
        <v>#N/A</v>
      </c>
      <c r="E86" s="5" t="e">
        <f t="shared" si="11"/>
        <v>#N/A</v>
      </c>
      <c r="F86" s="5" t="e">
        <f t="shared" si="12"/>
        <v>#N/A</v>
      </c>
      <c r="G86" s="8">
        <f t="shared" si="13"/>
        <v>0</v>
      </c>
      <c r="H86" s="5">
        <f t="shared" si="14"/>
        <v>3600</v>
      </c>
      <c r="I86" s="39" t="e">
        <f>VLOOKUP(C86,Shifts!B$1:E284,3,FALSE)</f>
        <v>#N/A</v>
      </c>
      <c r="J86" s="3" t="e">
        <f t="shared" si="17"/>
        <v>#N/A</v>
      </c>
      <c r="K86" s="3" t="e">
        <f t="shared" si="18"/>
        <v>#N/A</v>
      </c>
      <c r="L86" s="3">
        <f t="shared" si="15"/>
        <v>4.1666666666666664E-2</v>
      </c>
      <c r="M86" s="39" t="e">
        <f>VLOOKUP(C86,Shifts!B$1:E284,4,FALSE)</f>
        <v>#N/A</v>
      </c>
      <c r="N86" s="8" t="e">
        <f t="shared" si="16"/>
        <v>#N/A</v>
      </c>
    </row>
    <row r="87" spans="1:14" x14ac:dyDescent="0.3">
      <c r="A87" s="4">
        <v>89</v>
      </c>
      <c r="B87" s="6" t="str">
        <f>Shifts!B87</f>
        <v>00:00 00:00</v>
      </c>
      <c r="C87" s="45"/>
      <c r="D87" s="4" t="e">
        <f>VLOOKUP(C87,Shifts!B$2:K$100,2,FALSE)</f>
        <v>#N/A</v>
      </c>
      <c r="E87" s="5" t="e">
        <f t="shared" si="11"/>
        <v>#N/A</v>
      </c>
      <c r="F87" s="5" t="e">
        <f t="shared" si="12"/>
        <v>#N/A</v>
      </c>
      <c r="G87" s="8">
        <f t="shared" si="13"/>
        <v>0</v>
      </c>
      <c r="H87" s="5">
        <f t="shared" si="14"/>
        <v>3600</v>
      </c>
      <c r="I87" s="39" t="e">
        <f>VLOOKUP(C87,Shifts!B$1:E285,3,FALSE)</f>
        <v>#N/A</v>
      </c>
      <c r="J87" s="3" t="e">
        <f t="shared" si="17"/>
        <v>#N/A</v>
      </c>
      <c r="K87" s="3" t="e">
        <f t="shared" si="18"/>
        <v>#N/A</v>
      </c>
      <c r="L87" s="3">
        <f t="shared" si="15"/>
        <v>4.1666666666666664E-2</v>
      </c>
      <c r="M87" s="39" t="e">
        <f>VLOOKUP(C87,Shifts!B$1:E285,4,FALSE)</f>
        <v>#N/A</v>
      </c>
      <c r="N87" s="8" t="e">
        <f t="shared" si="16"/>
        <v>#N/A</v>
      </c>
    </row>
    <row r="88" spans="1:14" x14ac:dyDescent="0.3">
      <c r="A88" s="4">
        <v>93</v>
      </c>
      <c r="B88" s="6" t="str">
        <f>Shifts!B88</f>
        <v>00:00 00:00</v>
      </c>
      <c r="C88" s="45"/>
      <c r="D88" s="4" t="e">
        <f>VLOOKUP(C88,Shifts!B$2:K$100,2,FALSE)</f>
        <v>#N/A</v>
      </c>
      <c r="E88" s="5" t="e">
        <f t="shared" si="11"/>
        <v>#N/A</v>
      </c>
      <c r="F88" s="5" t="e">
        <f t="shared" si="12"/>
        <v>#N/A</v>
      </c>
      <c r="G88" s="8">
        <f t="shared" si="13"/>
        <v>0</v>
      </c>
      <c r="H88" s="5">
        <f t="shared" si="14"/>
        <v>3600</v>
      </c>
      <c r="I88" s="39" t="e">
        <f>VLOOKUP(C88,Shifts!B$1:E286,3,FALSE)</f>
        <v>#N/A</v>
      </c>
      <c r="J88" s="3" t="e">
        <f t="shared" si="17"/>
        <v>#N/A</v>
      </c>
      <c r="K88" s="3" t="e">
        <f t="shared" si="18"/>
        <v>#N/A</v>
      </c>
      <c r="L88" s="3">
        <f t="shared" si="15"/>
        <v>4.1666666666666664E-2</v>
      </c>
      <c r="M88" s="39" t="e">
        <f>VLOOKUP(C88,Shifts!B$1:E286,4,FALSE)</f>
        <v>#N/A</v>
      </c>
      <c r="N88" s="8" t="e">
        <f t="shared" si="16"/>
        <v>#N/A</v>
      </c>
    </row>
    <row r="89" spans="1:14" x14ac:dyDescent="0.3">
      <c r="A89" s="4">
        <v>94</v>
      </c>
      <c r="C89" s="45"/>
      <c r="D89" s="4" t="e">
        <f>VLOOKUP(C89,Shifts!B$2:K$100,2,FALSE)</f>
        <v>#N/A</v>
      </c>
      <c r="E89" s="5" t="e">
        <f t="shared" si="11"/>
        <v>#N/A</v>
      </c>
      <c r="F89" s="5" t="e">
        <f t="shared" si="12"/>
        <v>#N/A</v>
      </c>
      <c r="G89" s="8">
        <f t="shared" si="13"/>
        <v>0</v>
      </c>
      <c r="H89" s="5">
        <f t="shared" si="14"/>
        <v>3600</v>
      </c>
      <c r="I89" s="39" t="e">
        <f>VLOOKUP(C89,Shifts!B$1:E287,3,FALSE)</f>
        <v>#N/A</v>
      </c>
      <c r="J89" s="3" t="e">
        <f t="shared" si="17"/>
        <v>#N/A</v>
      </c>
      <c r="K89" s="3" t="e">
        <f t="shared" si="18"/>
        <v>#N/A</v>
      </c>
      <c r="L89" s="3">
        <f t="shared" si="15"/>
        <v>4.1666666666666664E-2</v>
      </c>
      <c r="M89" s="39" t="e">
        <f>VLOOKUP(C89,Shifts!B$1:E287,4,FALSE)</f>
        <v>#N/A</v>
      </c>
      <c r="N89" s="8" t="e">
        <f t="shared" si="16"/>
        <v>#N/A</v>
      </c>
    </row>
    <row r="90" spans="1:14" x14ac:dyDescent="0.3">
      <c r="H90" s="5">
        <f t="shared" si="14"/>
        <v>0</v>
      </c>
    </row>
    <row r="91" spans="1:14" x14ac:dyDescent="0.3">
      <c r="H91" s="5">
        <f t="shared" si="14"/>
        <v>0</v>
      </c>
    </row>
    <row r="92" spans="1:14" x14ac:dyDescent="0.3">
      <c r="H92" s="5">
        <f t="shared" si="14"/>
        <v>0</v>
      </c>
    </row>
    <row r="93" spans="1:14" x14ac:dyDescent="0.3">
      <c r="H93" s="5">
        <f t="shared" si="14"/>
        <v>0</v>
      </c>
    </row>
    <row r="94" spans="1:14" x14ac:dyDescent="0.3">
      <c r="H94" s="5">
        <f t="shared" si="14"/>
        <v>0</v>
      </c>
    </row>
    <row r="95" spans="1:14" x14ac:dyDescent="0.3">
      <c r="H95" s="5">
        <f t="shared" si="14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E241-4915-443B-9982-55C73F4A4580}">
  <dimension ref="A1:O328"/>
  <sheetViews>
    <sheetView workbookViewId="0">
      <selection activeCell="B4" sqref="B4"/>
    </sheetView>
  </sheetViews>
  <sheetFormatPr defaultRowHeight="14.4" x14ac:dyDescent="0.3"/>
  <cols>
    <col min="2" max="2" width="8.88671875" style="4"/>
    <col min="4" max="4" width="8.88671875" style="4"/>
    <col min="5" max="5" width="8.88671875" style="14"/>
    <col min="6" max="6" width="8.88671875" style="4"/>
    <col min="8" max="8" width="19.109375" style="10" bestFit="1" customWidth="1"/>
    <col min="9" max="9" width="19.109375" style="15" customWidth="1"/>
    <col min="10" max="10" width="13.33203125" style="12" customWidth="1"/>
    <col min="11" max="12" width="8.88671875" style="13"/>
    <col min="13" max="13" width="10.5546875" style="13" customWidth="1"/>
  </cols>
  <sheetData>
    <row r="1" spans="1:15" x14ac:dyDescent="0.3">
      <c r="A1" s="23" t="s">
        <v>82</v>
      </c>
      <c r="B1" s="24" t="s">
        <v>36</v>
      </c>
      <c r="C1" s="25" t="s">
        <v>83</v>
      </c>
      <c r="D1" s="24" t="s">
        <v>40</v>
      </c>
      <c r="E1" s="26" t="s">
        <v>41</v>
      </c>
      <c r="F1" s="27" t="s">
        <v>69</v>
      </c>
      <c r="H1" s="9" t="s">
        <v>72</v>
      </c>
      <c r="I1" s="15" t="s">
        <v>86</v>
      </c>
      <c r="J1" s="12" t="s">
        <v>75</v>
      </c>
      <c r="K1" s="13" t="s">
        <v>84</v>
      </c>
      <c r="M1" s="62" t="s">
        <v>85</v>
      </c>
      <c r="O1" t="s">
        <v>145</v>
      </c>
    </row>
    <row r="2" spans="1:15" ht="15" thickBot="1" x14ac:dyDescent="0.35">
      <c r="A2" s="28">
        <v>1</v>
      </c>
      <c r="B2" s="21" t="e">
        <f>VLOOKUP(I2,Shifts!B$2:K300,2,FALSE)</f>
        <v>#N/A</v>
      </c>
      <c r="C2" s="18">
        <v>0</v>
      </c>
      <c r="D2" s="22" t="e">
        <f t="shared" ref="D2:D58" si="0">J2*86400</f>
        <v>#N/A</v>
      </c>
      <c r="E2" s="22" t="e">
        <f>K2*86400</f>
        <v>#N/A</v>
      </c>
      <c r="F2" s="29" t="e">
        <f>ROUND(E2-D2,1)</f>
        <v>#N/A</v>
      </c>
      <c r="H2" s="11" t="str">
        <f>Shifts!B2</f>
        <v>00:00 00:00</v>
      </c>
      <c r="I2" s="47"/>
      <c r="J2" s="12" t="e">
        <f>VLOOKUP(I2,Shifts!B$2:K3,3,FALSE)</f>
        <v>#N/A</v>
      </c>
      <c r="K2" s="12" t="e">
        <f>J2+M$2</f>
        <v>#N/A</v>
      </c>
      <c r="M2" s="32">
        <v>1.5277777777777777E-2</v>
      </c>
      <c r="O2" t="e">
        <f>"insert into grace values (@ID,'"&amp;B2&amp;"','"&amp;C2&amp;"','"&amp;D2&amp;"','"&amp;E2&amp;"','"&amp;F2&amp;"')exec @id=dbo.nextval 'grace.graceref'"</f>
        <v>#N/A</v>
      </c>
    </row>
    <row r="3" spans="1:15" x14ac:dyDescent="0.3">
      <c r="A3" s="28">
        <v>2</v>
      </c>
      <c r="B3" s="21" t="e">
        <f>VLOOKUP(I3,Shifts!B$2:K301,2,FALSE)</f>
        <v>#N/A</v>
      </c>
      <c r="C3" s="18">
        <v>0</v>
      </c>
      <c r="D3" s="22" t="e">
        <f t="shared" si="0"/>
        <v>#N/A</v>
      </c>
      <c r="E3" s="22" t="e">
        <f t="shared" ref="E3:E58" si="1">K3*86400</f>
        <v>#N/A</v>
      </c>
      <c r="F3" s="29" t="e">
        <f t="shared" ref="F3:F58" si="2">ROUND(E3-D3,1)</f>
        <v>#N/A</v>
      </c>
      <c r="H3" s="11" t="str">
        <f>Shifts!B3</f>
        <v>00:00 00:00</v>
      </c>
      <c r="I3" s="47"/>
      <c r="J3" s="12" t="e">
        <f>VLOOKUP(I3,Shifts!B$2:K40,3,FALSE)</f>
        <v>#N/A</v>
      </c>
      <c r="K3" s="12" t="e">
        <f t="shared" ref="K3:K66" si="3">J3+M$2</f>
        <v>#N/A</v>
      </c>
      <c r="O3" s="8" t="e">
        <f t="shared" ref="O3:O66" si="4">"insert into grace values (@ID,'"&amp;B3&amp;"','"&amp;C3&amp;"','"&amp;D3&amp;"','"&amp;E3&amp;"','"&amp;F3&amp;"')exec @id=dbo.nextval 'grace.graceref'"</f>
        <v>#N/A</v>
      </c>
    </row>
    <row r="4" spans="1:15" x14ac:dyDescent="0.3">
      <c r="A4" s="28">
        <v>3</v>
      </c>
      <c r="B4" s="21" t="e">
        <f>VLOOKUP(I4,Shifts!B$2:K302,2,FALSE)</f>
        <v>#N/A</v>
      </c>
      <c r="C4" s="18">
        <v>0</v>
      </c>
      <c r="D4" s="22" t="e">
        <f t="shared" si="0"/>
        <v>#N/A</v>
      </c>
      <c r="E4" s="22" t="e">
        <f t="shared" si="1"/>
        <v>#N/A</v>
      </c>
      <c r="F4" s="29" t="e">
        <f t="shared" si="2"/>
        <v>#N/A</v>
      </c>
      <c r="H4" s="11" t="str">
        <f>Shifts!B4</f>
        <v>00:00 00:00</v>
      </c>
      <c r="I4" s="47"/>
      <c r="J4" s="12" t="e">
        <f>VLOOKUP(I4,Shifts!B$2:K41,3,FALSE)</f>
        <v>#N/A</v>
      </c>
      <c r="K4" s="12" t="e">
        <f t="shared" si="3"/>
        <v>#N/A</v>
      </c>
      <c r="O4" s="8" t="e">
        <f t="shared" si="4"/>
        <v>#N/A</v>
      </c>
    </row>
    <row r="5" spans="1:15" x14ac:dyDescent="0.3">
      <c r="A5" s="28">
        <v>4</v>
      </c>
      <c r="B5" s="21" t="e">
        <f>VLOOKUP(I5,Shifts!B$2:K303,2,FALSE)</f>
        <v>#N/A</v>
      </c>
      <c r="C5" s="18">
        <v>0</v>
      </c>
      <c r="D5" s="22" t="e">
        <f t="shared" si="0"/>
        <v>#N/A</v>
      </c>
      <c r="E5" s="22" t="e">
        <f t="shared" si="1"/>
        <v>#N/A</v>
      </c>
      <c r="F5" s="29" t="e">
        <f t="shared" si="2"/>
        <v>#N/A</v>
      </c>
      <c r="H5" s="11" t="str">
        <f>Shifts!B5</f>
        <v>00:00 00:00</v>
      </c>
      <c r="I5" s="47"/>
      <c r="J5" s="12" t="e">
        <f>VLOOKUP(I5,Shifts!B$2:K42,3,FALSE)</f>
        <v>#N/A</v>
      </c>
      <c r="K5" s="12" t="e">
        <f t="shared" si="3"/>
        <v>#N/A</v>
      </c>
      <c r="O5" s="8" t="e">
        <f t="shared" si="4"/>
        <v>#N/A</v>
      </c>
    </row>
    <row r="6" spans="1:15" x14ac:dyDescent="0.3">
      <c r="A6" s="28">
        <v>5</v>
      </c>
      <c r="B6" s="21" t="e">
        <f>VLOOKUP(I6,Shifts!B$2:K304,2,FALSE)</f>
        <v>#N/A</v>
      </c>
      <c r="C6" s="18">
        <v>0</v>
      </c>
      <c r="D6" s="22" t="e">
        <f t="shared" si="0"/>
        <v>#N/A</v>
      </c>
      <c r="E6" s="22" t="e">
        <f t="shared" si="1"/>
        <v>#N/A</v>
      </c>
      <c r="F6" s="29" t="e">
        <f t="shared" si="2"/>
        <v>#N/A</v>
      </c>
      <c r="H6" s="11" t="str">
        <f>Shifts!B6</f>
        <v>00:00 00:00</v>
      </c>
      <c r="I6" s="47"/>
      <c r="J6" s="12" t="e">
        <f>VLOOKUP(I6,Shifts!B$2:K43,3,FALSE)</f>
        <v>#N/A</v>
      </c>
      <c r="K6" s="12" t="e">
        <f t="shared" si="3"/>
        <v>#N/A</v>
      </c>
      <c r="O6" s="8" t="e">
        <f t="shared" si="4"/>
        <v>#N/A</v>
      </c>
    </row>
    <row r="7" spans="1:15" x14ac:dyDescent="0.3">
      <c r="A7" s="28">
        <v>6</v>
      </c>
      <c r="B7" s="21" t="e">
        <f>VLOOKUP(I7,Shifts!B$2:K305,2,FALSE)</f>
        <v>#N/A</v>
      </c>
      <c r="C7" s="18">
        <v>0</v>
      </c>
      <c r="D7" s="22" t="e">
        <f t="shared" si="0"/>
        <v>#N/A</v>
      </c>
      <c r="E7" s="22" t="e">
        <f t="shared" si="1"/>
        <v>#N/A</v>
      </c>
      <c r="F7" s="29" t="e">
        <f t="shared" si="2"/>
        <v>#N/A</v>
      </c>
      <c r="H7" s="11" t="str">
        <f>Shifts!B7</f>
        <v>00:00 00:00</v>
      </c>
      <c r="I7" s="47"/>
      <c r="J7" s="12" t="e">
        <f>VLOOKUP(I7,Shifts!B$2:K44,3,FALSE)</f>
        <v>#N/A</v>
      </c>
      <c r="K7" s="12" t="e">
        <f t="shared" si="3"/>
        <v>#N/A</v>
      </c>
      <c r="O7" s="8" t="e">
        <f t="shared" si="4"/>
        <v>#N/A</v>
      </c>
    </row>
    <row r="8" spans="1:15" x14ac:dyDescent="0.3">
      <c r="A8" s="28">
        <v>7</v>
      </c>
      <c r="B8" s="21" t="e">
        <f>VLOOKUP(I8,Shifts!B$2:K306,2,FALSE)</f>
        <v>#N/A</v>
      </c>
      <c r="C8" s="18">
        <v>0</v>
      </c>
      <c r="D8" s="22" t="e">
        <f t="shared" si="0"/>
        <v>#N/A</v>
      </c>
      <c r="E8" s="22" t="e">
        <f t="shared" si="1"/>
        <v>#N/A</v>
      </c>
      <c r="F8" s="29" t="e">
        <f t="shared" si="2"/>
        <v>#N/A</v>
      </c>
      <c r="H8" s="11" t="str">
        <f>Shifts!B8</f>
        <v>00:00 00:00</v>
      </c>
      <c r="I8" s="47"/>
      <c r="J8" s="12" t="e">
        <f>VLOOKUP(I8,Shifts!B$2:K45,3,FALSE)</f>
        <v>#N/A</v>
      </c>
      <c r="K8" s="12" t="e">
        <f t="shared" si="3"/>
        <v>#N/A</v>
      </c>
      <c r="O8" s="8" t="e">
        <f t="shared" si="4"/>
        <v>#N/A</v>
      </c>
    </row>
    <row r="9" spans="1:15" x14ac:dyDescent="0.3">
      <c r="A9" s="28">
        <v>8</v>
      </c>
      <c r="B9" s="21" t="e">
        <f>VLOOKUP(I9,Shifts!B$2:K307,2,FALSE)</f>
        <v>#N/A</v>
      </c>
      <c r="C9" s="18">
        <v>0</v>
      </c>
      <c r="D9" s="22" t="e">
        <f t="shared" si="0"/>
        <v>#N/A</v>
      </c>
      <c r="E9" s="22" t="e">
        <f t="shared" si="1"/>
        <v>#N/A</v>
      </c>
      <c r="F9" s="29" t="e">
        <f t="shared" si="2"/>
        <v>#N/A</v>
      </c>
      <c r="H9" s="11" t="str">
        <f>Shifts!B9</f>
        <v>00:00 00:00</v>
      </c>
      <c r="I9" s="47"/>
      <c r="J9" s="12" t="e">
        <f>VLOOKUP(I9,Shifts!B$2:K46,3,FALSE)</f>
        <v>#N/A</v>
      </c>
      <c r="K9" s="12" t="e">
        <f t="shared" si="3"/>
        <v>#N/A</v>
      </c>
      <c r="O9" s="8" t="e">
        <f t="shared" si="4"/>
        <v>#N/A</v>
      </c>
    </row>
    <row r="10" spans="1:15" x14ac:dyDescent="0.3">
      <c r="A10" s="28">
        <v>9</v>
      </c>
      <c r="B10" s="21" t="e">
        <f>VLOOKUP(I10,Shifts!B$2:K308,2,FALSE)</f>
        <v>#N/A</v>
      </c>
      <c r="C10" s="18">
        <v>0</v>
      </c>
      <c r="D10" s="22" t="e">
        <f t="shared" si="0"/>
        <v>#N/A</v>
      </c>
      <c r="E10" s="22" t="e">
        <f t="shared" si="1"/>
        <v>#N/A</v>
      </c>
      <c r="F10" s="29" t="e">
        <f t="shared" si="2"/>
        <v>#N/A</v>
      </c>
      <c r="H10" s="11" t="str">
        <f>Shifts!B10</f>
        <v>00:00 00:00</v>
      </c>
      <c r="I10" s="47"/>
      <c r="J10" s="12" t="e">
        <f>VLOOKUP(I10,Shifts!B$2:K47,3,FALSE)</f>
        <v>#N/A</v>
      </c>
      <c r="K10" s="12" t="e">
        <f t="shared" si="3"/>
        <v>#N/A</v>
      </c>
      <c r="O10" s="8" t="e">
        <f t="shared" si="4"/>
        <v>#N/A</v>
      </c>
    </row>
    <row r="11" spans="1:15" x14ac:dyDescent="0.3">
      <c r="A11" s="28">
        <v>10</v>
      </c>
      <c r="B11" s="21" t="e">
        <f>VLOOKUP(I11,Shifts!B$2:K309,2,FALSE)</f>
        <v>#N/A</v>
      </c>
      <c r="C11" s="18">
        <v>0</v>
      </c>
      <c r="D11" s="22" t="e">
        <f t="shared" si="0"/>
        <v>#N/A</v>
      </c>
      <c r="E11" s="22" t="e">
        <f t="shared" si="1"/>
        <v>#N/A</v>
      </c>
      <c r="F11" s="29" t="e">
        <f t="shared" si="2"/>
        <v>#N/A</v>
      </c>
      <c r="H11" s="11" t="str">
        <f>Shifts!B11</f>
        <v>00:00 00:00</v>
      </c>
      <c r="I11" s="47"/>
      <c r="J11" s="12" t="e">
        <f>VLOOKUP(I11,Shifts!B$2:K48,3,FALSE)</f>
        <v>#N/A</v>
      </c>
      <c r="K11" s="12" t="e">
        <f t="shared" si="3"/>
        <v>#N/A</v>
      </c>
      <c r="O11" s="8" t="e">
        <f t="shared" si="4"/>
        <v>#N/A</v>
      </c>
    </row>
    <row r="12" spans="1:15" x14ac:dyDescent="0.3">
      <c r="A12" s="28">
        <v>11</v>
      </c>
      <c r="B12" s="21" t="e">
        <f>VLOOKUP(I12,Shifts!B$2:K310,2,FALSE)</f>
        <v>#N/A</v>
      </c>
      <c r="C12" s="18">
        <v>0</v>
      </c>
      <c r="D12" s="22" t="e">
        <f t="shared" si="0"/>
        <v>#N/A</v>
      </c>
      <c r="E12" s="22" t="e">
        <f t="shared" si="1"/>
        <v>#N/A</v>
      </c>
      <c r="F12" s="29" t="e">
        <f t="shared" si="2"/>
        <v>#N/A</v>
      </c>
      <c r="H12" s="11" t="str">
        <f>Shifts!B12</f>
        <v>00:00 00:00</v>
      </c>
      <c r="I12" s="47"/>
      <c r="J12" s="12" t="e">
        <f>VLOOKUP(I12,Shifts!B$2:K49,3,FALSE)</f>
        <v>#N/A</v>
      </c>
      <c r="K12" s="12" t="e">
        <f t="shared" si="3"/>
        <v>#N/A</v>
      </c>
      <c r="O12" s="8" t="e">
        <f t="shared" si="4"/>
        <v>#N/A</v>
      </c>
    </row>
    <row r="13" spans="1:15" x14ac:dyDescent="0.3">
      <c r="A13" s="28">
        <v>12</v>
      </c>
      <c r="B13" s="21" t="e">
        <f>VLOOKUP(I13,Shifts!B$2:K311,2,FALSE)</f>
        <v>#N/A</v>
      </c>
      <c r="C13" s="18">
        <v>0</v>
      </c>
      <c r="D13" s="22" t="e">
        <f t="shared" si="0"/>
        <v>#N/A</v>
      </c>
      <c r="E13" s="22" t="e">
        <f t="shared" si="1"/>
        <v>#N/A</v>
      </c>
      <c r="F13" s="29" t="e">
        <f t="shared" si="2"/>
        <v>#N/A</v>
      </c>
      <c r="H13" s="11" t="str">
        <f>Shifts!B13</f>
        <v>00:00 00:00</v>
      </c>
      <c r="I13" s="47"/>
      <c r="J13" s="12" t="e">
        <f>VLOOKUP(I13,Shifts!B$2:K50,3,FALSE)</f>
        <v>#N/A</v>
      </c>
      <c r="K13" s="12" t="e">
        <f t="shared" si="3"/>
        <v>#N/A</v>
      </c>
      <c r="O13" s="8" t="e">
        <f t="shared" si="4"/>
        <v>#N/A</v>
      </c>
    </row>
    <row r="14" spans="1:15" x14ac:dyDescent="0.3">
      <c r="A14" s="28">
        <v>13</v>
      </c>
      <c r="B14" s="21" t="e">
        <f>VLOOKUP(I14,Shifts!B$2:K312,2,FALSE)</f>
        <v>#N/A</v>
      </c>
      <c r="C14" s="18">
        <v>0</v>
      </c>
      <c r="D14" s="22" t="e">
        <f t="shared" si="0"/>
        <v>#N/A</v>
      </c>
      <c r="E14" s="22" t="e">
        <f t="shared" si="1"/>
        <v>#N/A</v>
      </c>
      <c r="F14" s="29" t="e">
        <f t="shared" si="2"/>
        <v>#N/A</v>
      </c>
      <c r="H14" s="11" t="str">
        <f>Shifts!B14</f>
        <v>00:00 00:00</v>
      </c>
      <c r="I14" s="47"/>
      <c r="J14" s="12" t="e">
        <f>VLOOKUP(I14,Shifts!B$2:K51,3,FALSE)</f>
        <v>#N/A</v>
      </c>
      <c r="K14" s="12" t="e">
        <f t="shared" si="3"/>
        <v>#N/A</v>
      </c>
      <c r="O14" s="8" t="e">
        <f t="shared" si="4"/>
        <v>#N/A</v>
      </c>
    </row>
    <row r="15" spans="1:15" x14ac:dyDescent="0.3">
      <c r="A15" s="28">
        <v>14</v>
      </c>
      <c r="B15" s="21" t="e">
        <f>VLOOKUP(I15,Shifts!B$2:K313,2,FALSE)</f>
        <v>#N/A</v>
      </c>
      <c r="C15" s="18">
        <v>0</v>
      </c>
      <c r="D15" s="22" t="e">
        <f t="shared" si="0"/>
        <v>#N/A</v>
      </c>
      <c r="E15" s="22" t="e">
        <f t="shared" si="1"/>
        <v>#N/A</v>
      </c>
      <c r="F15" s="29" t="e">
        <f t="shared" si="2"/>
        <v>#N/A</v>
      </c>
      <c r="H15" s="11" t="str">
        <f>Shifts!B15</f>
        <v>00:00 00:00</v>
      </c>
      <c r="I15" s="47"/>
      <c r="J15" s="12" t="e">
        <f>VLOOKUP(I15,Shifts!B$2:K52,3,FALSE)</f>
        <v>#N/A</v>
      </c>
      <c r="K15" s="12" t="e">
        <f t="shared" si="3"/>
        <v>#N/A</v>
      </c>
      <c r="O15" s="8" t="e">
        <f t="shared" si="4"/>
        <v>#N/A</v>
      </c>
    </row>
    <row r="16" spans="1:15" x14ac:dyDescent="0.3">
      <c r="A16" s="28">
        <v>15</v>
      </c>
      <c r="B16" s="21" t="e">
        <f>VLOOKUP(I16,Shifts!B$2:K314,2,FALSE)</f>
        <v>#N/A</v>
      </c>
      <c r="C16" s="18">
        <v>0</v>
      </c>
      <c r="D16" s="22" t="e">
        <f t="shared" si="0"/>
        <v>#N/A</v>
      </c>
      <c r="E16" s="22" t="e">
        <f t="shared" si="1"/>
        <v>#N/A</v>
      </c>
      <c r="F16" s="29" t="e">
        <f t="shared" si="2"/>
        <v>#N/A</v>
      </c>
      <c r="H16" s="11" t="str">
        <f>Shifts!B16</f>
        <v>00:00 00:00</v>
      </c>
      <c r="I16" s="47"/>
      <c r="J16" s="12" t="e">
        <f>VLOOKUP(I16,Shifts!B$2:K53,3,FALSE)</f>
        <v>#N/A</v>
      </c>
      <c r="K16" s="12" t="e">
        <f t="shared" si="3"/>
        <v>#N/A</v>
      </c>
      <c r="O16" s="8" t="e">
        <f t="shared" si="4"/>
        <v>#N/A</v>
      </c>
    </row>
    <row r="17" spans="1:15" x14ac:dyDescent="0.3">
      <c r="A17" s="28">
        <v>16</v>
      </c>
      <c r="B17" s="21" t="e">
        <f>VLOOKUP(I17,Shifts!B$2:K315,2,FALSE)</f>
        <v>#N/A</v>
      </c>
      <c r="C17" s="18">
        <v>0</v>
      </c>
      <c r="D17" s="22" t="e">
        <f t="shared" si="0"/>
        <v>#N/A</v>
      </c>
      <c r="E17" s="22" t="e">
        <f t="shared" si="1"/>
        <v>#N/A</v>
      </c>
      <c r="F17" s="29" t="e">
        <f t="shared" si="2"/>
        <v>#N/A</v>
      </c>
      <c r="H17" s="11" t="str">
        <f>Shifts!B17</f>
        <v>00:00 00:00</v>
      </c>
      <c r="I17" s="47"/>
      <c r="J17" s="12" t="e">
        <f>VLOOKUP(I17,Shifts!B$2:K54,3,FALSE)</f>
        <v>#N/A</v>
      </c>
      <c r="K17" s="12" t="e">
        <f t="shared" si="3"/>
        <v>#N/A</v>
      </c>
      <c r="O17" s="8" t="e">
        <f t="shared" si="4"/>
        <v>#N/A</v>
      </c>
    </row>
    <row r="18" spans="1:15" x14ac:dyDescent="0.3">
      <c r="A18" s="28">
        <v>17</v>
      </c>
      <c r="B18" s="21" t="e">
        <f>VLOOKUP(I18,Shifts!B$2:K316,2,FALSE)</f>
        <v>#N/A</v>
      </c>
      <c r="C18" s="18">
        <v>0</v>
      </c>
      <c r="D18" s="22" t="e">
        <f t="shared" si="0"/>
        <v>#N/A</v>
      </c>
      <c r="E18" s="22" t="e">
        <f t="shared" si="1"/>
        <v>#N/A</v>
      </c>
      <c r="F18" s="29" t="e">
        <f t="shared" si="2"/>
        <v>#N/A</v>
      </c>
      <c r="H18" s="11" t="str">
        <f>Shifts!B18</f>
        <v>00:00 00:00</v>
      </c>
      <c r="I18" s="47"/>
      <c r="J18" s="12" t="e">
        <f>VLOOKUP(I18,Shifts!B$2:K55,3,FALSE)</f>
        <v>#N/A</v>
      </c>
      <c r="K18" s="12" t="e">
        <f t="shared" si="3"/>
        <v>#N/A</v>
      </c>
      <c r="O18" s="8" t="e">
        <f t="shared" si="4"/>
        <v>#N/A</v>
      </c>
    </row>
    <row r="19" spans="1:15" x14ac:dyDescent="0.3">
      <c r="A19" s="28">
        <v>18</v>
      </c>
      <c r="B19" s="21" t="e">
        <f>VLOOKUP(I19,Shifts!B$2:K317,2,FALSE)</f>
        <v>#N/A</v>
      </c>
      <c r="C19" s="18">
        <v>0</v>
      </c>
      <c r="D19" s="22" t="e">
        <f t="shared" si="0"/>
        <v>#N/A</v>
      </c>
      <c r="E19" s="22" t="e">
        <f t="shared" si="1"/>
        <v>#N/A</v>
      </c>
      <c r="F19" s="29" t="e">
        <f t="shared" si="2"/>
        <v>#N/A</v>
      </c>
      <c r="H19" s="11" t="str">
        <f>Shifts!B19</f>
        <v>00:00 00:00</v>
      </c>
      <c r="I19" s="47"/>
      <c r="J19" s="12" t="e">
        <f>VLOOKUP(I19,Shifts!B$2:K56,3,FALSE)</f>
        <v>#N/A</v>
      </c>
      <c r="K19" s="12" t="e">
        <f t="shared" si="3"/>
        <v>#N/A</v>
      </c>
      <c r="O19" s="8" t="e">
        <f t="shared" si="4"/>
        <v>#N/A</v>
      </c>
    </row>
    <row r="20" spans="1:15" x14ac:dyDescent="0.3">
      <c r="A20" s="28">
        <v>19</v>
      </c>
      <c r="B20" s="21" t="e">
        <f>VLOOKUP(I20,Shifts!B$2:K318,2,FALSE)</f>
        <v>#N/A</v>
      </c>
      <c r="C20" s="18">
        <v>0</v>
      </c>
      <c r="D20" s="22" t="e">
        <f t="shared" si="0"/>
        <v>#N/A</v>
      </c>
      <c r="E20" s="22" t="e">
        <f t="shared" si="1"/>
        <v>#N/A</v>
      </c>
      <c r="F20" s="29" t="e">
        <f t="shared" si="2"/>
        <v>#N/A</v>
      </c>
      <c r="H20" s="11" t="str">
        <f>Shifts!B20</f>
        <v>00:00 00:00</v>
      </c>
      <c r="I20" s="47"/>
      <c r="J20" s="12" t="e">
        <f>VLOOKUP(I20,Shifts!B$2:K57,3,FALSE)</f>
        <v>#N/A</v>
      </c>
      <c r="K20" s="12" t="e">
        <f t="shared" si="3"/>
        <v>#N/A</v>
      </c>
      <c r="O20" s="8" t="e">
        <f t="shared" si="4"/>
        <v>#N/A</v>
      </c>
    </row>
    <row r="21" spans="1:15" x14ac:dyDescent="0.3">
      <c r="A21" s="28">
        <v>20</v>
      </c>
      <c r="B21" s="21" t="e">
        <f>VLOOKUP(I21,Shifts!B$2:K319,2,FALSE)</f>
        <v>#N/A</v>
      </c>
      <c r="C21" s="18">
        <v>0</v>
      </c>
      <c r="D21" s="22" t="e">
        <f t="shared" si="0"/>
        <v>#N/A</v>
      </c>
      <c r="E21" s="22" t="e">
        <f t="shared" si="1"/>
        <v>#N/A</v>
      </c>
      <c r="F21" s="29" t="e">
        <f t="shared" si="2"/>
        <v>#N/A</v>
      </c>
      <c r="H21" s="11" t="str">
        <f>Shifts!B21</f>
        <v>00:00 00:00</v>
      </c>
      <c r="I21" s="47"/>
      <c r="J21" s="12" t="e">
        <f>VLOOKUP(I21,Shifts!B$2:K58,3,FALSE)</f>
        <v>#N/A</v>
      </c>
      <c r="K21" s="12" t="e">
        <f t="shared" si="3"/>
        <v>#N/A</v>
      </c>
      <c r="O21" s="8" t="e">
        <f t="shared" si="4"/>
        <v>#N/A</v>
      </c>
    </row>
    <row r="22" spans="1:15" x14ac:dyDescent="0.3">
      <c r="A22" s="28">
        <v>21</v>
      </c>
      <c r="B22" s="21" t="e">
        <f>VLOOKUP(I22,Shifts!B$2:K320,2,FALSE)</f>
        <v>#N/A</v>
      </c>
      <c r="C22" s="18">
        <v>0</v>
      </c>
      <c r="D22" s="22" t="e">
        <f t="shared" si="0"/>
        <v>#N/A</v>
      </c>
      <c r="E22" s="22" t="e">
        <f t="shared" si="1"/>
        <v>#N/A</v>
      </c>
      <c r="F22" s="29" t="e">
        <f t="shared" si="2"/>
        <v>#N/A</v>
      </c>
      <c r="H22" s="11" t="str">
        <f>Shifts!B26</f>
        <v>00:00 00:00</v>
      </c>
      <c r="I22" s="47"/>
      <c r="J22" s="12" t="e">
        <f>VLOOKUP(I22,Shifts!B$2:K59,3,FALSE)</f>
        <v>#N/A</v>
      </c>
      <c r="K22" s="12" t="e">
        <f t="shared" si="3"/>
        <v>#N/A</v>
      </c>
      <c r="O22" s="8" t="e">
        <f t="shared" si="4"/>
        <v>#N/A</v>
      </c>
    </row>
    <row r="23" spans="1:15" x14ac:dyDescent="0.3">
      <c r="A23" s="28">
        <v>22</v>
      </c>
      <c r="B23" s="21" t="e">
        <f>VLOOKUP(I23,Shifts!B$2:K321,2,FALSE)</f>
        <v>#N/A</v>
      </c>
      <c r="C23" s="18">
        <v>0</v>
      </c>
      <c r="D23" s="22" t="e">
        <f t="shared" si="0"/>
        <v>#N/A</v>
      </c>
      <c r="E23" s="22" t="e">
        <f t="shared" si="1"/>
        <v>#N/A</v>
      </c>
      <c r="F23" s="29" t="e">
        <f t="shared" si="2"/>
        <v>#N/A</v>
      </c>
      <c r="H23" s="11" t="str">
        <f>Shifts!B27</f>
        <v>00:00 00:00</v>
      </c>
      <c r="I23" s="47"/>
      <c r="J23" s="12" t="e">
        <f>VLOOKUP(I23,Shifts!B$2:K60,3,FALSE)</f>
        <v>#N/A</v>
      </c>
      <c r="K23" s="12" t="e">
        <f t="shared" si="3"/>
        <v>#N/A</v>
      </c>
      <c r="O23" s="8" t="e">
        <f t="shared" si="4"/>
        <v>#N/A</v>
      </c>
    </row>
    <row r="24" spans="1:15" x14ac:dyDescent="0.3">
      <c r="A24" s="28">
        <v>23</v>
      </c>
      <c r="B24" s="21" t="e">
        <f>VLOOKUP(I24,Shifts!B$2:K322,2,FALSE)</f>
        <v>#N/A</v>
      </c>
      <c r="C24" s="18">
        <v>0</v>
      </c>
      <c r="D24" s="22" t="e">
        <f t="shared" si="0"/>
        <v>#N/A</v>
      </c>
      <c r="E24" s="22" t="e">
        <f t="shared" si="1"/>
        <v>#N/A</v>
      </c>
      <c r="F24" s="29" t="e">
        <f t="shared" si="2"/>
        <v>#N/A</v>
      </c>
      <c r="H24" s="11" t="str">
        <f>Shifts!B28</f>
        <v>00:00 00:00</v>
      </c>
      <c r="I24" s="47"/>
      <c r="J24" s="12" t="e">
        <f>VLOOKUP(I24,Shifts!B$2:K61,3,FALSE)</f>
        <v>#N/A</v>
      </c>
      <c r="K24" s="12" t="e">
        <f t="shared" si="3"/>
        <v>#N/A</v>
      </c>
      <c r="O24" s="8" t="e">
        <f t="shared" si="4"/>
        <v>#N/A</v>
      </c>
    </row>
    <row r="25" spans="1:15" x14ac:dyDescent="0.3">
      <c r="A25" s="28">
        <v>24</v>
      </c>
      <c r="B25" s="21" t="e">
        <f>VLOOKUP(I25,Shifts!B$2:K323,2,FALSE)</f>
        <v>#N/A</v>
      </c>
      <c r="C25" s="18">
        <v>0</v>
      </c>
      <c r="D25" s="22" t="e">
        <f t="shared" si="0"/>
        <v>#N/A</v>
      </c>
      <c r="E25" s="22" t="e">
        <f t="shared" si="1"/>
        <v>#N/A</v>
      </c>
      <c r="F25" s="29" t="e">
        <f t="shared" si="2"/>
        <v>#N/A</v>
      </c>
      <c r="H25" s="11" t="str">
        <f>Shifts!B29</f>
        <v>00:00 00:00</v>
      </c>
      <c r="I25" s="47"/>
      <c r="J25" s="12" t="e">
        <f>VLOOKUP(I25,Shifts!B$2:K62,3,FALSE)</f>
        <v>#N/A</v>
      </c>
      <c r="K25" s="12" t="e">
        <f t="shared" si="3"/>
        <v>#N/A</v>
      </c>
      <c r="O25" s="8" t="e">
        <f t="shared" si="4"/>
        <v>#N/A</v>
      </c>
    </row>
    <row r="26" spans="1:15" x14ac:dyDescent="0.3">
      <c r="A26" s="28">
        <v>25</v>
      </c>
      <c r="B26" s="21" t="e">
        <f>VLOOKUP(I26,Shifts!B$2:K324,2,FALSE)</f>
        <v>#N/A</v>
      </c>
      <c r="C26" s="18">
        <v>0</v>
      </c>
      <c r="D26" s="22" t="e">
        <f t="shared" si="0"/>
        <v>#N/A</v>
      </c>
      <c r="E26" s="22" t="e">
        <f t="shared" si="1"/>
        <v>#N/A</v>
      </c>
      <c r="F26" s="29" t="e">
        <f t="shared" si="2"/>
        <v>#N/A</v>
      </c>
      <c r="H26" s="11" t="str">
        <f>Shifts!B30</f>
        <v>00:00 00:00</v>
      </c>
      <c r="I26" s="47"/>
      <c r="J26" s="12" t="e">
        <f>VLOOKUP(I26,Shifts!B$2:K63,3,FALSE)</f>
        <v>#N/A</v>
      </c>
      <c r="K26" s="12" t="e">
        <f t="shared" si="3"/>
        <v>#N/A</v>
      </c>
      <c r="O26" s="8" t="e">
        <f t="shared" si="4"/>
        <v>#N/A</v>
      </c>
    </row>
    <row r="27" spans="1:15" x14ac:dyDescent="0.3">
      <c r="A27" s="28">
        <v>26</v>
      </c>
      <c r="B27" s="21" t="e">
        <f>VLOOKUP(I27,Shifts!B$2:K325,2,FALSE)</f>
        <v>#N/A</v>
      </c>
      <c r="C27" s="18">
        <v>0</v>
      </c>
      <c r="D27" s="22" t="e">
        <f t="shared" si="0"/>
        <v>#N/A</v>
      </c>
      <c r="E27" s="22" t="e">
        <f t="shared" si="1"/>
        <v>#N/A</v>
      </c>
      <c r="F27" s="29" t="e">
        <f t="shared" si="2"/>
        <v>#N/A</v>
      </c>
      <c r="H27" s="11" t="str">
        <f>Shifts!B31</f>
        <v>00:00 00:00</v>
      </c>
      <c r="I27" s="47"/>
      <c r="J27" s="12" t="e">
        <f>VLOOKUP(I27,Shifts!B$2:K64,3,FALSE)</f>
        <v>#N/A</v>
      </c>
      <c r="K27" s="12" t="e">
        <f t="shared" si="3"/>
        <v>#N/A</v>
      </c>
      <c r="O27" s="8" t="e">
        <f t="shared" si="4"/>
        <v>#N/A</v>
      </c>
    </row>
    <row r="28" spans="1:15" x14ac:dyDescent="0.3">
      <c r="A28" s="28">
        <v>27</v>
      </c>
      <c r="B28" s="21" t="e">
        <f>VLOOKUP(I28,Shifts!B$2:K326,2,FALSE)</f>
        <v>#N/A</v>
      </c>
      <c r="C28" s="18">
        <v>0</v>
      </c>
      <c r="D28" s="22" t="e">
        <f t="shared" si="0"/>
        <v>#N/A</v>
      </c>
      <c r="E28" s="22" t="e">
        <f t="shared" si="1"/>
        <v>#N/A</v>
      </c>
      <c r="F28" s="29" t="e">
        <f t="shared" si="2"/>
        <v>#N/A</v>
      </c>
      <c r="H28" s="11" t="str">
        <f>Shifts!B32</f>
        <v>00:00 00:00</v>
      </c>
      <c r="I28" s="47"/>
      <c r="J28" s="12" t="e">
        <f>VLOOKUP(I28,Shifts!B$2:K65,3,FALSE)</f>
        <v>#N/A</v>
      </c>
      <c r="K28" s="12" t="e">
        <f t="shared" si="3"/>
        <v>#N/A</v>
      </c>
      <c r="O28" s="8" t="e">
        <f t="shared" si="4"/>
        <v>#N/A</v>
      </c>
    </row>
    <row r="29" spans="1:15" x14ac:dyDescent="0.3">
      <c r="A29" s="28">
        <v>28</v>
      </c>
      <c r="B29" s="21" t="e">
        <f>VLOOKUP(I29,Shifts!B$2:K327,2,FALSE)</f>
        <v>#N/A</v>
      </c>
      <c r="C29" s="18">
        <v>0</v>
      </c>
      <c r="D29" s="22" t="e">
        <f t="shared" si="0"/>
        <v>#N/A</v>
      </c>
      <c r="E29" s="22" t="e">
        <f t="shared" si="1"/>
        <v>#N/A</v>
      </c>
      <c r="F29" s="29" t="e">
        <f t="shared" si="2"/>
        <v>#N/A</v>
      </c>
      <c r="H29" s="11" t="str">
        <f>Shifts!B33</f>
        <v>00:00 00:00</v>
      </c>
      <c r="I29" s="47"/>
      <c r="J29" s="12" t="e">
        <f>VLOOKUP(I29,Shifts!B$2:K66,3,FALSE)</f>
        <v>#N/A</v>
      </c>
      <c r="K29" s="12" t="e">
        <f t="shared" si="3"/>
        <v>#N/A</v>
      </c>
      <c r="O29" s="8" t="e">
        <f t="shared" si="4"/>
        <v>#N/A</v>
      </c>
    </row>
    <row r="30" spans="1:15" x14ac:dyDescent="0.3">
      <c r="A30" s="28">
        <v>29</v>
      </c>
      <c r="B30" s="21" t="e">
        <f>VLOOKUP(I30,Shifts!B$2:K328,2,FALSE)</f>
        <v>#N/A</v>
      </c>
      <c r="C30" s="18">
        <v>0</v>
      </c>
      <c r="D30" s="22" t="e">
        <f t="shared" si="0"/>
        <v>#N/A</v>
      </c>
      <c r="E30" s="22" t="e">
        <f t="shared" si="1"/>
        <v>#N/A</v>
      </c>
      <c r="F30" s="29" t="e">
        <f t="shared" si="2"/>
        <v>#N/A</v>
      </c>
      <c r="H30" s="11" t="str">
        <f>Shifts!B34</f>
        <v>00:00 00:00</v>
      </c>
      <c r="I30" s="47"/>
      <c r="J30" s="12" t="e">
        <f>VLOOKUP(I30,Shifts!B$2:K67,3,FALSE)</f>
        <v>#N/A</v>
      </c>
      <c r="K30" s="12" t="e">
        <f t="shared" si="3"/>
        <v>#N/A</v>
      </c>
      <c r="O30" s="8" t="e">
        <f t="shared" si="4"/>
        <v>#N/A</v>
      </c>
    </row>
    <row r="31" spans="1:15" x14ac:dyDescent="0.3">
      <c r="A31" s="28">
        <v>30</v>
      </c>
      <c r="B31" s="21" t="e">
        <f>VLOOKUP(I31,Shifts!B$2:K329,2,FALSE)</f>
        <v>#N/A</v>
      </c>
      <c r="C31" s="18">
        <v>0</v>
      </c>
      <c r="D31" s="22" t="e">
        <f t="shared" si="0"/>
        <v>#N/A</v>
      </c>
      <c r="E31" s="22" t="e">
        <f t="shared" si="1"/>
        <v>#N/A</v>
      </c>
      <c r="F31" s="29" t="e">
        <f t="shared" si="2"/>
        <v>#N/A</v>
      </c>
      <c r="H31" s="11" t="str">
        <f>Shifts!B35</f>
        <v>00:00 00:00</v>
      </c>
      <c r="I31" s="47"/>
      <c r="J31" s="12" t="e">
        <f>VLOOKUP(I31,Shifts!B$2:K68,3,FALSE)</f>
        <v>#N/A</v>
      </c>
      <c r="K31" s="12" t="e">
        <f t="shared" si="3"/>
        <v>#N/A</v>
      </c>
      <c r="O31" s="8" t="e">
        <f t="shared" si="4"/>
        <v>#N/A</v>
      </c>
    </row>
    <row r="32" spans="1:15" x14ac:dyDescent="0.3">
      <c r="A32" s="28">
        <v>31</v>
      </c>
      <c r="B32" s="21" t="e">
        <f>VLOOKUP(I32,Shifts!B$2:K330,2,FALSE)</f>
        <v>#N/A</v>
      </c>
      <c r="C32" s="18">
        <v>0</v>
      </c>
      <c r="D32" s="22" t="e">
        <f t="shared" si="0"/>
        <v>#N/A</v>
      </c>
      <c r="E32" s="22" t="e">
        <f t="shared" si="1"/>
        <v>#N/A</v>
      </c>
      <c r="F32" s="29" t="e">
        <f t="shared" si="2"/>
        <v>#N/A</v>
      </c>
      <c r="H32" s="11" t="str">
        <f>Shifts!B36</f>
        <v>00:00 00:00</v>
      </c>
      <c r="I32" s="47"/>
      <c r="J32" s="12" t="e">
        <f>VLOOKUP(I32,Shifts!B$2:K69,3,FALSE)</f>
        <v>#N/A</v>
      </c>
      <c r="K32" s="12" t="e">
        <f t="shared" si="3"/>
        <v>#N/A</v>
      </c>
      <c r="O32" s="8" t="e">
        <f t="shared" si="4"/>
        <v>#N/A</v>
      </c>
    </row>
    <row r="33" spans="1:15" x14ac:dyDescent="0.3">
      <c r="A33" s="28">
        <v>32</v>
      </c>
      <c r="B33" s="21" t="e">
        <f>VLOOKUP(I33,Shifts!B$2:K331,2,FALSE)</f>
        <v>#N/A</v>
      </c>
      <c r="C33" s="18">
        <v>0</v>
      </c>
      <c r="D33" s="22" t="e">
        <f t="shared" si="0"/>
        <v>#N/A</v>
      </c>
      <c r="E33" s="22" t="e">
        <f t="shared" si="1"/>
        <v>#N/A</v>
      </c>
      <c r="F33" s="29" t="e">
        <f t="shared" si="2"/>
        <v>#N/A</v>
      </c>
      <c r="H33" s="11" t="str">
        <f>Shifts!B37</f>
        <v>00:00 00:00</v>
      </c>
      <c r="I33" s="47"/>
      <c r="J33" s="12" t="e">
        <f>VLOOKUP(I33,Shifts!B$2:K70,3,FALSE)</f>
        <v>#N/A</v>
      </c>
      <c r="K33" s="12" t="e">
        <f t="shared" si="3"/>
        <v>#N/A</v>
      </c>
      <c r="O33" s="8" t="e">
        <f t="shared" si="4"/>
        <v>#N/A</v>
      </c>
    </row>
    <row r="34" spans="1:15" x14ac:dyDescent="0.3">
      <c r="A34" s="28">
        <v>33</v>
      </c>
      <c r="B34" s="21" t="e">
        <f>VLOOKUP(I34,Shifts!B$2:K332,2,FALSE)</f>
        <v>#N/A</v>
      </c>
      <c r="C34" s="18">
        <v>0</v>
      </c>
      <c r="D34" s="22" t="e">
        <f t="shared" si="0"/>
        <v>#N/A</v>
      </c>
      <c r="E34" s="22" t="e">
        <f t="shared" si="1"/>
        <v>#N/A</v>
      </c>
      <c r="F34" s="29" t="e">
        <f t="shared" si="2"/>
        <v>#N/A</v>
      </c>
      <c r="H34" s="11" t="str">
        <f>Shifts!B38</f>
        <v>00:00 00:00</v>
      </c>
      <c r="I34" s="47"/>
      <c r="J34" s="12" t="e">
        <f>VLOOKUP(I34,Shifts!B$2:K71,3,FALSE)</f>
        <v>#N/A</v>
      </c>
      <c r="K34" s="12" t="e">
        <f t="shared" si="3"/>
        <v>#N/A</v>
      </c>
      <c r="O34" s="8" t="e">
        <f t="shared" si="4"/>
        <v>#N/A</v>
      </c>
    </row>
    <row r="35" spans="1:15" x14ac:dyDescent="0.3">
      <c r="A35" s="28">
        <v>34</v>
      </c>
      <c r="B35" s="21" t="e">
        <f>VLOOKUP(I35,Shifts!B$2:K333,2,FALSE)</f>
        <v>#N/A</v>
      </c>
      <c r="C35" s="18">
        <v>0</v>
      </c>
      <c r="D35" s="22" t="e">
        <f t="shared" si="0"/>
        <v>#N/A</v>
      </c>
      <c r="E35" s="22" t="e">
        <f t="shared" si="1"/>
        <v>#N/A</v>
      </c>
      <c r="F35" s="29" t="e">
        <f t="shared" si="2"/>
        <v>#N/A</v>
      </c>
      <c r="H35" s="11" t="str">
        <f>Shifts!B39</f>
        <v>00:00 00:00</v>
      </c>
      <c r="I35" s="47"/>
      <c r="J35" s="12" t="e">
        <f>VLOOKUP(I35,Shifts!B$2:K72,3,FALSE)</f>
        <v>#N/A</v>
      </c>
      <c r="K35" s="12" t="e">
        <f t="shared" si="3"/>
        <v>#N/A</v>
      </c>
      <c r="O35" s="8" t="e">
        <f t="shared" si="4"/>
        <v>#N/A</v>
      </c>
    </row>
    <row r="36" spans="1:15" x14ac:dyDescent="0.3">
      <c r="A36" s="28">
        <v>35</v>
      </c>
      <c r="B36" s="21" t="e">
        <f>VLOOKUP(I36,Shifts!B$2:K334,2,FALSE)</f>
        <v>#N/A</v>
      </c>
      <c r="C36" s="18">
        <v>0</v>
      </c>
      <c r="D36" s="22" t="e">
        <f t="shared" si="0"/>
        <v>#N/A</v>
      </c>
      <c r="E36" s="22" t="e">
        <f t="shared" si="1"/>
        <v>#N/A</v>
      </c>
      <c r="F36" s="29" t="e">
        <f t="shared" si="2"/>
        <v>#N/A</v>
      </c>
      <c r="H36" s="11" t="str">
        <f>Shifts!B40</f>
        <v>00:00 00:00</v>
      </c>
      <c r="I36" s="47"/>
      <c r="J36" s="12" t="e">
        <f>VLOOKUP(I36,Shifts!B$2:K73,3,FALSE)</f>
        <v>#N/A</v>
      </c>
      <c r="K36" s="12" t="e">
        <f t="shared" si="3"/>
        <v>#N/A</v>
      </c>
      <c r="O36" s="8" t="e">
        <f t="shared" si="4"/>
        <v>#N/A</v>
      </c>
    </row>
    <row r="37" spans="1:15" x14ac:dyDescent="0.3">
      <c r="A37" s="28">
        <v>36</v>
      </c>
      <c r="B37" s="21" t="e">
        <f>VLOOKUP(I37,Shifts!B$2:K335,2,FALSE)</f>
        <v>#N/A</v>
      </c>
      <c r="C37" s="18">
        <v>0</v>
      </c>
      <c r="D37" s="22" t="e">
        <f t="shared" si="0"/>
        <v>#N/A</v>
      </c>
      <c r="E37" s="22" t="e">
        <f t="shared" si="1"/>
        <v>#N/A</v>
      </c>
      <c r="F37" s="29" t="e">
        <f t="shared" si="2"/>
        <v>#N/A</v>
      </c>
      <c r="H37" s="11" t="str">
        <f>Shifts!B41</f>
        <v>00:00 00:00</v>
      </c>
      <c r="I37" s="47"/>
      <c r="J37" s="12" t="e">
        <f>VLOOKUP(I37,Shifts!B$2:K74,3,FALSE)</f>
        <v>#N/A</v>
      </c>
      <c r="K37" s="12" t="e">
        <f t="shared" si="3"/>
        <v>#N/A</v>
      </c>
      <c r="O37" s="8" t="e">
        <f t="shared" si="4"/>
        <v>#N/A</v>
      </c>
    </row>
    <row r="38" spans="1:15" x14ac:dyDescent="0.3">
      <c r="A38" s="28">
        <v>37</v>
      </c>
      <c r="B38" s="21" t="e">
        <f>VLOOKUP(I38,Shifts!B$2:K336,2,FALSE)</f>
        <v>#N/A</v>
      </c>
      <c r="C38" s="18">
        <v>0</v>
      </c>
      <c r="D38" s="22" t="e">
        <f t="shared" si="0"/>
        <v>#N/A</v>
      </c>
      <c r="E38" s="22" t="e">
        <f t="shared" si="1"/>
        <v>#N/A</v>
      </c>
      <c r="F38" s="29" t="e">
        <f t="shared" si="2"/>
        <v>#N/A</v>
      </c>
      <c r="H38" s="11" t="str">
        <f>Shifts!B42</f>
        <v>00:00 00:00</v>
      </c>
      <c r="I38" s="47"/>
      <c r="J38" s="12" t="e">
        <f>VLOOKUP(I38,Shifts!B$2:K75,3,FALSE)</f>
        <v>#N/A</v>
      </c>
      <c r="K38" s="12" t="e">
        <f t="shared" si="3"/>
        <v>#N/A</v>
      </c>
      <c r="O38" s="8" t="e">
        <f t="shared" si="4"/>
        <v>#N/A</v>
      </c>
    </row>
    <row r="39" spans="1:15" x14ac:dyDescent="0.3">
      <c r="A39" s="28">
        <v>38</v>
      </c>
      <c r="B39" s="21" t="e">
        <f>VLOOKUP(I39,Shifts!B$2:K337,2,FALSE)</f>
        <v>#N/A</v>
      </c>
      <c r="C39" s="18">
        <v>0</v>
      </c>
      <c r="D39" s="22" t="e">
        <f t="shared" si="0"/>
        <v>#N/A</v>
      </c>
      <c r="E39" s="22" t="e">
        <f t="shared" si="1"/>
        <v>#N/A</v>
      </c>
      <c r="F39" s="29" t="e">
        <f t="shared" si="2"/>
        <v>#N/A</v>
      </c>
      <c r="H39" s="11" t="str">
        <f>Shifts!B43</f>
        <v>00:00 00:00</v>
      </c>
      <c r="I39" s="47"/>
      <c r="J39" s="12" t="e">
        <f>VLOOKUP(I39,Shifts!B$2:K76,3,FALSE)</f>
        <v>#N/A</v>
      </c>
      <c r="K39" s="12" t="e">
        <f t="shared" si="3"/>
        <v>#N/A</v>
      </c>
      <c r="O39" s="8" t="e">
        <f t="shared" si="4"/>
        <v>#N/A</v>
      </c>
    </row>
    <row r="40" spans="1:15" x14ac:dyDescent="0.3">
      <c r="A40" s="28">
        <v>39</v>
      </c>
      <c r="B40" s="21" t="e">
        <f>VLOOKUP(I40,Shifts!B$2:K338,2,FALSE)</f>
        <v>#N/A</v>
      </c>
      <c r="C40" s="18">
        <v>0</v>
      </c>
      <c r="D40" s="22" t="e">
        <f t="shared" si="0"/>
        <v>#N/A</v>
      </c>
      <c r="E40" s="22" t="e">
        <f t="shared" si="1"/>
        <v>#N/A</v>
      </c>
      <c r="F40" s="29" t="e">
        <f t="shared" si="2"/>
        <v>#N/A</v>
      </c>
      <c r="H40" s="11" t="str">
        <f>Shifts!B44</f>
        <v>00:00 00:00</v>
      </c>
      <c r="I40" s="47"/>
      <c r="J40" s="12" t="e">
        <f>VLOOKUP(I40,Shifts!B$2:K77,3,FALSE)</f>
        <v>#N/A</v>
      </c>
      <c r="K40" s="12" t="e">
        <f t="shared" si="3"/>
        <v>#N/A</v>
      </c>
      <c r="O40" s="8" t="e">
        <f t="shared" si="4"/>
        <v>#N/A</v>
      </c>
    </row>
    <row r="41" spans="1:15" x14ac:dyDescent="0.3">
      <c r="A41" s="28">
        <v>40</v>
      </c>
      <c r="B41" s="21" t="e">
        <f>VLOOKUP(I41,Shifts!B$2:K339,2,FALSE)</f>
        <v>#N/A</v>
      </c>
      <c r="C41" s="18">
        <v>0</v>
      </c>
      <c r="D41" s="22" t="e">
        <f t="shared" si="0"/>
        <v>#N/A</v>
      </c>
      <c r="E41" s="22" t="e">
        <f t="shared" si="1"/>
        <v>#N/A</v>
      </c>
      <c r="F41" s="29" t="e">
        <f t="shared" si="2"/>
        <v>#N/A</v>
      </c>
      <c r="H41" s="11" t="str">
        <f>Shifts!B45</f>
        <v>00:00 00:00</v>
      </c>
      <c r="I41" s="47"/>
      <c r="J41" s="12" t="e">
        <f>VLOOKUP(I41,Shifts!B$2:K78,3,FALSE)</f>
        <v>#N/A</v>
      </c>
      <c r="K41" s="12" t="e">
        <f t="shared" si="3"/>
        <v>#N/A</v>
      </c>
      <c r="O41" s="8" t="e">
        <f t="shared" si="4"/>
        <v>#N/A</v>
      </c>
    </row>
    <row r="42" spans="1:15" x14ac:dyDescent="0.3">
      <c r="A42" s="28">
        <v>41</v>
      </c>
      <c r="B42" s="21" t="e">
        <f>VLOOKUP(I42,Shifts!B$2:K340,2,FALSE)</f>
        <v>#N/A</v>
      </c>
      <c r="C42" s="18">
        <v>0</v>
      </c>
      <c r="D42" s="22" t="e">
        <f t="shared" si="0"/>
        <v>#N/A</v>
      </c>
      <c r="E42" s="22" t="e">
        <f t="shared" si="1"/>
        <v>#N/A</v>
      </c>
      <c r="F42" s="29" t="e">
        <f t="shared" si="2"/>
        <v>#N/A</v>
      </c>
      <c r="H42" s="11" t="str">
        <f>Shifts!B46</f>
        <v>00:00 00:00</v>
      </c>
      <c r="I42" s="47"/>
      <c r="J42" s="12" t="e">
        <f>VLOOKUP(I42,Shifts!B$2:K79,3,FALSE)</f>
        <v>#N/A</v>
      </c>
      <c r="K42" s="12" t="e">
        <f t="shared" si="3"/>
        <v>#N/A</v>
      </c>
      <c r="O42" s="8" t="e">
        <f t="shared" si="4"/>
        <v>#N/A</v>
      </c>
    </row>
    <row r="43" spans="1:15" x14ac:dyDescent="0.3">
      <c r="A43" s="28">
        <v>42</v>
      </c>
      <c r="B43" s="21" t="e">
        <f>VLOOKUP(I43,Shifts!B$2:K341,2,FALSE)</f>
        <v>#N/A</v>
      </c>
      <c r="C43" s="18">
        <v>0</v>
      </c>
      <c r="D43" s="22" t="e">
        <f t="shared" si="0"/>
        <v>#N/A</v>
      </c>
      <c r="E43" s="22" t="e">
        <f t="shared" si="1"/>
        <v>#N/A</v>
      </c>
      <c r="F43" s="29" t="e">
        <f t="shared" si="2"/>
        <v>#N/A</v>
      </c>
      <c r="H43" s="11" t="str">
        <f>Shifts!B47</f>
        <v>00:00 00:00</v>
      </c>
      <c r="I43" s="47"/>
      <c r="J43" s="12" t="e">
        <f>VLOOKUP(I43,Shifts!B$2:K80,3,FALSE)</f>
        <v>#N/A</v>
      </c>
      <c r="K43" s="12" t="e">
        <f t="shared" si="3"/>
        <v>#N/A</v>
      </c>
      <c r="O43" s="8" t="e">
        <f t="shared" si="4"/>
        <v>#N/A</v>
      </c>
    </row>
    <row r="44" spans="1:15" x14ac:dyDescent="0.3">
      <c r="A44" s="28">
        <v>43</v>
      </c>
      <c r="B44" s="21" t="e">
        <f>VLOOKUP(I44,Shifts!B$2:K342,2,FALSE)</f>
        <v>#N/A</v>
      </c>
      <c r="C44" s="18">
        <v>0</v>
      </c>
      <c r="D44" s="22" t="e">
        <f t="shared" si="0"/>
        <v>#N/A</v>
      </c>
      <c r="E44" s="22" t="e">
        <f t="shared" si="1"/>
        <v>#N/A</v>
      </c>
      <c r="F44" s="29" t="e">
        <f t="shared" si="2"/>
        <v>#N/A</v>
      </c>
      <c r="H44" s="11" t="str">
        <f>Shifts!B48</f>
        <v>00:00 00:00</v>
      </c>
      <c r="I44" s="47"/>
      <c r="J44" s="12" t="e">
        <f>VLOOKUP(I44,Shifts!B$2:K81,3,FALSE)</f>
        <v>#N/A</v>
      </c>
      <c r="K44" s="12" t="e">
        <f t="shared" si="3"/>
        <v>#N/A</v>
      </c>
      <c r="O44" s="8" t="e">
        <f t="shared" si="4"/>
        <v>#N/A</v>
      </c>
    </row>
    <row r="45" spans="1:15" x14ac:dyDescent="0.3">
      <c r="A45" s="28">
        <v>44</v>
      </c>
      <c r="B45" s="21" t="e">
        <f>VLOOKUP(I45,Shifts!B$2:K343,2,FALSE)</f>
        <v>#N/A</v>
      </c>
      <c r="C45" s="18">
        <v>0</v>
      </c>
      <c r="D45" s="22" t="e">
        <f t="shared" si="0"/>
        <v>#N/A</v>
      </c>
      <c r="E45" s="22" t="e">
        <f t="shared" si="1"/>
        <v>#N/A</v>
      </c>
      <c r="F45" s="29" t="e">
        <f t="shared" si="2"/>
        <v>#N/A</v>
      </c>
      <c r="H45" s="11" t="str">
        <f>Shifts!B49</f>
        <v>00:00 00:00</v>
      </c>
      <c r="I45" s="47"/>
      <c r="J45" s="12" t="e">
        <f>VLOOKUP(I45,Shifts!B$2:K82,3,FALSE)</f>
        <v>#N/A</v>
      </c>
      <c r="K45" s="12" t="e">
        <f t="shared" si="3"/>
        <v>#N/A</v>
      </c>
      <c r="O45" s="8" t="e">
        <f t="shared" si="4"/>
        <v>#N/A</v>
      </c>
    </row>
    <row r="46" spans="1:15" x14ac:dyDescent="0.3">
      <c r="A46" s="28">
        <v>45</v>
      </c>
      <c r="B46" s="21" t="e">
        <f>VLOOKUP(I46,Shifts!B$2:K344,2,FALSE)</f>
        <v>#N/A</v>
      </c>
      <c r="C46" s="18">
        <v>0</v>
      </c>
      <c r="D46" s="22" t="e">
        <f t="shared" si="0"/>
        <v>#N/A</v>
      </c>
      <c r="E46" s="22" t="e">
        <f t="shared" si="1"/>
        <v>#N/A</v>
      </c>
      <c r="F46" s="29" t="e">
        <f t="shared" si="2"/>
        <v>#N/A</v>
      </c>
      <c r="H46" s="11" t="str">
        <f>Shifts!B50</f>
        <v>00:00 00:00</v>
      </c>
      <c r="I46" s="47"/>
      <c r="J46" s="12" t="e">
        <f>VLOOKUP(I46,Shifts!B$2:K83,3,FALSE)</f>
        <v>#N/A</v>
      </c>
      <c r="K46" s="12" t="e">
        <f t="shared" si="3"/>
        <v>#N/A</v>
      </c>
      <c r="O46" s="8" t="e">
        <f t="shared" si="4"/>
        <v>#N/A</v>
      </c>
    </row>
    <row r="47" spans="1:15" x14ac:dyDescent="0.3">
      <c r="A47" s="28">
        <v>46</v>
      </c>
      <c r="B47" s="21" t="e">
        <f>VLOOKUP(I47,Shifts!B$2:K345,2,FALSE)</f>
        <v>#N/A</v>
      </c>
      <c r="C47" s="18">
        <v>0</v>
      </c>
      <c r="D47" s="22" t="e">
        <f t="shared" si="0"/>
        <v>#N/A</v>
      </c>
      <c r="E47" s="22" t="e">
        <f t="shared" si="1"/>
        <v>#N/A</v>
      </c>
      <c r="F47" s="29" t="e">
        <f t="shared" si="2"/>
        <v>#N/A</v>
      </c>
      <c r="H47" s="11" t="str">
        <f>Shifts!B51</f>
        <v>00:00 00:00</v>
      </c>
      <c r="I47" s="47"/>
      <c r="J47" s="12" t="e">
        <f>VLOOKUP(I47,Shifts!B$2:K84,3,FALSE)</f>
        <v>#N/A</v>
      </c>
      <c r="K47" s="12" t="e">
        <f t="shared" si="3"/>
        <v>#N/A</v>
      </c>
      <c r="O47" s="8" t="e">
        <f t="shared" si="4"/>
        <v>#N/A</v>
      </c>
    </row>
    <row r="48" spans="1:15" x14ac:dyDescent="0.3">
      <c r="A48" s="28">
        <v>47</v>
      </c>
      <c r="B48" s="21" t="e">
        <f>VLOOKUP(I48,Shifts!B$2:K346,2,FALSE)</f>
        <v>#N/A</v>
      </c>
      <c r="C48" s="18">
        <v>0</v>
      </c>
      <c r="D48" s="22" t="e">
        <f t="shared" si="0"/>
        <v>#N/A</v>
      </c>
      <c r="E48" s="22" t="e">
        <f t="shared" si="1"/>
        <v>#N/A</v>
      </c>
      <c r="F48" s="29" t="e">
        <f t="shared" si="2"/>
        <v>#N/A</v>
      </c>
      <c r="H48" s="11" t="str">
        <f>Shifts!B52</f>
        <v>00:00 00:00</v>
      </c>
      <c r="I48" s="47"/>
      <c r="J48" s="12" t="e">
        <f>VLOOKUP(I48,Shifts!B$2:K85,3,FALSE)</f>
        <v>#N/A</v>
      </c>
      <c r="K48" s="12" t="e">
        <f t="shared" si="3"/>
        <v>#N/A</v>
      </c>
      <c r="O48" s="8" t="e">
        <f t="shared" si="4"/>
        <v>#N/A</v>
      </c>
    </row>
    <row r="49" spans="1:15" x14ac:dyDescent="0.3">
      <c r="A49" s="28">
        <v>48</v>
      </c>
      <c r="B49" s="21" t="e">
        <f>VLOOKUP(I49,Shifts!B$2:K347,2,FALSE)</f>
        <v>#N/A</v>
      </c>
      <c r="C49" s="18">
        <v>0</v>
      </c>
      <c r="D49" s="22" t="e">
        <f t="shared" si="0"/>
        <v>#N/A</v>
      </c>
      <c r="E49" s="22" t="e">
        <f t="shared" si="1"/>
        <v>#N/A</v>
      </c>
      <c r="F49" s="29" t="e">
        <f t="shared" si="2"/>
        <v>#N/A</v>
      </c>
      <c r="H49" s="11" t="str">
        <f>Shifts!B53</f>
        <v>00:00 00:00</v>
      </c>
      <c r="I49" s="47"/>
      <c r="J49" s="12" t="e">
        <f>VLOOKUP(I49,Shifts!B$2:K86,3,FALSE)</f>
        <v>#N/A</v>
      </c>
      <c r="K49" s="12" t="e">
        <f t="shared" si="3"/>
        <v>#N/A</v>
      </c>
      <c r="O49" s="8" t="e">
        <f t="shared" si="4"/>
        <v>#N/A</v>
      </c>
    </row>
    <row r="50" spans="1:15" x14ac:dyDescent="0.3">
      <c r="A50" s="28">
        <v>49</v>
      </c>
      <c r="B50" s="21" t="e">
        <f>VLOOKUP(I50,Shifts!B$2:K348,2,FALSE)</f>
        <v>#N/A</v>
      </c>
      <c r="C50" s="18">
        <v>0</v>
      </c>
      <c r="D50" s="22" t="e">
        <f t="shared" si="0"/>
        <v>#N/A</v>
      </c>
      <c r="E50" s="22" t="e">
        <f t="shared" si="1"/>
        <v>#N/A</v>
      </c>
      <c r="F50" s="29" t="e">
        <f t="shared" si="2"/>
        <v>#N/A</v>
      </c>
      <c r="H50" s="11" t="str">
        <f>Shifts!B54</f>
        <v>00:00 00:00</v>
      </c>
      <c r="I50" s="47"/>
      <c r="J50" s="12" t="e">
        <f>VLOOKUP(I50,Shifts!B$2:K87,3,FALSE)</f>
        <v>#N/A</v>
      </c>
      <c r="K50" s="12" t="e">
        <f t="shared" si="3"/>
        <v>#N/A</v>
      </c>
      <c r="O50" s="8" t="e">
        <f t="shared" si="4"/>
        <v>#N/A</v>
      </c>
    </row>
    <row r="51" spans="1:15" x14ac:dyDescent="0.3">
      <c r="A51" s="28">
        <v>50</v>
      </c>
      <c r="B51" s="21" t="e">
        <f>VLOOKUP(I51,Shifts!B$2:K349,2,FALSE)</f>
        <v>#N/A</v>
      </c>
      <c r="C51" s="18">
        <v>0</v>
      </c>
      <c r="D51" s="22" t="e">
        <f t="shared" si="0"/>
        <v>#N/A</v>
      </c>
      <c r="E51" s="22" t="e">
        <f t="shared" si="1"/>
        <v>#N/A</v>
      </c>
      <c r="F51" s="29" t="e">
        <f t="shared" si="2"/>
        <v>#N/A</v>
      </c>
      <c r="H51" s="11" t="str">
        <f>Shifts!B55</f>
        <v>00:00 00:00</v>
      </c>
      <c r="I51" s="47"/>
      <c r="J51" s="12" t="e">
        <f>VLOOKUP(I51,Shifts!B$2:K88,3,FALSE)</f>
        <v>#N/A</v>
      </c>
      <c r="K51" s="12" t="e">
        <f t="shared" si="3"/>
        <v>#N/A</v>
      </c>
      <c r="O51" s="8" t="e">
        <f t="shared" si="4"/>
        <v>#N/A</v>
      </c>
    </row>
    <row r="52" spans="1:15" x14ac:dyDescent="0.3">
      <c r="A52" s="28">
        <v>51</v>
      </c>
      <c r="B52" s="21" t="e">
        <f>VLOOKUP(I52,Shifts!B$2:K350,2,FALSE)</f>
        <v>#N/A</v>
      </c>
      <c r="C52" s="18">
        <v>0</v>
      </c>
      <c r="D52" s="22" t="e">
        <f t="shared" si="0"/>
        <v>#N/A</v>
      </c>
      <c r="E52" s="22" t="e">
        <f t="shared" si="1"/>
        <v>#N/A</v>
      </c>
      <c r="F52" s="29" t="e">
        <f t="shared" si="2"/>
        <v>#N/A</v>
      </c>
      <c r="H52" s="11" t="str">
        <f>Shifts!B56</f>
        <v>00:00 00:00</v>
      </c>
      <c r="I52" s="47"/>
      <c r="J52" s="12" t="e">
        <f>VLOOKUP(I52,Shifts!B$2:K89,3,FALSE)</f>
        <v>#N/A</v>
      </c>
      <c r="K52" s="12" t="e">
        <f t="shared" si="3"/>
        <v>#N/A</v>
      </c>
      <c r="O52" s="8" t="e">
        <f t="shared" si="4"/>
        <v>#N/A</v>
      </c>
    </row>
    <row r="53" spans="1:15" x14ac:dyDescent="0.3">
      <c r="A53" s="28">
        <v>52</v>
      </c>
      <c r="B53" s="21" t="e">
        <f>VLOOKUP(I53,Shifts!B$2:K351,2,FALSE)</f>
        <v>#N/A</v>
      </c>
      <c r="C53" s="18">
        <v>0</v>
      </c>
      <c r="D53" s="22" t="e">
        <f t="shared" si="0"/>
        <v>#N/A</v>
      </c>
      <c r="E53" s="22" t="e">
        <f t="shared" si="1"/>
        <v>#N/A</v>
      </c>
      <c r="F53" s="29" t="e">
        <f t="shared" si="2"/>
        <v>#N/A</v>
      </c>
      <c r="H53" s="11" t="str">
        <f>Shifts!B57</f>
        <v>00:00 00:00</v>
      </c>
      <c r="I53" s="47"/>
      <c r="J53" s="12" t="e">
        <f>VLOOKUP(I53,Shifts!B$2:K90,3,FALSE)</f>
        <v>#N/A</v>
      </c>
      <c r="K53" s="12" t="e">
        <f t="shared" si="3"/>
        <v>#N/A</v>
      </c>
      <c r="O53" s="8" t="e">
        <f t="shared" si="4"/>
        <v>#N/A</v>
      </c>
    </row>
    <row r="54" spans="1:15" x14ac:dyDescent="0.3">
      <c r="A54" s="28">
        <v>53</v>
      </c>
      <c r="B54" s="21" t="e">
        <f>VLOOKUP(I54,Shifts!B$2:K352,2,FALSE)</f>
        <v>#N/A</v>
      </c>
      <c r="C54" s="18">
        <v>0</v>
      </c>
      <c r="D54" s="22" t="e">
        <f t="shared" si="0"/>
        <v>#N/A</v>
      </c>
      <c r="E54" s="22" t="e">
        <f t="shared" si="1"/>
        <v>#N/A</v>
      </c>
      <c r="F54" s="29" t="e">
        <f t="shared" si="2"/>
        <v>#N/A</v>
      </c>
      <c r="H54" s="11" t="str">
        <f>Shifts!B58</f>
        <v>00:00 00:00</v>
      </c>
      <c r="I54" s="47"/>
      <c r="J54" s="12" t="e">
        <f>VLOOKUP(I54,Shifts!B$2:K91,3,FALSE)</f>
        <v>#N/A</v>
      </c>
      <c r="K54" s="12" t="e">
        <f t="shared" si="3"/>
        <v>#N/A</v>
      </c>
      <c r="O54" s="8" t="e">
        <f t="shared" si="4"/>
        <v>#N/A</v>
      </c>
    </row>
    <row r="55" spans="1:15" x14ac:dyDescent="0.3">
      <c r="A55" s="28">
        <v>54</v>
      </c>
      <c r="B55" s="21" t="e">
        <f>VLOOKUP(I55,Shifts!B$2:K353,2,FALSE)</f>
        <v>#N/A</v>
      </c>
      <c r="C55" s="18">
        <v>0</v>
      </c>
      <c r="D55" s="22" t="e">
        <f t="shared" si="0"/>
        <v>#N/A</v>
      </c>
      <c r="E55" s="22" t="e">
        <f t="shared" si="1"/>
        <v>#N/A</v>
      </c>
      <c r="F55" s="29" t="e">
        <f t="shared" si="2"/>
        <v>#N/A</v>
      </c>
      <c r="H55" s="11" t="str">
        <f>Shifts!B59</f>
        <v>00:00 00:00</v>
      </c>
      <c r="I55" s="47"/>
      <c r="J55" s="12" t="e">
        <f>VLOOKUP(I55,Shifts!B$2:K92,3,FALSE)</f>
        <v>#N/A</v>
      </c>
      <c r="K55" s="12" t="e">
        <f t="shared" si="3"/>
        <v>#N/A</v>
      </c>
      <c r="O55" s="8" t="e">
        <f t="shared" si="4"/>
        <v>#N/A</v>
      </c>
    </row>
    <row r="56" spans="1:15" x14ac:dyDescent="0.3">
      <c r="A56" s="28">
        <v>55</v>
      </c>
      <c r="B56" s="21" t="e">
        <f>VLOOKUP(I56,Shifts!B$2:K354,2,FALSE)</f>
        <v>#N/A</v>
      </c>
      <c r="C56" s="18">
        <v>0</v>
      </c>
      <c r="D56" s="22" t="e">
        <f t="shared" si="0"/>
        <v>#N/A</v>
      </c>
      <c r="E56" s="22" t="e">
        <f t="shared" si="1"/>
        <v>#N/A</v>
      </c>
      <c r="F56" s="29" t="e">
        <f t="shared" si="2"/>
        <v>#N/A</v>
      </c>
      <c r="H56" s="11" t="str">
        <f>Shifts!B60</f>
        <v>00:00 00:00</v>
      </c>
      <c r="I56" s="47"/>
      <c r="J56" s="12" t="e">
        <f>VLOOKUP(I56,Shifts!B$2:K93,3,FALSE)</f>
        <v>#N/A</v>
      </c>
      <c r="K56" s="12" t="e">
        <f t="shared" si="3"/>
        <v>#N/A</v>
      </c>
      <c r="O56" s="8" t="e">
        <f t="shared" si="4"/>
        <v>#N/A</v>
      </c>
    </row>
    <row r="57" spans="1:15" x14ac:dyDescent="0.3">
      <c r="A57" s="28">
        <v>56</v>
      </c>
      <c r="B57" s="21" t="e">
        <f>VLOOKUP(I57,Shifts!B$2:K355,2,FALSE)</f>
        <v>#N/A</v>
      </c>
      <c r="C57" s="18">
        <v>0</v>
      </c>
      <c r="D57" s="22" t="e">
        <f t="shared" si="0"/>
        <v>#N/A</v>
      </c>
      <c r="E57" s="22" t="e">
        <f t="shared" si="1"/>
        <v>#N/A</v>
      </c>
      <c r="F57" s="29" t="e">
        <f t="shared" si="2"/>
        <v>#N/A</v>
      </c>
      <c r="H57" s="11" t="str">
        <f>Shifts!B61</f>
        <v>00:00 00:00</v>
      </c>
      <c r="I57" s="47"/>
      <c r="J57" s="12" t="e">
        <f>VLOOKUP(I57,Shifts!B$2:K94,3,FALSE)</f>
        <v>#N/A</v>
      </c>
      <c r="K57" s="12" t="e">
        <f t="shared" si="3"/>
        <v>#N/A</v>
      </c>
      <c r="O57" s="8" t="e">
        <f t="shared" si="4"/>
        <v>#N/A</v>
      </c>
    </row>
    <row r="58" spans="1:15" x14ac:dyDescent="0.3">
      <c r="A58" s="28">
        <v>57</v>
      </c>
      <c r="B58" s="21" t="e">
        <f>VLOOKUP(I58,Shifts!B$2:K356,2,FALSE)</f>
        <v>#N/A</v>
      </c>
      <c r="C58" s="18">
        <v>0</v>
      </c>
      <c r="D58" s="22" t="e">
        <f t="shared" si="0"/>
        <v>#N/A</v>
      </c>
      <c r="E58" s="22" t="e">
        <f t="shared" si="1"/>
        <v>#N/A</v>
      </c>
      <c r="F58" s="29" t="e">
        <f t="shared" si="2"/>
        <v>#N/A</v>
      </c>
      <c r="H58" s="11" t="str">
        <f>Shifts!B62</f>
        <v>00:00 00:00</v>
      </c>
      <c r="I58" s="47"/>
      <c r="J58" s="12" t="e">
        <f>VLOOKUP(I58,Shifts!B$2:K95,3,FALSE)</f>
        <v>#N/A</v>
      </c>
      <c r="K58" s="12" t="e">
        <f t="shared" si="3"/>
        <v>#N/A</v>
      </c>
      <c r="O58" s="8" t="e">
        <f t="shared" si="4"/>
        <v>#N/A</v>
      </c>
    </row>
    <row r="59" spans="1:15" x14ac:dyDescent="0.3">
      <c r="A59" s="28">
        <v>58</v>
      </c>
      <c r="B59" s="21" t="e">
        <f>VLOOKUP(I59,Shifts!B$2:K357,2,FALSE)</f>
        <v>#N/A</v>
      </c>
      <c r="C59" s="18">
        <v>0</v>
      </c>
      <c r="D59" s="22" t="e">
        <f t="shared" ref="D59:D97" si="5">J59*86400</f>
        <v>#N/A</v>
      </c>
      <c r="E59" s="22" t="e">
        <f t="shared" ref="E59:E97" si="6">K59*86400</f>
        <v>#N/A</v>
      </c>
      <c r="F59" s="29" t="e">
        <f t="shared" ref="F59:F97" si="7">ROUND(E59-D59,1)</f>
        <v>#N/A</v>
      </c>
      <c r="H59" s="11" t="str">
        <f>Shifts!B63</f>
        <v>00:00 00:00</v>
      </c>
      <c r="I59" s="47"/>
      <c r="J59" s="12" t="e">
        <f>VLOOKUP(I59,Shifts!B$2:K96,3,FALSE)</f>
        <v>#N/A</v>
      </c>
      <c r="K59" s="12" t="e">
        <f t="shared" si="3"/>
        <v>#N/A</v>
      </c>
      <c r="O59" s="8" t="e">
        <f t="shared" si="4"/>
        <v>#N/A</v>
      </c>
    </row>
    <row r="60" spans="1:15" x14ac:dyDescent="0.3">
      <c r="A60" s="28">
        <v>59</v>
      </c>
      <c r="B60" s="21" t="e">
        <f>VLOOKUP(I60,Shifts!B$2:K358,2,FALSE)</f>
        <v>#N/A</v>
      </c>
      <c r="C60" s="18">
        <v>0</v>
      </c>
      <c r="D60" s="22" t="e">
        <f t="shared" si="5"/>
        <v>#N/A</v>
      </c>
      <c r="E60" s="22" t="e">
        <f t="shared" si="6"/>
        <v>#N/A</v>
      </c>
      <c r="F60" s="29" t="e">
        <f t="shared" si="7"/>
        <v>#N/A</v>
      </c>
      <c r="H60" s="11" t="str">
        <f>Shifts!B64</f>
        <v>00:00 00:00</v>
      </c>
      <c r="I60" s="47"/>
      <c r="J60" s="12" t="e">
        <f>VLOOKUP(I60,Shifts!B$2:K97,3,FALSE)</f>
        <v>#N/A</v>
      </c>
      <c r="K60" s="12" t="e">
        <f t="shared" si="3"/>
        <v>#N/A</v>
      </c>
      <c r="O60" s="8" t="e">
        <f t="shared" si="4"/>
        <v>#N/A</v>
      </c>
    </row>
    <row r="61" spans="1:15" x14ac:dyDescent="0.3">
      <c r="A61" s="28">
        <v>60</v>
      </c>
      <c r="B61" s="21" t="e">
        <f>VLOOKUP(I61,Shifts!B$2:K359,2,FALSE)</f>
        <v>#N/A</v>
      </c>
      <c r="C61" s="18">
        <v>0</v>
      </c>
      <c r="D61" s="22" t="e">
        <f t="shared" si="5"/>
        <v>#N/A</v>
      </c>
      <c r="E61" s="22" t="e">
        <f t="shared" si="6"/>
        <v>#N/A</v>
      </c>
      <c r="F61" s="29" t="e">
        <f t="shared" si="7"/>
        <v>#N/A</v>
      </c>
      <c r="H61" s="11" t="str">
        <f>Shifts!B65</f>
        <v>00:00 00:00</v>
      </c>
      <c r="I61" s="47"/>
      <c r="J61" s="12" t="e">
        <f>VLOOKUP(I61,Shifts!B$2:K98,3,FALSE)</f>
        <v>#N/A</v>
      </c>
      <c r="K61" s="12" t="e">
        <f t="shared" si="3"/>
        <v>#N/A</v>
      </c>
      <c r="O61" s="8" t="e">
        <f t="shared" si="4"/>
        <v>#N/A</v>
      </c>
    </row>
    <row r="62" spans="1:15" x14ac:dyDescent="0.3">
      <c r="A62" s="28">
        <v>61</v>
      </c>
      <c r="B62" s="21" t="e">
        <f>VLOOKUP(I62,Shifts!B$2:K360,2,FALSE)</f>
        <v>#N/A</v>
      </c>
      <c r="C62" s="18">
        <v>0</v>
      </c>
      <c r="D62" s="22" t="e">
        <f t="shared" si="5"/>
        <v>#N/A</v>
      </c>
      <c r="E62" s="22" t="e">
        <f t="shared" si="6"/>
        <v>#N/A</v>
      </c>
      <c r="F62" s="29" t="e">
        <f t="shared" si="7"/>
        <v>#N/A</v>
      </c>
      <c r="H62" s="11" t="str">
        <f>Shifts!B66</f>
        <v>00:00 00:00</v>
      </c>
      <c r="I62" s="47"/>
      <c r="J62" s="12" t="e">
        <f>VLOOKUP(I62,Shifts!B$2:K99,3,FALSE)</f>
        <v>#N/A</v>
      </c>
      <c r="K62" s="12" t="e">
        <f t="shared" si="3"/>
        <v>#N/A</v>
      </c>
      <c r="O62" s="8" t="e">
        <f t="shared" si="4"/>
        <v>#N/A</v>
      </c>
    </row>
    <row r="63" spans="1:15" x14ac:dyDescent="0.3">
      <c r="A63" s="28">
        <v>62</v>
      </c>
      <c r="B63" s="21" t="e">
        <f>VLOOKUP(I63,Shifts!B$2:K361,2,FALSE)</f>
        <v>#N/A</v>
      </c>
      <c r="C63" s="18">
        <v>0</v>
      </c>
      <c r="D63" s="22" t="e">
        <f t="shared" si="5"/>
        <v>#N/A</v>
      </c>
      <c r="E63" s="22" t="e">
        <f t="shared" si="6"/>
        <v>#N/A</v>
      </c>
      <c r="F63" s="29" t="e">
        <f t="shared" si="7"/>
        <v>#N/A</v>
      </c>
      <c r="H63" s="11" t="str">
        <f>Shifts!B67</f>
        <v>00:00 00:00</v>
      </c>
      <c r="I63" s="47"/>
      <c r="J63" s="12" t="e">
        <f>VLOOKUP(I63,Shifts!B$2:K100,3,FALSE)</f>
        <v>#N/A</v>
      </c>
      <c r="K63" s="12" t="e">
        <f t="shared" si="3"/>
        <v>#N/A</v>
      </c>
      <c r="O63" s="8" t="e">
        <f t="shared" si="4"/>
        <v>#N/A</v>
      </c>
    </row>
    <row r="64" spans="1:15" x14ac:dyDescent="0.3">
      <c r="A64" s="28">
        <v>63</v>
      </c>
      <c r="B64" s="21" t="e">
        <f>VLOOKUP(I64,Shifts!B$2:K362,2,FALSE)</f>
        <v>#N/A</v>
      </c>
      <c r="C64" s="18">
        <v>0</v>
      </c>
      <c r="D64" s="22" t="e">
        <f t="shared" si="5"/>
        <v>#N/A</v>
      </c>
      <c r="E64" s="22" t="e">
        <f t="shared" si="6"/>
        <v>#N/A</v>
      </c>
      <c r="F64" s="29" t="e">
        <f t="shared" si="7"/>
        <v>#N/A</v>
      </c>
      <c r="H64" s="11" t="str">
        <f>Shifts!B68</f>
        <v>00:00 00:00</v>
      </c>
      <c r="I64" s="47"/>
      <c r="J64" s="12" t="e">
        <f>VLOOKUP(I64,Shifts!B$2:K101,3,FALSE)</f>
        <v>#N/A</v>
      </c>
      <c r="K64" s="12" t="e">
        <f t="shared" si="3"/>
        <v>#N/A</v>
      </c>
      <c r="O64" s="8" t="e">
        <f t="shared" si="4"/>
        <v>#N/A</v>
      </c>
    </row>
    <row r="65" spans="1:15" x14ac:dyDescent="0.3">
      <c r="A65" s="28">
        <v>64</v>
      </c>
      <c r="B65" s="21" t="e">
        <f>VLOOKUP(I65,Shifts!B$2:K363,2,FALSE)</f>
        <v>#N/A</v>
      </c>
      <c r="C65" s="18">
        <v>0</v>
      </c>
      <c r="D65" s="22" t="e">
        <f t="shared" si="5"/>
        <v>#N/A</v>
      </c>
      <c r="E65" s="22" t="e">
        <f t="shared" si="6"/>
        <v>#N/A</v>
      </c>
      <c r="F65" s="29" t="e">
        <f t="shared" si="7"/>
        <v>#N/A</v>
      </c>
      <c r="H65" s="11" t="str">
        <f>Shifts!B69</f>
        <v>00:00 00:00</v>
      </c>
      <c r="I65" s="47"/>
      <c r="J65" s="12" t="e">
        <f>VLOOKUP(I65,Shifts!B$2:K102,3,FALSE)</f>
        <v>#N/A</v>
      </c>
      <c r="K65" s="12" t="e">
        <f t="shared" si="3"/>
        <v>#N/A</v>
      </c>
      <c r="O65" s="8" t="e">
        <f t="shared" si="4"/>
        <v>#N/A</v>
      </c>
    </row>
    <row r="66" spans="1:15" x14ac:dyDescent="0.3">
      <c r="A66" s="28">
        <v>65</v>
      </c>
      <c r="B66" s="21" t="e">
        <f>VLOOKUP(I66,Shifts!B$2:K364,2,FALSE)</f>
        <v>#N/A</v>
      </c>
      <c r="C66" s="18">
        <v>0</v>
      </c>
      <c r="D66" s="22" t="e">
        <f t="shared" si="5"/>
        <v>#N/A</v>
      </c>
      <c r="E66" s="22" t="e">
        <f t="shared" si="6"/>
        <v>#N/A</v>
      </c>
      <c r="F66" s="29" t="e">
        <f t="shared" si="7"/>
        <v>#N/A</v>
      </c>
      <c r="H66" s="11" t="str">
        <f>Shifts!B70</f>
        <v>00:00 00:00</v>
      </c>
      <c r="I66" s="47"/>
      <c r="J66" s="12" t="e">
        <f>VLOOKUP(I66,Shifts!B$2:K103,3,FALSE)</f>
        <v>#N/A</v>
      </c>
      <c r="K66" s="12" t="e">
        <f t="shared" si="3"/>
        <v>#N/A</v>
      </c>
      <c r="O66" s="8" t="e">
        <f t="shared" si="4"/>
        <v>#N/A</v>
      </c>
    </row>
    <row r="67" spans="1:15" x14ac:dyDescent="0.3">
      <c r="A67" s="28">
        <v>66</v>
      </c>
      <c r="B67" s="21" t="e">
        <f>VLOOKUP(I67,Shifts!B$2:K365,2,FALSE)</f>
        <v>#N/A</v>
      </c>
      <c r="C67" s="18">
        <v>0</v>
      </c>
      <c r="D67" s="22" t="e">
        <f t="shared" si="5"/>
        <v>#N/A</v>
      </c>
      <c r="E67" s="22" t="e">
        <f t="shared" si="6"/>
        <v>#N/A</v>
      </c>
      <c r="F67" s="29" t="e">
        <f t="shared" si="7"/>
        <v>#N/A</v>
      </c>
      <c r="H67" s="11" t="str">
        <f>Shifts!B71</f>
        <v>00:00 00:00</v>
      </c>
      <c r="I67" s="47"/>
      <c r="J67" s="12" t="e">
        <f>VLOOKUP(I67,Shifts!B$2:K104,3,FALSE)</f>
        <v>#N/A</v>
      </c>
      <c r="K67" s="12" t="e">
        <f t="shared" ref="K67:K97" si="8">J67+M$2</f>
        <v>#N/A</v>
      </c>
      <c r="O67" s="8" t="e">
        <f t="shared" ref="O67:O97" si="9">"insert into grace values (@ID,'"&amp;B67&amp;"','"&amp;C67&amp;"','"&amp;D67&amp;"','"&amp;E67&amp;"','"&amp;F67&amp;"')exec @id=dbo.nextval 'grace.graceref'"</f>
        <v>#N/A</v>
      </c>
    </row>
    <row r="68" spans="1:15" x14ac:dyDescent="0.3">
      <c r="A68" s="28">
        <v>67</v>
      </c>
      <c r="B68" s="21" t="e">
        <f>VLOOKUP(I68,Shifts!B$2:K366,2,FALSE)</f>
        <v>#N/A</v>
      </c>
      <c r="C68" s="18">
        <v>0</v>
      </c>
      <c r="D68" s="22" t="e">
        <f t="shared" si="5"/>
        <v>#N/A</v>
      </c>
      <c r="E68" s="22" t="e">
        <f t="shared" si="6"/>
        <v>#N/A</v>
      </c>
      <c r="F68" s="29" t="e">
        <f t="shared" si="7"/>
        <v>#N/A</v>
      </c>
      <c r="H68" s="11" t="str">
        <f>Shifts!B72</f>
        <v>00:00 00:00</v>
      </c>
      <c r="I68" s="47"/>
      <c r="J68" s="12" t="e">
        <f>VLOOKUP(I68,Shifts!B$2:K105,3,FALSE)</f>
        <v>#N/A</v>
      </c>
      <c r="K68" s="12" t="e">
        <f t="shared" si="8"/>
        <v>#N/A</v>
      </c>
      <c r="O68" s="8" t="e">
        <f t="shared" si="9"/>
        <v>#N/A</v>
      </c>
    </row>
    <row r="69" spans="1:15" x14ac:dyDescent="0.3">
      <c r="A69" s="28">
        <v>68</v>
      </c>
      <c r="B69" s="21" t="e">
        <f>VLOOKUP(I69,Shifts!B$2:K367,2,FALSE)</f>
        <v>#N/A</v>
      </c>
      <c r="C69" s="18">
        <v>0</v>
      </c>
      <c r="D69" s="22" t="e">
        <f t="shared" si="5"/>
        <v>#N/A</v>
      </c>
      <c r="E69" s="22" t="e">
        <f t="shared" si="6"/>
        <v>#N/A</v>
      </c>
      <c r="F69" s="29" t="e">
        <f t="shared" si="7"/>
        <v>#N/A</v>
      </c>
      <c r="H69" s="11" t="str">
        <f>Shifts!B73</f>
        <v>00:00 00:00</v>
      </c>
      <c r="I69" s="47"/>
      <c r="J69" s="12" t="e">
        <f>VLOOKUP(I69,Shifts!B$2:K106,3,FALSE)</f>
        <v>#N/A</v>
      </c>
      <c r="K69" s="12" t="e">
        <f t="shared" si="8"/>
        <v>#N/A</v>
      </c>
      <c r="O69" s="8" t="e">
        <f t="shared" si="9"/>
        <v>#N/A</v>
      </c>
    </row>
    <row r="70" spans="1:15" x14ac:dyDescent="0.3">
      <c r="A70" s="28">
        <v>69</v>
      </c>
      <c r="B70" s="21" t="e">
        <f>VLOOKUP(I70,Shifts!B$2:K368,2,FALSE)</f>
        <v>#N/A</v>
      </c>
      <c r="C70" s="18">
        <v>0</v>
      </c>
      <c r="D70" s="22" t="e">
        <f t="shared" si="5"/>
        <v>#N/A</v>
      </c>
      <c r="E70" s="22" t="e">
        <f t="shared" si="6"/>
        <v>#N/A</v>
      </c>
      <c r="F70" s="29" t="e">
        <f t="shared" si="7"/>
        <v>#N/A</v>
      </c>
      <c r="H70" s="11" t="str">
        <f>Shifts!B74</f>
        <v>00:00 00:00</v>
      </c>
      <c r="I70" s="47"/>
      <c r="J70" s="12" t="e">
        <f>VLOOKUP(I70,Shifts!B$2:K107,3,FALSE)</f>
        <v>#N/A</v>
      </c>
      <c r="K70" s="12" t="e">
        <f t="shared" si="8"/>
        <v>#N/A</v>
      </c>
      <c r="O70" s="8" t="e">
        <f t="shared" si="9"/>
        <v>#N/A</v>
      </c>
    </row>
    <row r="71" spans="1:15" x14ac:dyDescent="0.3">
      <c r="A71" s="28">
        <v>70</v>
      </c>
      <c r="B71" s="21" t="e">
        <f>VLOOKUP(I71,Shifts!B$2:K369,2,FALSE)</f>
        <v>#N/A</v>
      </c>
      <c r="C71" s="18">
        <v>0</v>
      </c>
      <c r="D71" s="22" t="e">
        <f t="shared" si="5"/>
        <v>#N/A</v>
      </c>
      <c r="E71" s="22" t="e">
        <f t="shared" si="6"/>
        <v>#N/A</v>
      </c>
      <c r="F71" s="29" t="e">
        <f t="shared" si="7"/>
        <v>#N/A</v>
      </c>
      <c r="H71" s="11" t="str">
        <f>Shifts!B75</f>
        <v>00:00 00:00</v>
      </c>
      <c r="I71" s="47"/>
      <c r="J71" s="12" t="e">
        <f>VLOOKUP(I71,Shifts!B$2:K108,3,FALSE)</f>
        <v>#N/A</v>
      </c>
      <c r="K71" s="12" t="e">
        <f t="shared" si="8"/>
        <v>#N/A</v>
      </c>
      <c r="O71" s="8" t="e">
        <f t="shared" si="9"/>
        <v>#N/A</v>
      </c>
    </row>
    <row r="72" spans="1:15" x14ac:dyDescent="0.3">
      <c r="A72" s="28">
        <v>71</v>
      </c>
      <c r="B72" s="21" t="e">
        <f>VLOOKUP(I72,Shifts!B$2:K370,2,FALSE)</f>
        <v>#N/A</v>
      </c>
      <c r="C72" s="18">
        <v>0</v>
      </c>
      <c r="D72" s="22" t="e">
        <f t="shared" si="5"/>
        <v>#N/A</v>
      </c>
      <c r="E72" s="22" t="e">
        <f t="shared" si="6"/>
        <v>#N/A</v>
      </c>
      <c r="F72" s="29" t="e">
        <f t="shared" si="7"/>
        <v>#N/A</v>
      </c>
      <c r="H72" s="11" t="str">
        <f>Shifts!B76</f>
        <v>00:00 00:00</v>
      </c>
      <c r="I72" s="47"/>
      <c r="J72" s="12" t="e">
        <f>VLOOKUP(I72,Shifts!B$2:K109,3,FALSE)</f>
        <v>#N/A</v>
      </c>
      <c r="K72" s="12" t="e">
        <f t="shared" si="8"/>
        <v>#N/A</v>
      </c>
      <c r="O72" s="8" t="e">
        <f t="shared" si="9"/>
        <v>#N/A</v>
      </c>
    </row>
    <row r="73" spans="1:15" x14ac:dyDescent="0.3">
      <c r="A73" s="28">
        <v>72</v>
      </c>
      <c r="B73" s="21" t="e">
        <f>VLOOKUP(I73,Shifts!B$2:K371,2,FALSE)</f>
        <v>#N/A</v>
      </c>
      <c r="C73" s="18">
        <v>0</v>
      </c>
      <c r="D73" s="22" t="e">
        <f t="shared" si="5"/>
        <v>#N/A</v>
      </c>
      <c r="E73" s="22" t="e">
        <f t="shared" si="6"/>
        <v>#N/A</v>
      </c>
      <c r="F73" s="29" t="e">
        <f t="shared" si="7"/>
        <v>#N/A</v>
      </c>
      <c r="H73" s="11" t="str">
        <f>Shifts!B77</f>
        <v>00:00 00:00</v>
      </c>
      <c r="I73" s="47"/>
      <c r="J73" s="12" t="e">
        <f>VLOOKUP(I73,Shifts!B$2:K110,3,FALSE)</f>
        <v>#N/A</v>
      </c>
      <c r="K73" s="12" t="e">
        <f t="shared" si="8"/>
        <v>#N/A</v>
      </c>
      <c r="O73" s="8" t="e">
        <f t="shared" si="9"/>
        <v>#N/A</v>
      </c>
    </row>
    <row r="74" spans="1:15" x14ac:dyDescent="0.3">
      <c r="A74" s="28">
        <v>73</v>
      </c>
      <c r="B74" s="21" t="e">
        <f>VLOOKUP(I74,Shifts!B$2:K372,2,FALSE)</f>
        <v>#N/A</v>
      </c>
      <c r="C74" s="18">
        <v>0</v>
      </c>
      <c r="D74" s="22" t="e">
        <f t="shared" si="5"/>
        <v>#N/A</v>
      </c>
      <c r="E74" s="22" t="e">
        <f t="shared" si="6"/>
        <v>#N/A</v>
      </c>
      <c r="F74" s="29" t="e">
        <f t="shared" si="7"/>
        <v>#N/A</v>
      </c>
      <c r="H74" s="11" t="str">
        <f>Shifts!B78</f>
        <v>00:00 00:00</v>
      </c>
      <c r="I74" s="47"/>
      <c r="J74" s="12" t="e">
        <f>VLOOKUP(I74,Shifts!B$2:K111,3,FALSE)</f>
        <v>#N/A</v>
      </c>
      <c r="K74" s="12" t="e">
        <f t="shared" si="8"/>
        <v>#N/A</v>
      </c>
      <c r="O74" s="8" t="e">
        <f t="shared" si="9"/>
        <v>#N/A</v>
      </c>
    </row>
    <row r="75" spans="1:15" x14ac:dyDescent="0.3">
      <c r="A75" s="28">
        <v>74</v>
      </c>
      <c r="B75" s="21" t="e">
        <f>VLOOKUP(I75,Shifts!B$2:K373,2,FALSE)</f>
        <v>#N/A</v>
      </c>
      <c r="C75" s="18">
        <v>0</v>
      </c>
      <c r="D75" s="22" t="e">
        <f t="shared" si="5"/>
        <v>#N/A</v>
      </c>
      <c r="E75" s="22" t="e">
        <f t="shared" si="6"/>
        <v>#N/A</v>
      </c>
      <c r="F75" s="29" t="e">
        <f t="shared" si="7"/>
        <v>#N/A</v>
      </c>
      <c r="H75" s="11" t="str">
        <f>Shifts!B79</f>
        <v>00:00 00:00</v>
      </c>
      <c r="I75" s="47"/>
      <c r="J75" s="12" t="e">
        <f>VLOOKUP(I75,Shifts!B$2:K112,3,FALSE)</f>
        <v>#N/A</v>
      </c>
      <c r="K75" s="12" t="e">
        <f t="shared" si="8"/>
        <v>#N/A</v>
      </c>
      <c r="O75" s="8" t="e">
        <f t="shared" si="9"/>
        <v>#N/A</v>
      </c>
    </row>
    <row r="76" spans="1:15" x14ac:dyDescent="0.3">
      <c r="A76" s="28">
        <v>75</v>
      </c>
      <c r="B76" s="21" t="e">
        <f>VLOOKUP(I76,Shifts!B$2:K374,2,FALSE)</f>
        <v>#N/A</v>
      </c>
      <c r="C76" s="18">
        <v>0</v>
      </c>
      <c r="D76" s="22" t="e">
        <f t="shared" si="5"/>
        <v>#N/A</v>
      </c>
      <c r="E76" s="22" t="e">
        <f t="shared" si="6"/>
        <v>#N/A</v>
      </c>
      <c r="F76" s="29" t="e">
        <f t="shared" si="7"/>
        <v>#N/A</v>
      </c>
      <c r="H76" s="11" t="str">
        <f>Shifts!B80</f>
        <v>00:00 00:00</v>
      </c>
      <c r="I76" s="47"/>
      <c r="J76" s="12" t="e">
        <f>VLOOKUP(I76,Shifts!B$2:K113,3,FALSE)</f>
        <v>#N/A</v>
      </c>
      <c r="K76" s="12" t="e">
        <f t="shared" si="8"/>
        <v>#N/A</v>
      </c>
      <c r="O76" s="8" t="e">
        <f t="shared" si="9"/>
        <v>#N/A</v>
      </c>
    </row>
    <row r="77" spans="1:15" x14ac:dyDescent="0.3">
      <c r="A77" s="28">
        <v>76</v>
      </c>
      <c r="B77" s="21" t="e">
        <f>VLOOKUP(I77,Shifts!B$2:K375,2,FALSE)</f>
        <v>#N/A</v>
      </c>
      <c r="C77" s="18">
        <v>1</v>
      </c>
      <c r="D77" s="22" t="e">
        <f t="shared" si="5"/>
        <v>#N/A</v>
      </c>
      <c r="E77" s="22" t="e">
        <f t="shared" si="6"/>
        <v>#N/A</v>
      </c>
      <c r="F77" s="29" t="e">
        <f t="shared" si="7"/>
        <v>#N/A</v>
      </c>
      <c r="H77" s="11" t="str">
        <f>Shifts!B81</f>
        <v>00:00 00:00</v>
      </c>
      <c r="I77" s="47"/>
      <c r="J77" s="12" t="e">
        <f>VLOOKUP(I77,Shifts!B$2:K114,3,FALSE)</f>
        <v>#N/A</v>
      </c>
      <c r="K77" s="12" t="e">
        <f t="shared" si="8"/>
        <v>#N/A</v>
      </c>
      <c r="O77" s="8" t="e">
        <f t="shared" si="9"/>
        <v>#N/A</v>
      </c>
    </row>
    <row r="78" spans="1:15" x14ac:dyDescent="0.3">
      <c r="A78" s="28">
        <v>77</v>
      </c>
      <c r="B78" s="21" t="e">
        <f>VLOOKUP(I78,Shifts!B$2:K376,2,FALSE)</f>
        <v>#N/A</v>
      </c>
      <c r="C78" s="18">
        <v>0</v>
      </c>
      <c r="D78" s="22" t="e">
        <f t="shared" si="5"/>
        <v>#N/A</v>
      </c>
      <c r="E78" s="22" t="e">
        <f t="shared" si="6"/>
        <v>#N/A</v>
      </c>
      <c r="F78" s="29" t="e">
        <f t="shared" si="7"/>
        <v>#N/A</v>
      </c>
      <c r="H78" s="11" t="str">
        <f>Shifts!B82</f>
        <v>00:00 00:00</v>
      </c>
      <c r="I78" s="47"/>
      <c r="J78" s="12" t="e">
        <f>VLOOKUP(I78,Shifts!B$2:K115,3,FALSE)</f>
        <v>#N/A</v>
      </c>
      <c r="K78" s="12" t="e">
        <f t="shared" si="8"/>
        <v>#N/A</v>
      </c>
      <c r="O78" s="8" t="e">
        <f t="shared" si="9"/>
        <v>#N/A</v>
      </c>
    </row>
    <row r="79" spans="1:15" x14ac:dyDescent="0.3">
      <c r="A79" s="28">
        <v>78</v>
      </c>
      <c r="B79" s="21" t="e">
        <f>VLOOKUP(I79,Shifts!B$2:K377,2,FALSE)</f>
        <v>#N/A</v>
      </c>
      <c r="C79" s="18">
        <v>1</v>
      </c>
      <c r="D79" s="22" t="e">
        <f t="shared" si="5"/>
        <v>#N/A</v>
      </c>
      <c r="E79" s="22" t="e">
        <f t="shared" si="6"/>
        <v>#N/A</v>
      </c>
      <c r="F79" s="29" t="e">
        <f t="shared" si="7"/>
        <v>#N/A</v>
      </c>
      <c r="H79" s="11" t="str">
        <f>Shifts!B83</f>
        <v>00:00 00:00</v>
      </c>
      <c r="I79" s="47"/>
      <c r="J79" s="12" t="e">
        <f>VLOOKUP(I79,Shifts!B$2:K116,3,FALSE)</f>
        <v>#N/A</v>
      </c>
      <c r="K79" s="12" t="e">
        <f t="shared" si="8"/>
        <v>#N/A</v>
      </c>
      <c r="O79" s="8" t="e">
        <f t="shared" si="9"/>
        <v>#N/A</v>
      </c>
    </row>
    <row r="80" spans="1:15" x14ac:dyDescent="0.3">
      <c r="A80" s="28">
        <v>79</v>
      </c>
      <c r="B80" s="21" t="e">
        <f>VLOOKUP(I80,Shifts!B$2:K378,2,FALSE)</f>
        <v>#N/A</v>
      </c>
      <c r="C80" s="18">
        <v>0</v>
      </c>
      <c r="D80" s="22" t="e">
        <f t="shared" si="5"/>
        <v>#N/A</v>
      </c>
      <c r="E80" s="22" t="e">
        <f t="shared" si="6"/>
        <v>#N/A</v>
      </c>
      <c r="F80" s="29" t="e">
        <f t="shared" si="7"/>
        <v>#N/A</v>
      </c>
      <c r="H80" s="11" t="str">
        <f>Shifts!B84</f>
        <v>00:00 00:00</v>
      </c>
      <c r="I80" s="47"/>
      <c r="J80" s="12" t="e">
        <f>VLOOKUP(I80,Shifts!B$2:K117,3,FALSE)</f>
        <v>#N/A</v>
      </c>
      <c r="K80" s="12" t="e">
        <f t="shared" si="8"/>
        <v>#N/A</v>
      </c>
      <c r="O80" s="8" t="e">
        <f t="shared" si="9"/>
        <v>#N/A</v>
      </c>
    </row>
    <row r="81" spans="1:15" x14ac:dyDescent="0.3">
      <c r="A81" s="28">
        <v>80</v>
      </c>
      <c r="B81" s="21" t="e">
        <f>VLOOKUP(I81,Shifts!B$2:K379,2,FALSE)</f>
        <v>#N/A</v>
      </c>
      <c r="C81" s="18">
        <v>1</v>
      </c>
      <c r="D81" s="22" t="e">
        <f t="shared" si="5"/>
        <v>#N/A</v>
      </c>
      <c r="E81" s="22" t="e">
        <f t="shared" si="6"/>
        <v>#N/A</v>
      </c>
      <c r="F81" s="29" t="e">
        <f t="shared" si="7"/>
        <v>#N/A</v>
      </c>
      <c r="H81" s="11" t="str">
        <f>Shifts!B85</f>
        <v>00:00 00:00</v>
      </c>
      <c r="I81" s="47"/>
      <c r="J81" s="12" t="e">
        <f>VLOOKUP(I81,Shifts!B$2:K118,3,FALSE)</f>
        <v>#N/A</v>
      </c>
      <c r="K81" s="12" t="e">
        <f t="shared" si="8"/>
        <v>#N/A</v>
      </c>
      <c r="O81" s="8" t="e">
        <f t="shared" si="9"/>
        <v>#N/A</v>
      </c>
    </row>
    <row r="82" spans="1:15" x14ac:dyDescent="0.3">
      <c r="A82" s="28">
        <v>81</v>
      </c>
      <c r="B82" s="21" t="e">
        <f>VLOOKUP(I82,Shifts!B$2:K380,2,FALSE)</f>
        <v>#N/A</v>
      </c>
      <c r="C82" s="18">
        <v>0</v>
      </c>
      <c r="D82" s="22" t="e">
        <f t="shared" si="5"/>
        <v>#N/A</v>
      </c>
      <c r="E82" s="22" t="e">
        <f t="shared" si="6"/>
        <v>#N/A</v>
      </c>
      <c r="F82" s="29" t="e">
        <f t="shared" si="7"/>
        <v>#N/A</v>
      </c>
      <c r="H82" s="11" t="str">
        <f>Shifts!B86</f>
        <v>00:00 00:00</v>
      </c>
      <c r="I82" s="47"/>
      <c r="J82" s="12" t="e">
        <f>VLOOKUP(I82,Shifts!B$2:K119,3,FALSE)</f>
        <v>#N/A</v>
      </c>
      <c r="K82" s="12" t="e">
        <f t="shared" si="8"/>
        <v>#N/A</v>
      </c>
      <c r="O82" s="8" t="e">
        <f t="shared" si="9"/>
        <v>#N/A</v>
      </c>
    </row>
    <row r="83" spans="1:15" ht="15" thickBot="1" x14ac:dyDescent="0.35">
      <c r="A83" s="30">
        <v>82</v>
      </c>
      <c r="B83" s="21" t="e">
        <f>VLOOKUP(I83,Shifts!B$2:K381,2,FALSE)</f>
        <v>#N/A</v>
      </c>
      <c r="C83" s="31">
        <v>1</v>
      </c>
      <c r="D83" s="22" t="e">
        <f t="shared" si="5"/>
        <v>#N/A</v>
      </c>
      <c r="E83" s="22" t="e">
        <f t="shared" si="6"/>
        <v>#N/A</v>
      </c>
      <c r="F83" s="29" t="e">
        <f t="shared" si="7"/>
        <v>#N/A</v>
      </c>
      <c r="H83" s="11" t="str">
        <f>Shifts!B87</f>
        <v>00:00 00:00</v>
      </c>
      <c r="I83" s="47"/>
      <c r="J83" s="12" t="e">
        <f>VLOOKUP(I83,Shifts!B$2:K120,3,FALSE)</f>
        <v>#N/A</v>
      </c>
      <c r="K83" s="12" t="e">
        <f t="shared" si="8"/>
        <v>#N/A</v>
      </c>
      <c r="O83" s="8" t="e">
        <f t="shared" si="9"/>
        <v>#N/A</v>
      </c>
    </row>
    <row r="84" spans="1:15" x14ac:dyDescent="0.3">
      <c r="A84" s="28">
        <v>83</v>
      </c>
      <c r="B84" s="21" t="e">
        <f>VLOOKUP(I84,Shifts!B$2:K382,2,FALSE)</f>
        <v>#N/A</v>
      </c>
      <c r="C84" s="18">
        <v>2</v>
      </c>
      <c r="D84" s="22" t="e">
        <f t="shared" si="5"/>
        <v>#N/A</v>
      </c>
      <c r="E84" s="22" t="e">
        <f t="shared" si="6"/>
        <v>#N/A</v>
      </c>
      <c r="F84" s="29" t="e">
        <f t="shared" si="7"/>
        <v>#N/A</v>
      </c>
      <c r="H84" s="11" t="str">
        <f>Shifts!B84</f>
        <v>00:00 00:00</v>
      </c>
      <c r="I84" s="47"/>
      <c r="J84" s="12" t="e">
        <f>VLOOKUP(I84,Shifts!B$2:K121,3,FALSE)</f>
        <v>#N/A</v>
      </c>
      <c r="K84" s="12" t="e">
        <f t="shared" si="8"/>
        <v>#N/A</v>
      </c>
      <c r="O84" s="8" t="e">
        <f t="shared" si="9"/>
        <v>#N/A</v>
      </c>
    </row>
    <row r="85" spans="1:15" ht="15" thickBot="1" x14ac:dyDescent="0.35">
      <c r="A85" s="30">
        <v>84</v>
      </c>
      <c r="B85" s="21" t="e">
        <f>VLOOKUP(I85,Shifts!B$2:K383,2,FALSE)</f>
        <v>#N/A</v>
      </c>
      <c r="C85" s="31">
        <v>3</v>
      </c>
      <c r="D85" s="22" t="e">
        <f t="shared" si="5"/>
        <v>#N/A</v>
      </c>
      <c r="E85" s="22" t="e">
        <f t="shared" si="6"/>
        <v>#N/A</v>
      </c>
      <c r="F85" s="29" t="e">
        <f t="shared" si="7"/>
        <v>#N/A</v>
      </c>
      <c r="H85" s="11" t="str">
        <f>Shifts!B85</f>
        <v>00:00 00:00</v>
      </c>
      <c r="I85" s="47"/>
      <c r="J85" s="12" t="e">
        <f>VLOOKUP(I85,Shifts!B$2:K122,3,FALSE)</f>
        <v>#N/A</v>
      </c>
      <c r="K85" s="12" t="e">
        <f t="shared" si="8"/>
        <v>#N/A</v>
      </c>
      <c r="O85" s="8" t="e">
        <f t="shared" si="9"/>
        <v>#N/A</v>
      </c>
    </row>
    <row r="86" spans="1:15" x14ac:dyDescent="0.3">
      <c r="A86" s="28">
        <v>85</v>
      </c>
      <c r="B86" s="21" t="e">
        <f>VLOOKUP(I86,Shifts!B$2:K384,2,FALSE)</f>
        <v>#N/A</v>
      </c>
      <c r="C86" s="18">
        <v>4</v>
      </c>
      <c r="D86" s="22" t="e">
        <f t="shared" si="5"/>
        <v>#N/A</v>
      </c>
      <c r="E86" s="22" t="e">
        <f t="shared" si="6"/>
        <v>#N/A</v>
      </c>
      <c r="F86" s="29" t="e">
        <f t="shared" si="7"/>
        <v>#N/A</v>
      </c>
      <c r="H86" s="11" t="str">
        <f>Shifts!B86</f>
        <v>00:00 00:00</v>
      </c>
      <c r="I86" s="47"/>
      <c r="J86" s="12" t="e">
        <f>VLOOKUP(I86,Shifts!B$2:K123,3,FALSE)</f>
        <v>#N/A</v>
      </c>
      <c r="K86" s="12" t="e">
        <f t="shared" si="8"/>
        <v>#N/A</v>
      </c>
      <c r="O86" s="8" t="e">
        <f t="shared" si="9"/>
        <v>#N/A</v>
      </c>
    </row>
    <row r="87" spans="1:15" ht="15" thickBot="1" x14ac:dyDescent="0.35">
      <c r="A87" s="30">
        <v>86</v>
      </c>
      <c r="B87" s="21" t="e">
        <f>VLOOKUP(I87,Shifts!B$2:K385,2,FALSE)</f>
        <v>#N/A</v>
      </c>
      <c r="C87" s="31">
        <v>5</v>
      </c>
      <c r="D87" s="22" t="e">
        <f t="shared" si="5"/>
        <v>#N/A</v>
      </c>
      <c r="E87" s="22" t="e">
        <f t="shared" si="6"/>
        <v>#N/A</v>
      </c>
      <c r="F87" s="29" t="e">
        <f t="shared" si="7"/>
        <v>#N/A</v>
      </c>
      <c r="H87" s="11" t="str">
        <f>Shifts!B87</f>
        <v>00:00 00:00</v>
      </c>
      <c r="I87" s="47"/>
      <c r="J87" s="12" t="e">
        <f>VLOOKUP(I87,Shifts!B$2:K124,3,FALSE)</f>
        <v>#N/A</v>
      </c>
      <c r="K87" s="12" t="e">
        <f t="shared" si="8"/>
        <v>#N/A</v>
      </c>
      <c r="O87" s="8" t="e">
        <f t="shared" si="9"/>
        <v>#N/A</v>
      </c>
    </row>
    <row r="88" spans="1:15" x14ac:dyDescent="0.3">
      <c r="A88" s="28">
        <v>87</v>
      </c>
      <c r="B88" s="21" t="e">
        <f>VLOOKUP(I88,Shifts!B$2:K386,2,FALSE)</f>
        <v>#N/A</v>
      </c>
      <c r="C88" s="18">
        <v>6</v>
      </c>
      <c r="D88" s="22" t="e">
        <f t="shared" si="5"/>
        <v>#N/A</v>
      </c>
      <c r="E88" s="22" t="e">
        <f t="shared" si="6"/>
        <v>#N/A</v>
      </c>
      <c r="F88" s="29" t="e">
        <f t="shared" si="7"/>
        <v>#N/A</v>
      </c>
      <c r="H88" s="11" t="str">
        <f>Shifts!B88</f>
        <v>00:00 00:00</v>
      </c>
      <c r="I88" s="47"/>
      <c r="J88" s="12" t="e">
        <f>VLOOKUP(I88,Shifts!B$2:K125,3,FALSE)</f>
        <v>#N/A</v>
      </c>
      <c r="K88" s="12" t="e">
        <f t="shared" si="8"/>
        <v>#N/A</v>
      </c>
      <c r="O88" s="8" t="e">
        <f t="shared" si="9"/>
        <v>#N/A</v>
      </c>
    </row>
    <row r="89" spans="1:15" ht="15" thickBot="1" x14ac:dyDescent="0.35">
      <c r="A89" s="30">
        <v>88</v>
      </c>
      <c r="B89" s="21" t="e">
        <f>VLOOKUP(I89,Shifts!B$2:K387,2,FALSE)</f>
        <v>#N/A</v>
      </c>
      <c r="C89" s="31">
        <v>7</v>
      </c>
      <c r="D89" s="22" t="e">
        <f t="shared" si="5"/>
        <v>#N/A</v>
      </c>
      <c r="E89" s="22" t="e">
        <f t="shared" si="6"/>
        <v>#N/A</v>
      </c>
      <c r="F89" s="29" t="e">
        <f t="shared" si="7"/>
        <v>#N/A</v>
      </c>
      <c r="H89" s="11" t="str">
        <f>Shifts!B89</f>
        <v>00:00 00:00</v>
      </c>
      <c r="I89" s="47"/>
      <c r="J89" s="12" t="e">
        <f>VLOOKUP(I89,Shifts!B$2:K126,3,FALSE)</f>
        <v>#N/A</v>
      </c>
      <c r="K89" s="12" t="e">
        <f t="shared" si="8"/>
        <v>#N/A</v>
      </c>
      <c r="O89" s="8" t="e">
        <f t="shared" si="9"/>
        <v>#N/A</v>
      </c>
    </row>
    <row r="90" spans="1:15" x14ac:dyDescent="0.3">
      <c r="A90" s="28">
        <v>89</v>
      </c>
      <c r="B90" s="21" t="e">
        <f>VLOOKUP(I90,Shifts!B$2:K388,2,FALSE)</f>
        <v>#N/A</v>
      </c>
      <c r="C90" s="18">
        <v>8</v>
      </c>
      <c r="D90" s="22" t="e">
        <f t="shared" si="5"/>
        <v>#N/A</v>
      </c>
      <c r="E90" s="22" t="e">
        <f t="shared" si="6"/>
        <v>#N/A</v>
      </c>
      <c r="F90" s="29" t="e">
        <f t="shared" si="7"/>
        <v>#N/A</v>
      </c>
      <c r="H90" s="11" t="str">
        <f>Shifts!B90</f>
        <v>00:00 00:00</v>
      </c>
      <c r="I90" s="47"/>
      <c r="J90" s="12" t="e">
        <f>VLOOKUP(I90,Shifts!B$2:K127,3,FALSE)</f>
        <v>#N/A</v>
      </c>
      <c r="K90" s="12" t="e">
        <f t="shared" si="8"/>
        <v>#N/A</v>
      </c>
      <c r="O90" s="8" t="e">
        <f t="shared" si="9"/>
        <v>#N/A</v>
      </c>
    </row>
    <row r="91" spans="1:15" ht="15" thickBot="1" x14ac:dyDescent="0.35">
      <c r="A91" s="30">
        <v>90</v>
      </c>
      <c r="B91" s="21" t="e">
        <f>VLOOKUP(I91,Shifts!B$2:K389,2,FALSE)</f>
        <v>#N/A</v>
      </c>
      <c r="C91" s="31">
        <v>9</v>
      </c>
      <c r="D91" s="22" t="e">
        <f t="shared" si="5"/>
        <v>#N/A</v>
      </c>
      <c r="E91" s="22" t="e">
        <f t="shared" si="6"/>
        <v>#N/A</v>
      </c>
      <c r="F91" s="29" t="e">
        <f t="shared" si="7"/>
        <v>#N/A</v>
      </c>
      <c r="H91" s="11" t="str">
        <f>Shifts!B91</f>
        <v>00:00 00:00</v>
      </c>
      <c r="I91" s="47"/>
      <c r="J91" s="12" t="e">
        <f>VLOOKUP(I91,Shifts!B$2:K128,3,FALSE)</f>
        <v>#N/A</v>
      </c>
      <c r="K91" s="12" t="e">
        <f t="shared" si="8"/>
        <v>#N/A</v>
      </c>
      <c r="O91" s="8" t="e">
        <f t="shared" si="9"/>
        <v>#N/A</v>
      </c>
    </row>
    <row r="92" spans="1:15" x14ac:dyDescent="0.3">
      <c r="A92" s="28">
        <v>91</v>
      </c>
      <c r="B92" s="21" t="e">
        <f>VLOOKUP(I92,Shifts!B$2:K390,2,FALSE)</f>
        <v>#N/A</v>
      </c>
      <c r="C92" s="18">
        <v>10</v>
      </c>
      <c r="D92" s="22" t="e">
        <f t="shared" si="5"/>
        <v>#N/A</v>
      </c>
      <c r="E92" s="22" t="e">
        <f t="shared" si="6"/>
        <v>#N/A</v>
      </c>
      <c r="F92" s="29" t="e">
        <f t="shared" si="7"/>
        <v>#N/A</v>
      </c>
      <c r="H92" s="11" t="str">
        <f>Shifts!B92</f>
        <v>00:00 00:00</v>
      </c>
      <c r="I92" s="47"/>
      <c r="J92" s="12" t="e">
        <f>VLOOKUP(I92,Shifts!B$2:K129,3,FALSE)</f>
        <v>#N/A</v>
      </c>
      <c r="K92" s="12" t="e">
        <f t="shared" si="8"/>
        <v>#N/A</v>
      </c>
      <c r="O92" s="8" t="e">
        <f t="shared" si="9"/>
        <v>#N/A</v>
      </c>
    </row>
    <row r="93" spans="1:15" ht="15" thickBot="1" x14ac:dyDescent="0.35">
      <c r="A93" s="30">
        <v>92</v>
      </c>
      <c r="B93" s="21" t="e">
        <f>VLOOKUP(I93,Shifts!B$2:K391,2,FALSE)</f>
        <v>#N/A</v>
      </c>
      <c r="C93" s="31">
        <v>11</v>
      </c>
      <c r="D93" s="22" t="e">
        <f t="shared" si="5"/>
        <v>#N/A</v>
      </c>
      <c r="E93" s="22" t="e">
        <f t="shared" si="6"/>
        <v>#N/A</v>
      </c>
      <c r="F93" s="29" t="e">
        <f t="shared" si="7"/>
        <v>#N/A</v>
      </c>
      <c r="H93" s="11" t="str">
        <f>Shifts!B93</f>
        <v>00:00 00:00</v>
      </c>
      <c r="I93" s="47"/>
      <c r="J93" s="12" t="e">
        <f>VLOOKUP(I93,Shifts!B$2:K130,3,FALSE)</f>
        <v>#N/A</v>
      </c>
      <c r="K93" s="12" t="e">
        <f t="shared" si="8"/>
        <v>#N/A</v>
      </c>
      <c r="O93" s="8" t="e">
        <f t="shared" si="9"/>
        <v>#N/A</v>
      </c>
    </row>
    <row r="94" spans="1:15" x14ac:dyDescent="0.3">
      <c r="A94" s="28">
        <v>93</v>
      </c>
      <c r="B94" s="21" t="e">
        <f>VLOOKUP(I94,Shifts!B$2:K392,2,FALSE)</f>
        <v>#N/A</v>
      </c>
      <c r="C94" s="18">
        <v>12</v>
      </c>
      <c r="D94" s="22" t="e">
        <f t="shared" si="5"/>
        <v>#N/A</v>
      </c>
      <c r="E94" s="22" t="e">
        <f t="shared" si="6"/>
        <v>#N/A</v>
      </c>
      <c r="F94" s="29" t="e">
        <f t="shared" si="7"/>
        <v>#N/A</v>
      </c>
      <c r="H94" s="11" t="str">
        <f>Shifts!B94</f>
        <v>00:00 00:00</v>
      </c>
      <c r="I94" s="47"/>
      <c r="J94" s="12" t="e">
        <f>VLOOKUP(I94,Shifts!B$2:K131,3,FALSE)</f>
        <v>#N/A</v>
      </c>
      <c r="K94" s="12" t="e">
        <f t="shared" si="8"/>
        <v>#N/A</v>
      </c>
      <c r="O94" s="8" t="e">
        <f t="shared" si="9"/>
        <v>#N/A</v>
      </c>
    </row>
    <row r="95" spans="1:15" ht="15" thickBot="1" x14ac:dyDescent="0.35">
      <c r="A95" s="30">
        <v>94</v>
      </c>
      <c r="B95" s="21" t="e">
        <f>VLOOKUP(I95,Shifts!B$2:K393,2,FALSE)</f>
        <v>#N/A</v>
      </c>
      <c r="C95" s="31">
        <v>13</v>
      </c>
      <c r="D95" s="22" t="e">
        <f t="shared" si="5"/>
        <v>#N/A</v>
      </c>
      <c r="E95" s="22" t="e">
        <f t="shared" si="6"/>
        <v>#N/A</v>
      </c>
      <c r="F95" s="29" t="e">
        <f t="shared" si="7"/>
        <v>#N/A</v>
      </c>
      <c r="H95" s="11" t="str">
        <f>Shifts!B95</f>
        <v>00:00 00:00</v>
      </c>
      <c r="I95" s="47"/>
      <c r="J95" s="12" t="e">
        <f>VLOOKUP(I95,Shifts!B$2:K132,3,FALSE)</f>
        <v>#N/A</v>
      </c>
      <c r="K95" s="12" t="e">
        <f t="shared" si="8"/>
        <v>#N/A</v>
      </c>
      <c r="O95" s="8" t="e">
        <f t="shared" si="9"/>
        <v>#N/A</v>
      </c>
    </row>
    <row r="96" spans="1:15" x14ac:dyDescent="0.3">
      <c r="A96" s="28">
        <v>95</v>
      </c>
      <c r="B96" s="21" t="e">
        <f>VLOOKUP(I96,Shifts!B$2:K394,2,FALSE)</f>
        <v>#N/A</v>
      </c>
      <c r="C96" s="18">
        <v>14</v>
      </c>
      <c r="D96" s="22" t="e">
        <f t="shared" si="5"/>
        <v>#N/A</v>
      </c>
      <c r="E96" s="22" t="e">
        <f t="shared" si="6"/>
        <v>#N/A</v>
      </c>
      <c r="F96" s="29" t="e">
        <f t="shared" si="7"/>
        <v>#N/A</v>
      </c>
      <c r="H96" s="11" t="str">
        <f>Shifts!B96</f>
        <v>00:00 00:00</v>
      </c>
      <c r="I96" s="47"/>
      <c r="J96" s="12" t="e">
        <f>VLOOKUP(I96,Shifts!B$2:K133,3,FALSE)</f>
        <v>#N/A</v>
      </c>
      <c r="K96" s="12" t="e">
        <f t="shared" si="8"/>
        <v>#N/A</v>
      </c>
      <c r="O96" s="8" t="e">
        <f t="shared" si="9"/>
        <v>#N/A</v>
      </c>
    </row>
    <row r="97" spans="1:15" ht="15" thickBot="1" x14ac:dyDescent="0.35">
      <c r="A97" s="30">
        <v>96</v>
      </c>
      <c r="B97" s="21" t="e">
        <f>VLOOKUP(I97,Shifts!B$2:K395,2,FALSE)</f>
        <v>#N/A</v>
      </c>
      <c r="C97" s="31">
        <v>15</v>
      </c>
      <c r="D97" s="22" t="e">
        <f t="shared" si="5"/>
        <v>#N/A</v>
      </c>
      <c r="E97" s="22" t="e">
        <f t="shared" si="6"/>
        <v>#N/A</v>
      </c>
      <c r="F97" s="29" t="e">
        <f t="shared" si="7"/>
        <v>#N/A</v>
      </c>
      <c r="H97" s="11" t="str">
        <f>Shifts!B97</f>
        <v>00:00 00:00</v>
      </c>
      <c r="I97" s="47"/>
      <c r="J97" s="12" t="e">
        <f>VLOOKUP(I97,Shifts!B$2:K134,3,FALSE)</f>
        <v>#N/A</v>
      </c>
      <c r="K97" s="12" t="e">
        <f t="shared" si="8"/>
        <v>#N/A</v>
      </c>
      <c r="O97" s="8" t="e">
        <f t="shared" si="9"/>
        <v>#N/A</v>
      </c>
    </row>
    <row r="98" spans="1:15" x14ac:dyDescent="0.3">
      <c r="I98" s="48"/>
    </row>
    <row r="99" spans="1:15" x14ac:dyDescent="0.3">
      <c r="I99" s="48"/>
    </row>
    <row r="100" spans="1:15" x14ac:dyDescent="0.3">
      <c r="I100" s="48"/>
    </row>
    <row r="101" spans="1:15" x14ac:dyDescent="0.3">
      <c r="I101" s="48"/>
    </row>
    <row r="102" spans="1:15" x14ac:dyDescent="0.3">
      <c r="I102" s="48"/>
    </row>
    <row r="103" spans="1:15" x14ac:dyDescent="0.3">
      <c r="I103" s="48"/>
    </row>
    <row r="104" spans="1:15" x14ac:dyDescent="0.3">
      <c r="I104" s="48"/>
    </row>
    <row r="105" spans="1:15" x14ac:dyDescent="0.3">
      <c r="I105" s="48"/>
    </row>
    <row r="106" spans="1:15" x14ac:dyDescent="0.3">
      <c r="I106" s="48"/>
    </row>
    <row r="107" spans="1:15" x14ac:dyDescent="0.3">
      <c r="I107" s="48"/>
    </row>
    <row r="108" spans="1:15" x14ac:dyDescent="0.3">
      <c r="I108" s="48"/>
    </row>
    <row r="109" spans="1:15" x14ac:dyDescent="0.3">
      <c r="I109" s="48"/>
    </row>
    <row r="110" spans="1:15" x14ac:dyDescent="0.3">
      <c r="I110" s="48"/>
    </row>
    <row r="111" spans="1:15" x14ac:dyDescent="0.3">
      <c r="I111" s="48"/>
    </row>
    <row r="112" spans="1:15" x14ac:dyDescent="0.3">
      <c r="I112" s="48"/>
    </row>
    <row r="113" spans="9:9" x14ac:dyDescent="0.3">
      <c r="I113" s="48"/>
    </row>
    <row r="114" spans="9:9" x14ac:dyDescent="0.3">
      <c r="I114" s="48"/>
    </row>
    <row r="115" spans="9:9" x14ac:dyDescent="0.3">
      <c r="I115" s="48"/>
    </row>
    <row r="116" spans="9:9" x14ac:dyDescent="0.3">
      <c r="I116" s="48"/>
    </row>
    <row r="117" spans="9:9" x14ac:dyDescent="0.3">
      <c r="I117" s="48"/>
    </row>
    <row r="118" spans="9:9" x14ac:dyDescent="0.3">
      <c r="I118" s="48"/>
    </row>
    <row r="119" spans="9:9" x14ac:dyDescent="0.3">
      <c r="I119" s="48"/>
    </row>
    <row r="120" spans="9:9" x14ac:dyDescent="0.3">
      <c r="I120" s="48"/>
    </row>
    <row r="121" spans="9:9" x14ac:dyDescent="0.3">
      <c r="I121" s="48"/>
    </row>
    <row r="122" spans="9:9" x14ac:dyDescent="0.3">
      <c r="I122" s="48"/>
    </row>
    <row r="123" spans="9:9" x14ac:dyDescent="0.3">
      <c r="I123" s="48"/>
    </row>
    <row r="124" spans="9:9" x14ac:dyDescent="0.3">
      <c r="I124" s="48"/>
    </row>
    <row r="125" spans="9:9" x14ac:dyDescent="0.3">
      <c r="I125" s="48"/>
    </row>
    <row r="126" spans="9:9" x14ac:dyDescent="0.3">
      <c r="I126" s="48"/>
    </row>
    <row r="127" spans="9:9" x14ac:dyDescent="0.3">
      <c r="I127" s="48"/>
    </row>
    <row r="128" spans="9:9" x14ac:dyDescent="0.3">
      <c r="I128" s="48"/>
    </row>
    <row r="129" spans="9:9" x14ac:dyDescent="0.3">
      <c r="I129" s="48"/>
    </row>
    <row r="130" spans="9:9" x14ac:dyDescent="0.3">
      <c r="I130" s="48"/>
    </row>
    <row r="131" spans="9:9" x14ac:dyDescent="0.3">
      <c r="I131" s="48"/>
    </row>
    <row r="132" spans="9:9" x14ac:dyDescent="0.3">
      <c r="I132" s="48"/>
    </row>
    <row r="133" spans="9:9" x14ac:dyDescent="0.3">
      <c r="I133" s="48"/>
    </row>
    <row r="134" spans="9:9" x14ac:dyDescent="0.3">
      <c r="I134" s="48"/>
    </row>
    <row r="135" spans="9:9" x14ac:dyDescent="0.3">
      <c r="I135" s="48"/>
    </row>
    <row r="136" spans="9:9" x14ac:dyDescent="0.3">
      <c r="I136" s="48"/>
    </row>
    <row r="137" spans="9:9" x14ac:dyDescent="0.3">
      <c r="I137" s="48"/>
    </row>
    <row r="138" spans="9:9" x14ac:dyDescent="0.3">
      <c r="I138" s="48"/>
    </row>
    <row r="139" spans="9:9" x14ac:dyDescent="0.3">
      <c r="I139" s="48"/>
    </row>
    <row r="140" spans="9:9" x14ac:dyDescent="0.3">
      <c r="I140" s="48"/>
    </row>
    <row r="141" spans="9:9" x14ac:dyDescent="0.3">
      <c r="I141" s="48"/>
    </row>
    <row r="142" spans="9:9" x14ac:dyDescent="0.3">
      <c r="I142" s="48"/>
    </row>
    <row r="143" spans="9:9" x14ac:dyDescent="0.3">
      <c r="I143" s="48"/>
    </row>
    <row r="144" spans="9:9" x14ac:dyDescent="0.3">
      <c r="I144" s="48"/>
    </row>
    <row r="145" spans="9:9" x14ac:dyDescent="0.3">
      <c r="I145" s="48"/>
    </row>
    <row r="146" spans="9:9" x14ac:dyDescent="0.3">
      <c r="I146" s="48"/>
    </row>
    <row r="147" spans="9:9" x14ac:dyDescent="0.3">
      <c r="I147" s="48"/>
    </row>
    <row r="148" spans="9:9" x14ac:dyDescent="0.3">
      <c r="I148" s="48"/>
    </row>
    <row r="149" spans="9:9" x14ac:dyDescent="0.3">
      <c r="I149" s="48"/>
    </row>
    <row r="150" spans="9:9" x14ac:dyDescent="0.3">
      <c r="I150" s="48"/>
    </row>
    <row r="151" spans="9:9" x14ac:dyDescent="0.3">
      <c r="I151" s="48"/>
    </row>
    <row r="152" spans="9:9" x14ac:dyDescent="0.3">
      <c r="I152" s="48"/>
    </row>
    <row r="153" spans="9:9" x14ac:dyDescent="0.3">
      <c r="I153" s="48"/>
    </row>
    <row r="154" spans="9:9" x14ac:dyDescent="0.3">
      <c r="I154" s="48"/>
    </row>
    <row r="155" spans="9:9" x14ac:dyDescent="0.3">
      <c r="I155" s="48"/>
    </row>
    <row r="156" spans="9:9" x14ac:dyDescent="0.3">
      <c r="I156" s="48"/>
    </row>
    <row r="157" spans="9:9" x14ac:dyDescent="0.3">
      <c r="I157" s="48"/>
    </row>
    <row r="158" spans="9:9" x14ac:dyDescent="0.3">
      <c r="I158" s="48"/>
    </row>
    <row r="159" spans="9:9" x14ac:dyDescent="0.3">
      <c r="I159" s="48"/>
    </row>
    <row r="160" spans="9:9" x14ac:dyDescent="0.3">
      <c r="I160" s="48"/>
    </row>
    <row r="161" spans="9:9" x14ac:dyDescent="0.3">
      <c r="I161" s="48"/>
    </row>
    <row r="162" spans="9:9" x14ac:dyDescent="0.3">
      <c r="I162" s="48"/>
    </row>
    <row r="163" spans="9:9" x14ac:dyDescent="0.3">
      <c r="I163" s="48"/>
    </row>
    <row r="164" spans="9:9" x14ac:dyDescent="0.3">
      <c r="I164" s="48"/>
    </row>
    <row r="165" spans="9:9" x14ac:dyDescent="0.3">
      <c r="I165" s="48"/>
    </row>
    <row r="166" spans="9:9" x14ac:dyDescent="0.3">
      <c r="I166" s="48"/>
    </row>
    <row r="167" spans="9:9" x14ac:dyDescent="0.3">
      <c r="I167" s="48"/>
    </row>
    <row r="168" spans="9:9" x14ac:dyDescent="0.3">
      <c r="I168" s="48"/>
    </row>
    <row r="169" spans="9:9" x14ac:dyDescent="0.3">
      <c r="I169" s="48"/>
    </row>
    <row r="170" spans="9:9" x14ac:dyDescent="0.3">
      <c r="I170" s="48"/>
    </row>
    <row r="171" spans="9:9" x14ac:dyDescent="0.3">
      <c r="I171" s="48"/>
    </row>
    <row r="172" spans="9:9" x14ac:dyDescent="0.3">
      <c r="I172" s="48"/>
    </row>
    <row r="173" spans="9:9" x14ac:dyDescent="0.3">
      <c r="I173" s="48"/>
    </row>
    <row r="174" spans="9:9" x14ac:dyDescent="0.3">
      <c r="I174" s="48"/>
    </row>
    <row r="175" spans="9:9" x14ac:dyDescent="0.3">
      <c r="I175" s="48"/>
    </row>
    <row r="176" spans="9:9" x14ac:dyDescent="0.3">
      <c r="I176" s="48"/>
    </row>
    <row r="177" spans="9:9" x14ac:dyDescent="0.3">
      <c r="I177" s="48"/>
    </row>
    <row r="178" spans="9:9" x14ac:dyDescent="0.3">
      <c r="I178" s="48"/>
    </row>
    <row r="179" spans="9:9" x14ac:dyDescent="0.3">
      <c r="I179" s="48"/>
    </row>
    <row r="180" spans="9:9" x14ac:dyDescent="0.3">
      <c r="I180" s="48"/>
    </row>
    <row r="181" spans="9:9" x14ac:dyDescent="0.3">
      <c r="I181" s="48"/>
    </row>
    <row r="182" spans="9:9" x14ac:dyDescent="0.3">
      <c r="I182" s="48"/>
    </row>
    <row r="183" spans="9:9" x14ac:dyDescent="0.3">
      <c r="I183" s="48"/>
    </row>
    <row r="184" spans="9:9" x14ac:dyDescent="0.3">
      <c r="I184" s="48"/>
    </row>
    <row r="185" spans="9:9" x14ac:dyDescent="0.3">
      <c r="I185" s="48"/>
    </row>
    <row r="186" spans="9:9" x14ac:dyDescent="0.3">
      <c r="I186" s="48"/>
    </row>
    <row r="187" spans="9:9" x14ac:dyDescent="0.3">
      <c r="I187" s="48"/>
    </row>
    <row r="188" spans="9:9" x14ac:dyDescent="0.3">
      <c r="I188" s="48"/>
    </row>
    <row r="189" spans="9:9" x14ac:dyDescent="0.3">
      <c r="I189" s="48"/>
    </row>
    <row r="190" spans="9:9" x14ac:dyDescent="0.3">
      <c r="I190" s="48"/>
    </row>
    <row r="191" spans="9:9" x14ac:dyDescent="0.3">
      <c r="I191" s="48"/>
    </row>
    <row r="192" spans="9:9" x14ac:dyDescent="0.3">
      <c r="I192" s="48"/>
    </row>
    <row r="193" spans="9:9" x14ac:dyDescent="0.3">
      <c r="I193" s="48"/>
    </row>
    <row r="194" spans="9:9" x14ac:dyDescent="0.3">
      <c r="I194" s="48"/>
    </row>
    <row r="195" spans="9:9" x14ac:dyDescent="0.3">
      <c r="I195" s="48"/>
    </row>
    <row r="196" spans="9:9" x14ac:dyDescent="0.3">
      <c r="I196" s="48"/>
    </row>
    <row r="197" spans="9:9" x14ac:dyDescent="0.3">
      <c r="I197" s="48"/>
    </row>
    <row r="198" spans="9:9" x14ac:dyDescent="0.3">
      <c r="I198" s="48"/>
    </row>
    <row r="199" spans="9:9" x14ac:dyDescent="0.3">
      <c r="I199" s="48"/>
    </row>
    <row r="200" spans="9:9" x14ac:dyDescent="0.3">
      <c r="I200" s="48"/>
    </row>
    <row r="201" spans="9:9" x14ac:dyDescent="0.3">
      <c r="I201" s="48"/>
    </row>
    <row r="202" spans="9:9" x14ac:dyDescent="0.3">
      <c r="I202" s="48"/>
    </row>
    <row r="203" spans="9:9" x14ac:dyDescent="0.3">
      <c r="I203" s="48"/>
    </row>
    <row r="204" spans="9:9" x14ac:dyDescent="0.3">
      <c r="I204" s="48"/>
    </row>
    <row r="205" spans="9:9" x14ac:dyDescent="0.3">
      <c r="I205" s="48"/>
    </row>
    <row r="206" spans="9:9" x14ac:dyDescent="0.3">
      <c r="I206" s="48"/>
    </row>
    <row r="207" spans="9:9" x14ac:dyDescent="0.3">
      <c r="I207" s="48"/>
    </row>
    <row r="208" spans="9:9" x14ac:dyDescent="0.3">
      <c r="I208" s="48"/>
    </row>
    <row r="209" spans="9:9" x14ac:dyDescent="0.3">
      <c r="I209" s="48"/>
    </row>
    <row r="210" spans="9:9" x14ac:dyDescent="0.3">
      <c r="I210" s="48"/>
    </row>
    <row r="211" spans="9:9" x14ac:dyDescent="0.3">
      <c r="I211" s="48"/>
    </row>
    <row r="212" spans="9:9" x14ac:dyDescent="0.3">
      <c r="I212" s="48"/>
    </row>
    <row r="213" spans="9:9" x14ac:dyDescent="0.3">
      <c r="I213" s="48"/>
    </row>
    <row r="214" spans="9:9" x14ac:dyDescent="0.3">
      <c r="I214" s="48"/>
    </row>
    <row r="215" spans="9:9" x14ac:dyDescent="0.3">
      <c r="I215" s="48"/>
    </row>
    <row r="216" spans="9:9" x14ac:dyDescent="0.3">
      <c r="I216" s="48"/>
    </row>
    <row r="217" spans="9:9" x14ac:dyDescent="0.3">
      <c r="I217" s="48"/>
    </row>
    <row r="218" spans="9:9" x14ac:dyDescent="0.3">
      <c r="I218" s="48"/>
    </row>
    <row r="219" spans="9:9" x14ac:dyDescent="0.3">
      <c r="I219" s="48"/>
    </row>
    <row r="220" spans="9:9" x14ac:dyDescent="0.3">
      <c r="I220" s="48"/>
    </row>
    <row r="221" spans="9:9" x14ac:dyDescent="0.3">
      <c r="I221" s="48"/>
    </row>
    <row r="222" spans="9:9" x14ac:dyDescent="0.3">
      <c r="I222" s="48"/>
    </row>
    <row r="223" spans="9:9" x14ac:dyDescent="0.3">
      <c r="I223" s="48"/>
    </row>
    <row r="224" spans="9:9" x14ac:dyDescent="0.3">
      <c r="I224" s="48"/>
    </row>
    <row r="225" spans="9:9" x14ac:dyDescent="0.3">
      <c r="I225" s="48"/>
    </row>
    <row r="226" spans="9:9" x14ac:dyDescent="0.3">
      <c r="I226" s="48"/>
    </row>
    <row r="227" spans="9:9" x14ac:dyDescent="0.3">
      <c r="I227" s="48"/>
    </row>
    <row r="228" spans="9:9" x14ac:dyDescent="0.3">
      <c r="I228" s="48"/>
    </row>
    <row r="229" spans="9:9" x14ac:dyDescent="0.3">
      <c r="I229" s="48"/>
    </row>
    <row r="230" spans="9:9" x14ac:dyDescent="0.3">
      <c r="I230" s="48"/>
    </row>
    <row r="231" spans="9:9" x14ac:dyDescent="0.3">
      <c r="I231" s="48"/>
    </row>
    <row r="232" spans="9:9" x14ac:dyDescent="0.3">
      <c r="I232" s="48"/>
    </row>
    <row r="233" spans="9:9" x14ac:dyDescent="0.3">
      <c r="I233" s="48"/>
    </row>
    <row r="234" spans="9:9" x14ac:dyDescent="0.3">
      <c r="I234" s="48"/>
    </row>
    <row r="235" spans="9:9" x14ac:dyDescent="0.3">
      <c r="I235" s="48"/>
    </row>
    <row r="236" spans="9:9" x14ac:dyDescent="0.3">
      <c r="I236" s="48"/>
    </row>
    <row r="237" spans="9:9" x14ac:dyDescent="0.3">
      <c r="I237" s="48"/>
    </row>
    <row r="238" spans="9:9" x14ac:dyDescent="0.3">
      <c r="I238" s="48"/>
    </row>
    <row r="239" spans="9:9" x14ac:dyDescent="0.3">
      <c r="I239" s="48"/>
    </row>
    <row r="240" spans="9:9" x14ac:dyDescent="0.3">
      <c r="I240" s="48"/>
    </row>
    <row r="241" spans="9:9" x14ac:dyDescent="0.3">
      <c r="I241" s="48"/>
    </row>
    <row r="242" spans="9:9" x14ac:dyDescent="0.3">
      <c r="I242" s="48"/>
    </row>
    <row r="243" spans="9:9" x14ac:dyDescent="0.3">
      <c r="I243" s="48"/>
    </row>
    <row r="244" spans="9:9" x14ac:dyDescent="0.3">
      <c r="I244" s="48"/>
    </row>
    <row r="245" spans="9:9" x14ac:dyDescent="0.3">
      <c r="I245" s="48"/>
    </row>
    <row r="246" spans="9:9" x14ac:dyDescent="0.3">
      <c r="I246" s="48"/>
    </row>
    <row r="247" spans="9:9" x14ac:dyDescent="0.3">
      <c r="I247" s="48"/>
    </row>
    <row r="248" spans="9:9" x14ac:dyDescent="0.3">
      <c r="I248" s="48"/>
    </row>
    <row r="249" spans="9:9" x14ac:dyDescent="0.3">
      <c r="I249" s="48"/>
    </row>
    <row r="250" spans="9:9" x14ac:dyDescent="0.3">
      <c r="I250" s="48"/>
    </row>
    <row r="251" spans="9:9" x14ac:dyDescent="0.3">
      <c r="I251" s="48"/>
    </row>
    <row r="252" spans="9:9" x14ac:dyDescent="0.3">
      <c r="I252" s="48"/>
    </row>
    <row r="253" spans="9:9" x14ac:dyDescent="0.3">
      <c r="I253" s="48"/>
    </row>
    <row r="254" spans="9:9" x14ac:dyDescent="0.3">
      <c r="I254" s="48"/>
    </row>
    <row r="255" spans="9:9" x14ac:dyDescent="0.3">
      <c r="I255" s="48"/>
    </row>
    <row r="256" spans="9:9" x14ac:dyDescent="0.3">
      <c r="I256" s="48"/>
    </row>
    <row r="257" spans="9:9" x14ac:dyDescent="0.3">
      <c r="I257" s="48"/>
    </row>
    <row r="258" spans="9:9" x14ac:dyDescent="0.3">
      <c r="I258" s="48"/>
    </row>
    <row r="259" spans="9:9" x14ac:dyDescent="0.3">
      <c r="I259" s="48"/>
    </row>
    <row r="260" spans="9:9" x14ac:dyDescent="0.3">
      <c r="I260" s="48"/>
    </row>
    <row r="261" spans="9:9" x14ac:dyDescent="0.3">
      <c r="I261" s="48"/>
    </row>
    <row r="262" spans="9:9" x14ac:dyDescent="0.3">
      <c r="I262" s="48"/>
    </row>
    <row r="263" spans="9:9" x14ac:dyDescent="0.3">
      <c r="I263" s="48"/>
    </row>
    <row r="264" spans="9:9" x14ac:dyDescent="0.3">
      <c r="I264" s="48"/>
    </row>
    <row r="265" spans="9:9" x14ac:dyDescent="0.3">
      <c r="I265" s="48"/>
    </row>
    <row r="266" spans="9:9" x14ac:dyDescent="0.3">
      <c r="I266" s="48"/>
    </row>
    <row r="267" spans="9:9" x14ac:dyDescent="0.3">
      <c r="I267" s="48"/>
    </row>
    <row r="268" spans="9:9" x14ac:dyDescent="0.3">
      <c r="I268" s="48"/>
    </row>
    <row r="269" spans="9:9" x14ac:dyDescent="0.3">
      <c r="I269" s="48"/>
    </row>
    <row r="270" spans="9:9" x14ac:dyDescent="0.3">
      <c r="I270" s="48"/>
    </row>
    <row r="271" spans="9:9" x14ac:dyDescent="0.3">
      <c r="I271" s="48"/>
    </row>
    <row r="272" spans="9:9" x14ac:dyDescent="0.3">
      <c r="I272" s="48"/>
    </row>
    <row r="273" spans="9:9" x14ac:dyDescent="0.3">
      <c r="I273" s="48"/>
    </row>
    <row r="274" spans="9:9" x14ac:dyDescent="0.3">
      <c r="I274" s="48"/>
    </row>
    <row r="275" spans="9:9" x14ac:dyDescent="0.3">
      <c r="I275" s="48"/>
    </row>
    <row r="276" spans="9:9" x14ac:dyDescent="0.3">
      <c r="I276" s="48"/>
    </row>
    <row r="277" spans="9:9" x14ac:dyDescent="0.3">
      <c r="I277" s="48"/>
    </row>
    <row r="278" spans="9:9" x14ac:dyDescent="0.3">
      <c r="I278" s="48"/>
    </row>
    <row r="279" spans="9:9" x14ac:dyDescent="0.3">
      <c r="I279" s="48"/>
    </row>
    <row r="280" spans="9:9" x14ac:dyDescent="0.3">
      <c r="I280" s="48"/>
    </row>
    <row r="281" spans="9:9" x14ac:dyDescent="0.3">
      <c r="I281" s="48"/>
    </row>
    <row r="282" spans="9:9" x14ac:dyDescent="0.3">
      <c r="I282" s="48"/>
    </row>
    <row r="283" spans="9:9" x14ac:dyDescent="0.3">
      <c r="I283" s="48"/>
    </row>
    <row r="284" spans="9:9" x14ac:dyDescent="0.3">
      <c r="I284" s="48"/>
    </row>
    <row r="285" spans="9:9" x14ac:dyDescent="0.3">
      <c r="I285" s="48"/>
    </row>
    <row r="286" spans="9:9" x14ac:dyDescent="0.3">
      <c r="I286" s="48"/>
    </row>
    <row r="287" spans="9:9" x14ac:dyDescent="0.3">
      <c r="I287" s="48"/>
    </row>
    <row r="288" spans="9:9" x14ac:dyDescent="0.3">
      <c r="I288" s="48"/>
    </row>
    <row r="289" spans="9:9" x14ac:dyDescent="0.3">
      <c r="I289" s="48"/>
    </row>
    <row r="290" spans="9:9" x14ac:dyDescent="0.3">
      <c r="I290" s="48"/>
    </row>
    <row r="291" spans="9:9" x14ac:dyDescent="0.3">
      <c r="I291" s="48"/>
    </row>
    <row r="292" spans="9:9" x14ac:dyDescent="0.3">
      <c r="I292" s="48"/>
    </row>
    <row r="293" spans="9:9" x14ac:dyDescent="0.3">
      <c r="I293" s="48"/>
    </row>
    <row r="294" spans="9:9" x14ac:dyDescent="0.3">
      <c r="I294" s="48"/>
    </row>
    <row r="295" spans="9:9" x14ac:dyDescent="0.3">
      <c r="I295" s="48"/>
    </row>
    <row r="296" spans="9:9" x14ac:dyDescent="0.3">
      <c r="I296" s="48"/>
    </row>
    <row r="297" spans="9:9" x14ac:dyDescent="0.3">
      <c r="I297" s="48"/>
    </row>
    <row r="298" spans="9:9" x14ac:dyDescent="0.3">
      <c r="I298" s="48"/>
    </row>
    <row r="299" spans="9:9" x14ac:dyDescent="0.3">
      <c r="I299" s="48"/>
    </row>
    <row r="300" spans="9:9" x14ac:dyDescent="0.3">
      <c r="I300" s="48"/>
    </row>
    <row r="301" spans="9:9" x14ac:dyDescent="0.3">
      <c r="I301" s="48"/>
    </row>
    <row r="302" spans="9:9" x14ac:dyDescent="0.3">
      <c r="I302" s="48"/>
    </row>
    <row r="303" spans="9:9" x14ac:dyDescent="0.3">
      <c r="I303" s="48"/>
    </row>
    <row r="304" spans="9:9" x14ac:dyDescent="0.3">
      <c r="I304" s="48"/>
    </row>
    <row r="305" spans="9:9" x14ac:dyDescent="0.3">
      <c r="I305" s="48"/>
    </row>
    <row r="306" spans="9:9" x14ac:dyDescent="0.3">
      <c r="I306" s="48"/>
    </row>
    <row r="307" spans="9:9" x14ac:dyDescent="0.3">
      <c r="I307" s="48"/>
    </row>
    <row r="308" spans="9:9" x14ac:dyDescent="0.3">
      <c r="I308" s="48"/>
    </row>
    <row r="309" spans="9:9" x14ac:dyDescent="0.3">
      <c r="I309" s="48"/>
    </row>
    <row r="310" spans="9:9" x14ac:dyDescent="0.3">
      <c r="I310" s="48"/>
    </row>
    <row r="311" spans="9:9" x14ac:dyDescent="0.3">
      <c r="I311" s="48"/>
    </row>
    <row r="312" spans="9:9" x14ac:dyDescent="0.3">
      <c r="I312" s="48"/>
    </row>
    <row r="313" spans="9:9" x14ac:dyDescent="0.3">
      <c r="I313" s="48"/>
    </row>
    <row r="314" spans="9:9" x14ac:dyDescent="0.3">
      <c r="I314" s="48"/>
    </row>
    <row r="315" spans="9:9" x14ac:dyDescent="0.3">
      <c r="I315" s="48"/>
    </row>
    <row r="316" spans="9:9" x14ac:dyDescent="0.3">
      <c r="I316" s="48"/>
    </row>
    <row r="317" spans="9:9" x14ac:dyDescent="0.3">
      <c r="I317" s="48"/>
    </row>
    <row r="318" spans="9:9" x14ac:dyDescent="0.3">
      <c r="I318" s="48"/>
    </row>
    <row r="319" spans="9:9" x14ac:dyDescent="0.3">
      <c r="I319" s="48"/>
    </row>
    <row r="320" spans="9:9" x14ac:dyDescent="0.3">
      <c r="I320" s="48"/>
    </row>
    <row r="321" spans="9:9" x14ac:dyDescent="0.3">
      <c r="I321" s="48"/>
    </row>
    <row r="322" spans="9:9" x14ac:dyDescent="0.3">
      <c r="I322" s="48"/>
    </row>
    <row r="323" spans="9:9" x14ac:dyDescent="0.3">
      <c r="I323" s="48"/>
    </row>
    <row r="324" spans="9:9" x14ac:dyDescent="0.3">
      <c r="I324" s="48"/>
    </row>
    <row r="325" spans="9:9" x14ac:dyDescent="0.3">
      <c r="I325" s="48"/>
    </row>
    <row r="326" spans="9:9" x14ac:dyDescent="0.3">
      <c r="I326" s="48"/>
    </row>
    <row r="327" spans="9:9" x14ac:dyDescent="0.3">
      <c r="I327" s="48"/>
    </row>
    <row r="328" spans="9:9" x14ac:dyDescent="0.3">
      <c r="I328" s="4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C0BE-D805-4F58-A882-9D76F936E143}">
  <dimension ref="A1:M35"/>
  <sheetViews>
    <sheetView workbookViewId="0">
      <selection activeCell="M2" sqref="M2:M34"/>
    </sheetView>
  </sheetViews>
  <sheetFormatPr defaultRowHeight="14.4" x14ac:dyDescent="0.3"/>
  <cols>
    <col min="1" max="1" width="13.33203125" customWidth="1"/>
  </cols>
  <sheetData>
    <row r="1" spans="1:13" x14ac:dyDescent="0.3">
      <c r="A1" s="8" t="s">
        <v>87</v>
      </c>
      <c r="B1" s="8" t="s">
        <v>89</v>
      </c>
      <c r="C1" s="8" t="s">
        <v>88</v>
      </c>
      <c r="D1" s="8" t="s">
        <v>69</v>
      </c>
      <c r="E1" s="8" t="s">
        <v>495</v>
      </c>
      <c r="F1" s="8"/>
      <c r="G1" s="8"/>
      <c r="H1" s="8" t="s">
        <v>836</v>
      </c>
      <c r="I1" s="8" t="s">
        <v>140</v>
      </c>
      <c r="J1" s="8"/>
      <c r="K1" s="8" t="s">
        <v>498</v>
      </c>
      <c r="L1" s="8"/>
      <c r="M1" s="8" t="s">
        <v>828</v>
      </c>
    </row>
    <row r="2" spans="1:13" x14ac:dyDescent="0.3">
      <c r="A2" s="8">
        <v>1</v>
      </c>
      <c r="B2" s="8">
        <f ca="1">OFFSET(Shifts!A$1,G2,0,1)</f>
        <v>2</v>
      </c>
      <c r="C2" s="8">
        <v>1</v>
      </c>
      <c r="D2" s="8">
        <f ca="1">VLOOKUP(B2,Shifts!A$2:T200,20,FALSE)</f>
        <v>-3600</v>
      </c>
      <c r="E2" s="8">
        <v>-2</v>
      </c>
      <c r="F2" s="8"/>
      <c r="G2" s="8">
        <v>1</v>
      </c>
      <c r="H2" s="8">
        <f ca="1">D2/60/60</f>
        <v>-1</v>
      </c>
      <c r="I2" s="8" t="str">
        <f ca="1">VLOOKUP(B2,Shifts!A$2:B200,2,FALSE)</f>
        <v>00:00 00:00</v>
      </c>
      <c r="J2" s="8"/>
      <c r="K2" s="8">
        <v>1</v>
      </c>
      <c r="L2" s="8"/>
      <c r="M2" s="8" t="str">
        <f ca="1">"insert into dailyrates values (@ID,'"&amp;B2&amp;"','"&amp;C2&amp;"','"&amp;D2&amp;"','"&amp;E2&amp;"')exec @id=dbo.nextval 'dailyrates.dailyratesref'"</f>
        <v>insert into dailyrates values (@ID,'2','1','-3600','-2')exec @id=dbo.nextval 'dailyrates.dailyratesref'</v>
      </c>
    </row>
    <row r="3" spans="1:13" x14ac:dyDescent="0.3">
      <c r="A3" s="8">
        <v>2</v>
      </c>
      <c r="B3" s="8">
        <f ca="1">OFFSET(Shifts!A$1,G3,0,1)</f>
        <v>4</v>
      </c>
      <c r="C3" s="8">
        <f>IF(C2=K$2,1,C2+1)</f>
        <v>1</v>
      </c>
      <c r="D3" s="8">
        <f ca="1">VLOOKUP(B3,Shifts!A$2:T201,20,FALSE)</f>
        <v>-3600</v>
      </c>
      <c r="E3" s="8">
        <v>-2</v>
      </c>
      <c r="F3" s="8"/>
      <c r="G3" s="8">
        <f>IF(C3&gt;C2,G2,G2+1)</f>
        <v>2</v>
      </c>
      <c r="H3" s="8">
        <f t="shared" ref="H3:H34" ca="1" si="0">D3/60/60</f>
        <v>-1</v>
      </c>
      <c r="I3" s="8" t="str">
        <f ca="1">VLOOKUP(B3,Shifts!A$2:B201,2,FALSE)</f>
        <v>00:00 00:00</v>
      </c>
      <c r="J3" s="8"/>
      <c r="K3" s="8"/>
      <c r="L3" s="8"/>
      <c r="M3" s="8" t="str">
        <f t="shared" ref="M3:M34" ca="1" si="1">"insert into dailyrates values (@ID,'"&amp;B3&amp;"','"&amp;C3&amp;"','"&amp;D3&amp;"','"&amp;E3&amp;"')exec @id=dbo.nextval 'dailyrates.dailyratesref'"</f>
        <v>insert into dailyrates values (@ID,'4','1','-3600','-2')exec @id=dbo.nextval 'dailyrates.dailyratesref'</v>
      </c>
    </row>
    <row r="4" spans="1:13" x14ac:dyDescent="0.3">
      <c r="A4" s="8">
        <v>3</v>
      </c>
      <c r="B4" s="8">
        <f ca="1">OFFSET(Shifts!A$1,G4,0,1)</f>
        <v>6</v>
      </c>
      <c r="C4" s="8">
        <f t="shared" ref="C4:C34" si="2">IF(C3=K$2,1,C3+1)</f>
        <v>1</v>
      </c>
      <c r="D4" s="8">
        <f ca="1">VLOOKUP(B4,Shifts!A$2:T202,20,FALSE)</f>
        <v>-3600</v>
      </c>
      <c r="E4" s="8">
        <v>-2</v>
      </c>
      <c r="F4" s="8"/>
      <c r="G4" s="8">
        <f t="shared" ref="G4:G34" si="3">IF(C4&gt;C3,G3,G3+1)</f>
        <v>3</v>
      </c>
      <c r="H4" s="8">
        <f t="shared" ca="1" si="0"/>
        <v>-1</v>
      </c>
      <c r="I4" s="8" t="str">
        <f ca="1">VLOOKUP(B4,Shifts!A$2:B202,2,FALSE)</f>
        <v>00:00 00:00</v>
      </c>
      <c r="J4" s="8"/>
      <c r="K4" s="8"/>
      <c r="L4" s="8"/>
      <c r="M4" s="8" t="str">
        <f t="shared" ca="1" si="1"/>
        <v>insert into dailyrates values (@ID,'6','1','-3600','-2')exec @id=dbo.nextval 'dailyrates.dailyratesref'</v>
      </c>
    </row>
    <row r="5" spans="1:13" x14ac:dyDescent="0.3">
      <c r="A5" s="8">
        <v>4</v>
      </c>
      <c r="B5" s="8">
        <f ca="1">OFFSET(Shifts!A$1,G5,0,1)</f>
        <v>8</v>
      </c>
      <c r="C5" s="8">
        <f t="shared" si="2"/>
        <v>1</v>
      </c>
      <c r="D5" s="8">
        <f ca="1">VLOOKUP(B5,Shifts!A$2:T203,20,FALSE)</f>
        <v>-3600</v>
      </c>
      <c r="E5" s="8">
        <v>-2</v>
      </c>
      <c r="F5" s="8"/>
      <c r="G5" s="8">
        <f t="shared" si="3"/>
        <v>4</v>
      </c>
      <c r="H5" s="8">
        <f t="shared" ca="1" si="0"/>
        <v>-1</v>
      </c>
      <c r="I5" s="8" t="str">
        <f ca="1">VLOOKUP(B5,Shifts!A$2:B203,2,FALSE)</f>
        <v>00:00 00:00</v>
      </c>
      <c r="J5" s="8"/>
      <c r="K5" s="8"/>
      <c r="L5" s="8"/>
      <c r="M5" s="8" t="str">
        <f t="shared" ca="1" si="1"/>
        <v>insert into dailyrates values (@ID,'8','1','-3600','-2')exec @id=dbo.nextval 'dailyrates.dailyratesref'</v>
      </c>
    </row>
    <row r="6" spans="1:13" x14ac:dyDescent="0.3">
      <c r="A6" s="8">
        <v>5</v>
      </c>
      <c r="B6" s="8">
        <f ca="1">OFFSET(Shifts!A$1,G6,0,1)</f>
        <v>10</v>
      </c>
      <c r="C6" s="8">
        <f t="shared" si="2"/>
        <v>1</v>
      </c>
      <c r="D6" s="8">
        <f ca="1">VLOOKUP(B6,Shifts!A$2:T204,20,FALSE)</f>
        <v>-3600</v>
      </c>
      <c r="E6" s="8">
        <v>-2</v>
      </c>
      <c r="F6" s="8"/>
      <c r="G6" s="8">
        <f t="shared" si="3"/>
        <v>5</v>
      </c>
      <c r="H6" s="8">
        <f t="shared" ca="1" si="0"/>
        <v>-1</v>
      </c>
      <c r="I6" s="8" t="str">
        <f ca="1">VLOOKUP(B6,Shifts!A$2:B204,2,FALSE)</f>
        <v>00:00 00:00</v>
      </c>
      <c r="J6" s="8"/>
      <c r="K6" s="8"/>
      <c r="L6" s="8"/>
      <c r="M6" s="8" t="str">
        <f t="shared" ca="1" si="1"/>
        <v>insert into dailyrates values (@ID,'10','1','-3600','-2')exec @id=dbo.nextval 'dailyrates.dailyratesref'</v>
      </c>
    </row>
    <row r="7" spans="1:13" x14ac:dyDescent="0.3">
      <c r="A7" s="8">
        <v>6</v>
      </c>
      <c r="B7" s="8">
        <f ca="1">OFFSET(Shifts!A$1,G7,0,1)</f>
        <v>12</v>
      </c>
      <c r="C7" s="8">
        <f t="shared" si="2"/>
        <v>1</v>
      </c>
      <c r="D7" s="8">
        <f ca="1">VLOOKUP(B7,Shifts!A$2:T205,20,FALSE)</f>
        <v>-3600</v>
      </c>
      <c r="E7" s="8">
        <v>-2</v>
      </c>
      <c r="F7" s="8"/>
      <c r="G7" s="8">
        <f t="shared" si="3"/>
        <v>6</v>
      </c>
      <c r="H7" s="8">
        <f t="shared" ca="1" si="0"/>
        <v>-1</v>
      </c>
      <c r="I7" s="8" t="str">
        <f ca="1">VLOOKUP(B7,Shifts!A$2:B205,2,FALSE)</f>
        <v>00:00 00:00</v>
      </c>
      <c r="J7" s="8"/>
      <c r="K7" s="8"/>
      <c r="L7" s="8"/>
      <c r="M7" s="8" t="str">
        <f t="shared" ca="1" si="1"/>
        <v>insert into dailyrates values (@ID,'12','1','-3600','-2')exec @id=dbo.nextval 'dailyrates.dailyratesref'</v>
      </c>
    </row>
    <row r="8" spans="1:13" x14ac:dyDescent="0.3">
      <c r="A8" s="8">
        <v>7</v>
      </c>
      <c r="B8" s="8">
        <f ca="1">OFFSET(Shifts!A$1,G8,0,1)</f>
        <v>14</v>
      </c>
      <c r="C8" s="8">
        <f t="shared" si="2"/>
        <v>1</v>
      </c>
      <c r="D8" s="8">
        <f ca="1">VLOOKUP(B8,Shifts!A$2:T206,20,FALSE)</f>
        <v>-3600</v>
      </c>
      <c r="E8" s="8">
        <v>-2</v>
      </c>
      <c r="F8" s="8"/>
      <c r="G8" s="8">
        <f t="shared" si="3"/>
        <v>7</v>
      </c>
      <c r="H8" s="8">
        <f t="shared" ca="1" si="0"/>
        <v>-1</v>
      </c>
      <c r="I8" s="8" t="str">
        <f ca="1">VLOOKUP(B8,Shifts!A$2:B206,2,FALSE)</f>
        <v>00:00 00:00</v>
      </c>
      <c r="J8" s="8"/>
      <c r="K8" s="8"/>
      <c r="L8" s="8"/>
      <c r="M8" s="8" t="str">
        <f t="shared" ca="1" si="1"/>
        <v>insert into dailyrates values (@ID,'14','1','-3600','-2')exec @id=dbo.nextval 'dailyrates.dailyratesref'</v>
      </c>
    </row>
    <row r="9" spans="1:13" x14ac:dyDescent="0.3">
      <c r="A9" s="8">
        <v>8</v>
      </c>
      <c r="B9" s="8">
        <f ca="1">OFFSET(Shifts!A$1,G9,0,1)</f>
        <v>16</v>
      </c>
      <c r="C9" s="8">
        <f t="shared" si="2"/>
        <v>1</v>
      </c>
      <c r="D9" s="8">
        <f ca="1">VLOOKUP(B9,Shifts!A$2:T207,20,FALSE)</f>
        <v>-3600</v>
      </c>
      <c r="E9" s="8">
        <v>-2</v>
      </c>
      <c r="F9" s="8"/>
      <c r="G9" s="8">
        <f t="shared" si="3"/>
        <v>8</v>
      </c>
      <c r="H9" s="8">
        <f t="shared" ca="1" si="0"/>
        <v>-1</v>
      </c>
      <c r="I9" s="8" t="str">
        <f ca="1">VLOOKUP(B9,Shifts!A$2:B207,2,FALSE)</f>
        <v>00:00 00:00</v>
      </c>
      <c r="J9" s="8"/>
      <c r="K9" s="8"/>
      <c r="L9" s="8"/>
      <c r="M9" s="8" t="str">
        <f t="shared" ca="1" si="1"/>
        <v>insert into dailyrates values (@ID,'16','1','-3600','-2')exec @id=dbo.nextval 'dailyrates.dailyratesref'</v>
      </c>
    </row>
    <row r="10" spans="1:13" x14ac:dyDescent="0.3">
      <c r="A10" s="8">
        <v>9</v>
      </c>
      <c r="B10" s="8">
        <f ca="1">OFFSET(Shifts!A$1,G10,0,1)</f>
        <v>18</v>
      </c>
      <c r="C10" s="8">
        <f t="shared" si="2"/>
        <v>1</v>
      </c>
      <c r="D10" s="8">
        <f ca="1">VLOOKUP(B10,Shifts!A$2:T208,20,FALSE)</f>
        <v>-3600</v>
      </c>
      <c r="E10" s="8">
        <v>-2</v>
      </c>
      <c r="F10" s="8"/>
      <c r="G10" s="8">
        <f t="shared" si="3"/>
        <v>9</v>
      </c>
      <c r="H10" s="8">
        <f t="shared" ca="1" si="0"/>
        <v>-1</v>
      </c>
      <c r="I10" s="8" t="str">
        <f ca="1">VLOOKUP(B10,Shifts!A$2:B208,2,FALSE)</f>
        <v>00:00 00:00</v>
      </c>
      <c r="J10" s="8"/>
      <c r="K10" s="8"/>
      <c r="L10" s="8"/>
      <c r="M10" s="8" t="str">
        <f t="shared" ca="1" si="1"/>
        <v>insert into dailyrates values (@ID,'18','1','-3600','-2')exec @id=dbo.nextval 'dailyrates.dailyratesref'</v>
      </c>
    </row>
    <row r="11" spans="1:13" x14ac:dyDescent="0.3">
      <c r="A11" s="8">
        <v>10</v>
      </c>
      <c r="B11" s="8">
        <f ca="1">OFFSET(Shifts!A$1,G11,0,1)</f>
        <v>20</v>
      </c>
      <c r="C11" s="8">
        <f t="shared" si="2"/>
        <v>1</v>
      </c>
      <c r="D11" s="8">
        <f ca="1">VLOOKUP(B11,Shifts!A$2:T209,20,FALSE)</f>
        <v>-3600</v>
      </c>
      <c r="E11" s="8">
        <v>-2</v>
      </c>
      <c r="F11" s="8"/>
      <c r="G11" s="8">
        <f t="shared" si="3"/>
        <v>10</v>
      </c>
      <c r="H11" s="8">
        <f t="shared" ca="1" si="0"/>
        <v>-1</v>
      </c>
      <c r="I11" s="8" t="str">
        <f ca="1">VLOOKUP(B11,Shifts!A$2:B209,2,FALSE)</f>
        <v>00:00 00:00</v>
      </c>
      <c r="J11" s="8"/>
      <c r="K11" s="8"/>
      <c r="L11" s="8"/>
      <c r="M11" s="8" t="str">
        <f t="shared" ca="1" si="1"/>
        <v>insert into dailyrates values (@ID,'20','1','-3600','-2')exec @id=dbo.nextval 'dailyrates.dailyratesref'</v>
      </c>
    </row>
    <row r="12" spans="1:13" x14ac:dyDescent="0.3">
      <c r="A12" s="8">
        <v>11</v>
      </c>
      <c r="B12" s="8">
        <f ca="1">OFFSET(Shifts!A$1,G12,0,1)</f>
        <v>22</v>
      </c>
      <c r="C12" s="8">
        <f t="shared" si="2"/>
        <v>1</v>
      </c>
      <c r="D12" s="8">
        <f ca="1">VLOOKUP(B12,Shifts!A$2:T210,20,FALSE)</f>
        <v>-3600</v>
      </c>
      <c r="E12" s="8">
        <v>-2</v>
      </c>
      <c r="F12" s="8"/>
      <c r="G12" s="8">
        <f t="shared" si="3"/>
        <v>11</v>
      </c>
      <c r="H12" s="8">
        <f t="shared" ca="1" si="0"/>
        <v>-1</v>
      </c>
      <c r="I12" s="8" t="str">
        <f ca="1">VLOOKUP(B12,Shifts!A$2:B210,2,FALSE)</f>
        <v>00:00 00:00</v>
      </c>
      <c r="J12" s="8"/>
      <c r="K12" s="8"/>
      <c r="L12" s="8"/>
      <c r="M12" s="8" t="str">
        <f t="shared" ca="1" si="1"/>
        <v>insert into dailyrates values (@ID,'22','1','-3600','-2')exec @id=dbo.nextval 'dailyrates.dailyratesref'</v>
      </c>
    </row>
    <row r="13" spans="1:13" x14ac:dyDescent="0.3">
      <c r="A13" s="8">
        <v>12</v>
      </c>
      <c r="B13" s="8">
        <f ca="1">OFFSET(Shifts!A$1,G13,0,1)</f>
        <v>24</v>
      </c>
      <c r="C13" s="8">
        <f t="shared" si="2"/>
        <v>1</v>
      </c>
      <c r="D13" s="8">
        <f ca="1">VLOOKUP(B13,Shifts!A$2:T211,20,FALSE)</f>
        <v>-3600</v>
      </c>
      <c r="E13" s="8">
        <v>-2</v>
      </c>
      <c r="F13" s="8"/>
      <c r="G13" s="8">
        <f t="shared" si="3"/>
        <v>12</v>
      </c>
      <c r="H13" s="8">
        <f t="shared" ca="1" si="0"/>
        <v>-1</v>
      </c>
      <c r="I13" s="8" t="str">
        <f ca="1">VLOOKUP(B13,Shifts!A$2:B211,2,FALSE)</f>
        <v>00:00 00:00</v>
      </c>
      <c r="J13" s="8"/>
      <c r="K13" s="8"/>
      <c r="L13" s="8"/>
      <c r="M13" s="8" t="str">
        <f t="shared" ca="1" si="1"/>
        <v>insert into dailyrates values (@ID,'24','1','-3600','-2')exec @id=dbo.nextval 'dailyrates.dailyratesref'</v>
      </c>
    </row>
    <row r="14" spans="1:13" x14ac:dyDescent="0.3">
      <c r="A14" s="8">
        <v>13</v>
      </c>
      <c r="B14" s="8">
        <f ca="1">OFFSET(Shifts!A$1,G14,0,1)</f>
        <v>26</v>
      </c>
      <c r="C14" s="8">
        <f t="shared" si="2"/>
        <v>1</v>
      </c>
      <c r="D14" s="8">
        <f ca="1">VLOOKUP(B14,Shifts!A$2:T212,20,FALSE)</f>
        <v>-3600</v>
      </c>
      <c r="E14" s="8">
        <v>-2</v>
      </c>
      <c r="F14" s="8"/>
      <c r="G14" s="8">
        <f t="shared" si="3"/>
        <v>13</v>
      </c>
      <c r="H14" s="8">
        <f t="shared" ca="1" si="0"/>
        <v>-1</v>
      </c>
      <c r="I14" s="8" t="str">
        <f ca="1">VLOOKUP(B14,Shifts!A$2:B212,2,FALSE)</f>
        <v>00:00 00:00</v>
      </c>
      <c r="J14" s="8"/>
      <c r="K14" s="8"/>
      <c r="L14" s="8"/>
      <c r="M14" s="8" t="str">
        <f t="shared" ca="1" si="1"/>
        <v>insert into dailyrates values (@ID,'26','1','-3600','-2')exec @id=dbo.nextval 'dailyrates.dailyratesref'</v>
      </c>
    </row>
    <row r="15" spans="1:13" x14ac:dyDescent="0.3">
      <c r="A15" s="8">
        <v>14</v>
      </c>
      <c r="B15" s="8">
        <f ca="1">OFFSET(Shifts!A$1,G15,0,1)</f>
        <v>28</v>
      </c>
      <c r="C15" s="8">
        <f t="shared" si="2"/>
        <v>1</v>
      </c>
      <c r="D15" s="8">
        <f ca="1">VLOOKUP(B15,Shifts!A$2:T213,20,FALSE)</f>
        <v>-3600</v>
      </c>
      <c r="E15" s="8">
        <v>-2</v>
      </c>
      <c r="F15" s="8"/>
      <c r="G15" s="8">
        <f t="shared" si="3"/>
        <v>14</v>
      </c>
      <c r="H15" s="8">
        <f t="shared" ca="1" si="0"/>
        <v>-1</v>
      </c>
      <c r="I15" s="8" t="str">
        <f ca="1">VLOOKUP(B15,Shifts!A$2:B213,2,FALSE)</f>
        <v>00:00 00:00</v>
      </c>
      <c r="J15" s="8"/>
      <c r="K15" s="8"/>
      <c r="L15" s="8"/>
      <c r="M15" s="8" t="str">
        <f t="shared" ca="1" si="1"/>
        <v>insert into dailyrates values (@ID,'28','1','-3600','-2')exec @id=dbo.nextval 'dailyrates.dailyratesref'</v>
      </c>
    </row>
    <row r="16" spans="1:13" x14ac:dyDescent="0.3">
      <c r="A16" s="8">
        <v>15</v>
      </c>
      <c r="B16" s="8">
        <f ca="1">OFFSET(Shifts!A$1,G16,0,1)</f>
        <v>30</v>
      </c>
      <c r="C16" s="8">
        <f t="shared" si="2"/>
        <v>1</v>
      </c>
      <c r="D16" s="8">
        <f ca="1">VLOOKUP(B16,Shifts!A$2:T214,20,FALSE)</f>
        <v>-3600</v>
      </c>
      <c r="E16" s="8">
        <v>-2</v>
      </c>
      <c r="F16" s="8"/>
      <c r="G16" s="8">
        <f t="shared" si="3"/>
        <v>15</v>
      </c>
      <c r="H16" s="8">
        <f t="shared" ca="1" si="0"/>
        <v>-1</v>
      </c>
      <c r="I16" s="8" t="str">
        <f ca="1">VLOOKUP(B16,Shifts!A$2:B214,2,FALSE)</f>
        <v>00:00 00:00</v>
      </c>
      <c r="J16" s="8"/>
      <c r="K16" s="8"/>
      <c r="L16" s="8"/>
      <c r="M16" s="8" t="str">
        <f t="shared" ca="1" si="1"/>
        <v>insert into dailyrates values (@ID,'30','1','-3600','-2')exec @id=dbo.nextval 'dailyrates.dailyratesref'</v>
      </c>
    </row>
    <row r="17" spans="1:13" x14ac:dyDescent="0.3">
      <c r="A17" s="8">
        <v>16</v>
      </c>
      <c r="B17" s="8">
        <f ca="1">OFFSET(Shifts!A$1,G17,0,1)</f>
        <v>32</v>
      </c>
      <c r="C17" s="8">
        <f t="shared" si="2"/>
        <v>1</v>
      </c>
      <c r="D17" s="8">
        <f ca="1">VLOOKUP(B17,Shifts!A$2:T215,20,FALSE)</f>
        <v>-3600</v>
      </c>
      <c r="E17" s="8">
        <v>-2</v>
      </c>
      <c r="F17" s="8"/>
      <c r="G17" s="8">
        <f t="shared" si="3"/>
        <v>16</v>
      </c>
      <c r="H17" s="8">
        <f t="shared" ca="1" si="0"/>
        <v>-1</v>
      </c>
      <c r="I17" s="8" t="str">
        <f ca="1">VLOOKUP(B17,Shifts!A$2:B215,2,FALSE)</f>
        <v>00:00 00:00</v>
      </c>
      <c r="J17" s="8"/>
      <c r="K17" s="8"/>
      <c r="L17" s="8"/>
      <c r="M17" s="8" t="str">
        <f t="shared" ca="1" si="1"/>
        <v>insert into dailyrates values (@ID,'32','1','-3600','-2')exec @id=dbo.nextval 'dailyrates.dailyratesref'</v>
      </c>
    </row>
    <row r="18" spans="1:13" x14ac:dyDescent="0.3">
      <c r="A18" s="8">
        <v>17</v>
      </c>
      <c r="B18" s="8">
        <f ca="1">OFFSET(Shifts!A$1,G18,0,1)</f>
        <v>34</v>
      </c>
      <c r="C18" s="8">
        <f t="shared" si="2"/>
        <v>1</v>
      </c>
      <c r="D18" s="8">
        <f ca="1">VLOOKUP(B18,Shifts!A$2:T216,20,FALSE)</f>
        <v>-3600</v>
      </c>
      <c r="E18" s="8">
        <v>-2</v>
      </c>
      <c r="F18" s="8"/>
      <c r="G18" s="8">
        <f t="shared" si="3"/>
        <v>17</v>
      </c>
      <c r="H18" s="8">
        <f t="shared" ca="1" si="0"/>
        <v>-1</v>
      </c>
      <c r="I18" s="8" t="str">
        <f ca="1">VLOOKUP(B18,Shifts!A$2:B216,2,FALSE)</f>
        <v>00:00 00:00</v>
      </c>
      <c r="J18" s="8"/>
      <c r="K18" s="8"/>
      <c r="L18" s="8"/>
      <c r="M18" s="8" t="str">
        <f t="shared" ca="1" si="1"/>
        <v>insert into dailyrates values (@ID,'34','1','-3600','-2')exec @id=dbo.nextval 'dailyrates.dailyratesref'</v>
      </c>
    </row>
    <row r="19" spans="1:13" x14ac:dyDescent="0.3">
      <c r="A19" s="8">
        <v>18</v>
      </c>
      <c r="B19" s="8">
        <f ca="1">OFFSET(Shifts!A$1,G19,0,1)</f>
        <v>36</v>
      </c>
      <c r="C19" s="8">
        <f t="shared" si="2"/>
        <v>1</v>
      </c>
      <c r="D19" s="8">
        <f ca="1">VLOOKUP(B19,Shifts!A$2:T217,20,FALSE)</f>
        <v>-3600</v>
      </c>
      <c r="E19" s="8">
        <v>-2</v>
      </c>
      <c r="F19" s="8"/>
      <c r="G19" s="8">
        <f t="shared" si="3"/>
        <v>18</v>
      </c>
      <c r="H19" s="8">
        <f t="shared" ca="1" si="0"/>
        <v>-1</v>
      </c>
      <c r="I19" s="8" t="str">
        <f ca="1">VLOOKUP(B19,Shifts!A$2:B217,2,FALSE)</f>
        <v>00:00 00:00</v>
      </c>
      <c r="J19" s="8"/>
      <c r="K19" s="8"/>
      <c r="L19" s="8"/>
      <c r="M19" s="8" t="str">
        <f t="shared" ca="1" si="1"/>
        <v>insert into dailyrates values (@ID,'36','1','-3600','-2')exec @id=dbo.nextval 'dailyrates.dailyratesref'</v>
      </c>
    </row>
    <row r="20" spans="1:13" x14ac:dyDescent="0.3">
      <c r="A20" s="8">
        <v>19</v>
      </c>
      <c r="B20" s="8">
        <f ca="1">OFFSET(Shifts!A$1,G20,0,1)</f>
        <v>38</v>
      </c>
      <c r="C20" s="8">
        <f t="shared" si="2"/>
        <v>1</v>
      </c>
      <c r="D20" s="8">
        <f ca="1">VLOOKUP(B20,Shifts!A$2:T218,20,FALSE)</f>
        <v>-3600</v>
      </c>
      <c r="E20" s="8">
        <v>-2</v>
      </c>
      <c r="F20" s="8"/>
      <c r="G20" s="8">
        <f t="shared" si="3"/>
        <v>19</v>
      </c>
      <c r="H20" s="8">
        <f t="shared" ca="1" si="0"/>
        <v>-1</v>
      </c>
      <c r="I20" s="8" t="str">
        <f ca="1">VLOOKUP(B20,Shifts!A$2:B218,2,FALSE)</f>
        <v>00:00 00:00</v>
      </c>
      <c r="J20" s="8"/>
      <c r="K20" s="8"/>
      <c r="L20" s="8"/>
      <c r="M20" s="8" t="str">
        <f t="shared" ca="1" si="1"/>
        <v>insert into dailyrates values (@ID,'38','1','-3600','-2')exec @id=dbo.nextval 'dailyrates.dailyratesref'</v>
      </c>
    </row>
    <row r="21" spans="1:13" x14ac:dyDescent="0.3">
      <c r="A21" s="8">
        <v>20</v>
      </c>
      <c r="B21" s="8">
        <f ca="1">OFFSET(Shifts!A$1,G21,0,1)</f>
        <v>40</v>
      </c>
      <c r="C21" s="8">
        <f t="shared" si="2"/>
        <v>1</v>
      </c>
      <c r="D21" s="8">
        <f ca="1">VLOOKUP(B21,Shifts!A$2:T219,20,FALSE)</f>
        <v>-3600</v>
      </c>
      <c r="E21" s="8">
        <v>-2</v>
      </c>
      <c r="F21" s="8"/>
      <c r="G21" s="8">
        <f t="shared" si="3"/>
        <v>20</v>
      </c>
      <c r="H21" s="8">
        <f t="shared" ca="1" si="0"/>
        <v>-1</v>
      </c>
      <c r="I21" s="8" t="str">
        <f ca="1">VLOOKUP(B21,Shifts!A$2:B219,2,FALSE)</f>
        <v>00:00 00:00</v>
      </c>
      <c r="J21" s="8"/>
      <c r="K21" s="8"/>
      <c r="L21" s="8"/>
      <c r="M21" s="8" t="str">
        <f t="shared" ca="1" si="1"/>
        <v>insert into dailyrates values (@ID,'40','1','-3600','-2')exec @id=dbo.nextval 'dailyrates.dailyratesref'</v>
      </c>
    </row>
    <row r="22" spans="1:13" x14ac:dyDescent="0.3">
      <c r="A22" s="8">
        <v>21</v>
      </c>
      <c r="B22" s="8">
        <f ca="1">OFFSET(Shifts!A$1,G22,0,1)</f>
        <v>42</v>
      </c>
      <c r="C22" s="8">
        <f t="shared" si="2"/>
        <v>1</v>
      </c>
      <c r="D22" s="8">
        <f ca="1">VLOOKUP(B22,Shifts!A$2:T220,20,FALSE)</f>
        <v>-3600</v>
      </c>
      <c r="E22" s="8">
        <v>-2</v>
      </c>
      <c r="F22" s="8"/>
      <c r="G22" s="8">
        <f t="shared" si="3"/>
        <v>21</v>
      </c>
      <c r="H22" s="8">
        <f t="shared" ca="1" si="0"/>
        <v>-1</v>
      </c>
      <c r="I22" s="8" t="str">
        <f ca="1">VLOOKUP(B22,Shifts!A$2:B220,2,FALSE)</f>
        <v>00:00 00:00</v>
      </c>
      <c r="J22" s="8"/>
      <c r="K22" s="8"/>
      <c r="L22" s="8"/>
      <c r="M22" s="8" t="str">
        <f t="shared" ca="1" si="1"/>
        <v>insert into dailyrates values (@ID,'42','1','-3600','-2')exec @id=dbo.nextval 'dailyrates.dailyratesref'</v>
      </c>
    </row>
    <row r="23" spans="1:13" x14ac:dyDescent="0.3">
      <c r="A23" s="8">
        <v>22</v>
      </c>
      <c r="B23" s="8">
        <f ca="1">OFFSET(Shifts!A$1,G23,0,1)</f>
        <v>44</v>
      </c>
      <c r="C23" s="8">
        <f t="shared" si="2"/>
        <v>1</v>
      </c>
      <c r="D23" s="8">
        <f ca="1">VLOOKUP(B23,Shifts!A$2:T221,20,FALSE)</f>
        <v>-3600</v>
      </c>
      <c r="E23" s="8">
        <v>-2</v>
      </c>
      <c r="F23" s="8"/>
      <c r="G23" s="8">
        <f t="shared" si="3"/>
        <v>22</v>
      </c>
      <c r="H23" s="8">
        <f t="shared" ca="1" si="0"/>
        <v>-1</v>
      </c>
      <c r="I23" s="8" t="str">
        <f ca="1">VLOOKUP(B23,Shifts!A$2:B221,2,FALSE)</f>
        <v>00:00 00:00</v>
      </c>
      <c r="J23" s="8"/>
      <c r="K23" s="8"/>
      <c r="L23" s="8"/>
      <c r="M23" s="8" t="str">
        <f t="shared" ca="1" si="1"/>
        <v>insert into dailyrates values (@ID,'44','1','-3600','-2')exec @id=dbo.nextval 'dailyrates.dailyratesref'</v>
      </c>
    </row>
    <row r="24" spans="1:13" x14ac:dyDescent="0.3">
      <c r="A24" s="8">
        <v>23</v>
      </c>
      <c r="B24" s="8">
        <f ca="1">OFFSET(Shifts!A$1,G24,0,1)</f>
        <v>46</v>
      </c>
      <c r="C24" s="8">
        <f t="shared" si="2"/>
        <v>1</v>
      </c>
      <c r="D24" s="8">
        <f ca="1">VLOOKUP(B24,Shifts!A$2:T222,20,FALSE)</f>
        <v>-3600</v>
      </c>
      <c r="E24" s="8">
        <v>-2</v>
      </c>
      <c r="F24" s="8"/>
      <c r="G24" s="8">
        <f t="shared" si="3"/>
        <v>23</v>
      </c>
      <c r="H24" s="8">
        <f t="shared" ca="1" si="0"/>
        <v>-1</v>
      </c>
      <c r="I24" s="8" t="str">
        <f ca="1">VLOOKUP(B24,Shifts!A$2:B222,2,FALSE)</f>
        <v>00:00 00:00</v>
      </c>
      <c r="J24" s="8"/>
      <c r="K24" s="8"/>
      <c r="L24" s="8"/>
      <c r="M24" s="8" t="str">
        <f t="shared" ca="1" si="1"/>
        <v>insert into dailyrates values (@ID,'46','1','-3600','-2')exec @id=dbo.nextval 'dailyrates.dailyratesref'</v>
      </c>
    </row>
    <row r="25" spans="1:13" x14ac:dyDescent="0.3">
      <c r="A25" s="8">
        <v>24</v>
      </c>
      <c r="B25" s="8">
        <f ca="1">OFFSET(Shifts!A$1,G25,0,1)</f>
        <v>48</v>
      </c>
      <c r="C25" s="8">
        <f t="shared" si="2"/>
        <v>1</v>
      </c>
      <c r="D25" s="8">
        <f ca="1">VLOOKUP(B25,Shifts!A$2:T223,20,FALSE)</f>
        <v>-3600</v>
      </c>
      <c r="E25" s="8">
        <v>-2</v>
      </c>
      <c r="F25" s="8"/>
      <c r="G25" s="8">
        <f t="shared" si="3"/>
        <v>24</v>
      </c>
      <c r="H25" s="8">
        <f t="shared" ca="1" si="0"/>
        <v>-1</v>
      </c>
      <c r="I25" s="8" t="str">
        <f ca="1">VLOOKUP(B25,Shifts!A$2:B223,2,FALSE)</f>
        <v>00:00 00:00</v>
      </c>
      <c r="J25" s="8"/>
      <c r="K25" s="8"/>
      <c r="L25" s="8"/>
      <c r="M25" s="8" t="str">
        <f t="shared" ca="1" si="1"/>
        <v>insert into dailyrates values (@ID,'48','1','-3600','-2')exec @id=dbo.nextval 'dailyrates.dailyratesref'</v>
      </c>
    </row>
    <row r="26" spans="1:13" x14ac:dyDescent="0.3">
      <c r="A26" s="8">
        <v>25</v>
      </c>
      <c r="B26" s="8">
        <f ca="1">OFFSET(Shifts!A$1,G26,0,1)</f>
        <v>50</v>
      </c>
      <c r="C26" s="8">
        <f t="shared" si="2"/>
        <v>1</v>
      </c>
      <c r="D26" s="8">
        <f ca="1">VLOOKUP(B26,Shifts!A$2:T224,20,FALSE)</f>
        <v>-3600</v>
      </c>
      <c r="E26" s="8">
        <v>-2</v>
      </c>
      <c r="F26" s="8"/>
      <c r="G26" s="8">
        <f t="shared" si="3"/>
        <v>25</v>
      </c>
      <c r="H26" s="8">
        <f t="shared" ca="1" si="0"/>
        <v>-1</v>
      </c>
      <c r="I26" s="8" t="str">
        <f ca="1">VLOOKUP(B26,Shifts!A$2:B224,2,FALSE)</f>
        <v>00:00 00:00</v>
      </c>
      <c r="J26" s="8"/>
      <c r="K26" s="8"/>
      <c r="L26" s="8"/>
      <c r="M26" s="8" t="str">
        <f t="shared" ca="1" si="1"/>
        <v>insert into dailyrates values (@ID,'50','1','-3600','-2')exec @id=dbo.nextval 'dailyrates.dailyratesref'</v>
      </c>
    </row>
    <row r="27" spans="1:13" x14ac:dyDescent="0.3">
      <c r="A27" s="8">
        <v>26</v>
      </c>
      <c r="B27" s="8">
        <f ca="1">OFFSET(Shifts!A$1,G27,0,1)</f>
        <v>52</v>
      </c>
      <c r="C27" s="8">
        <f t="shared" si="2"/>
        <v>1</v>
      </c>
      <c r="D27" s="8">
        <f ca="1">VLOOKUP(B27,Shifts!A$2:T225,20,FALSE)</f>
        <v>-3600</v>
      </c>
      <c r="E27" s="8">
        <v>-2</v>
      </c>
      <c r="F27" s="8"/>
      <c r="G27" s="8">
        <f t="shared" si="3"/>
        <v>26</v>
      </c>
      <c r="H27" s="8">
        <f t="shared" ca="1" si="0"/>
        <v>-1</v>
      </c>
      <c r="I27" s="8" t="str">
        <f ca="1">VLOOKUP(B27,Shifts!A$2:B225,2,FALSE)</f>
        <v>00:00 00:00</v>
      </c>
      <c r="J27" s="8"/>
      <c r="K27" s="8"/>
      <c r="L27" s="8"/>
      <c r="M27" s="8" t="str">
        <f t="shared" ca="1" si="1"/>
        <v>insert into dailyrates values (@ID,'52','1','-3600','-2')exec @id=dbo.nextval 'dailyrates.dailyratesref'</v>
      </c>
    </row>
    <row r="28" spans="1:13" x14ac:dyDescent="0.3">
      <c r="A28" s="8">
        <v>27</v>
      </c>
      <c r="B28" s="8">
        <f ca="1">OFFSET(Shifts!A$1,G28,0,1)</f>
        <v>54</v>
      </c>
      <c r="C28" s="8">
        <f t="shared" si="2"/>
        <v>1</v>
      </c>
      <c r="D28" s="8">
        <f ca="1">VLOOKUP(B28,Shifts!A$2:T226,20,FALSE)</f>
        <v>-3600</v>
      </c>
      <c r="E28" s="8">
        <v>-2</v>
      </c>
      <c r="F28" s="8"/>
      <c r="G28" s="8">
        <f t="shared" si="3"/>
        <v>27</v>
      </c>
      <c r="H28" s="8">
        <f t="shared" ca="1" si="0"/>
        <v>-1</v>
      </c>
      <c r="I28" s="8" t="str">
        <f ca="1">VLOOKUP(B28,Shifts!A$2:B226,2,FALSE)</f>
        <v>00:00 00:00</v>
      </c>
      <c r="J28" s="8"/>
      <c r="K28" s="8"/>
      <c r="L28" s="8"/>
      <c r="M28" s="8" t="str">
        <f t="shared" ca="1" si="1"/>
        <v>insert into dailyrates values (@ID,'54','1','-3600','-2')exec @id=dbo.nextval 'dailyrates.dailyratesref'</v>
      </c>
    </row>
    <row r="29" spans="1:13" x14ac:dyDescent="0.3">
      <c r="A29" s="8">
        <v>28</v>
      </c>
      <c r="B29" s="8">
        <f ca="1">OFFSET(Shifts!A$1,G29,0,1)</f>
        <v>56</v>
      </c>
      <c r="C29" s="8">
        <f t="shared" si="2"/>
        <v>1</v>
      </c>
      <c r="D29" s="8">
        <f ca="1">VLOOKUP(B29,Shifts!A$2:T227,20,FALSE)</f>
        <v>-3600</v>
      </c>
      <c r="E29" s="8">
        <v>-2</v>
      </c>
      <c r="F29" s="8"/>
      <c r="G29" s="8">
        <f t="shared" si="3"/>
        <v>28</v>
      </c>
      <c r="H29" s="8">
        <f t="shared" ca="1" si="0"/>
        <v>-1</v>
      </c>
      <c r="I29" s="8" t="str">
        <f ca="1">VLOOKUP(B29,Shifts!A$2:B227,2,FALSE)</f>
        <v>00:00 00:00</v>
      </c>
      <c r="J29" s="8"/>
      <c r="K29" s="8"/>
      <c r="L29" s="8"/>
      <c r="M29" s="8" t="str">
        <f t="shared" ca="1" si="1"/>
        <v>insert into dailyrates values (@ID,'56','1','-3600','-2')exec @id=dbo.nextval 'dailyrates.dailyratesref'</v>
      </c>
    </row>
    <row r="30" spans="1:13" x14ac:dyDescent="0.3">
      <c r="A30" s="8">
        <v>29</v>
      </c>
      <c r="B30" s="8">
        <f ca="1">OFFSET(Shifts!A$1,G30,0,1)</f>
        <v>58</v>
      </c>
      <c r="C30" s="8">
        <f t="shared" si="2"/>
        <v>1</v>
      </c>
      <c r="D30" s="8">
        <f ca="1">VLOOKUP(B30,Shifts!A$2:T228,20,FALSE)</f>
        <v>-3600</v>
      </c>
      <c r="E30" s="8">
        <v>-2</v>
      </c>
      <c r="F30" s="8"/>
      <c r="G30" s="8">
        <f t="shared" si="3"/>
        <v>29</v>
      </c>
      <c r="H30" s="8">
        <f t="shared" ca="1" si="0"/>
        <v>-1</v>
      </c>
      <c r="I30" s="8" t="str">
        <f ca="1">VLOOKUP(B30,Shifts!A$2:B228,2,FALSE)</f>
        <v>00:00 00:00</v>
      </c>
      <c r="J30" s="8"/>
      <c r="K30" s="8"/>
      <c r="L30" s="8"/>
      <c r="M30" s="8" t="str">
        <f t="shared" ca="1" si="1"/>
        <v>insert into dailyrates values (@ID,'58','1','-3600','-2')exec @id=dbo.nextval 'dailyrates.dailyratesref'</v>
      </c>
    </row>
    <row r="31" spans="1:13" x14ac:dyDescent="0.3">
      <c r="A31" s="8">
        <v>30</v>
      </c>
      <c r="B31" s="8">
        <f ca="1">OFFSET(Shifts!A$1,G31,0,1)</f>
        <v>60</v>
      </c>
      <c r="C31" s="8">
        <f t="shared" si="2"/>
        <v>1</v>
      </c>
      <c r="D31" s="8">
        <f ca="1">VLOOKUP(B31,Shifts!A$2:T229,20,FALSE)</f>
        <v>-3600</v>
      </c>
      <c r="E31" s="8">
        <v>-2</v>
      </c>
      <c r="F31" s="8"/>
      <c r="G31" s="8">
        <f t="shared" si="3"/>
        <v>30</v>
      </c>
      <c r="H31" s="8">
        <f t="shared" ca="1" si="0"/>
        <v>-1</v>
      </c>
      <c r="I31" s="8" t="str">
        <f ca="1">VLOOKUP(B31,Shifts!A$2:B229,2,FALSE)</f>
        <v>00:00 00:00</v>
      </c>
      <c r="J31" s="8"/>
      <c r="K31" s="8"/>
      <c r="L31" s="8"/>
      <c r="M31" s="8" t="str">
        <f t="shared" ca="1" si="1"/>
        <v>insert into dailyrates values (@ID,'60','1','-3600','-2')exec @id=dbo.nextval 'dailyrates.dailyratesref'</v>
      </c>
    </row>
    <row r="32" spans="1:13" x14ac:dyDescent="0.3">
      <c r="A32" s="8">
        <v>31</v>
      </c>
      <c r="B32" s="8">
        <f ca="1">OFFSET(Shifts!A$1,G32,0,1)</f>
        <v>62</v>
      </c>
      <c r="C32" s="8">
        <f t="shared" si="2"/>
        <v>1</v>
      </c>
      <c r="D32" s="8">
        <f ca="1">VLOOKUP(B32,Shifts!A$2:T230,20,FALSE)</f>
        <v>-3600</v>
      </c>
      <c r="E32" s="8">
        <v>-2</v>
      </c>
      <c r="F32" s="8"/>
      <c r="G32" s="8">
        <f t="shared" si="3"/>
        <v>31</v>
      </c>
      <c r="H32" s="8">
        <f t="shared" ca="1" si="0"/>
        <v>-1</v>
      </c>
      <c r="I32" s="8" t="str">
        <f ca="1">VLOOKUP(B32,Shifts!A$2:B230,2,FALSE)</f>
        <v>00:00 00:00</v>
      </c>
      <c r="J32" s="8"/>
      <c r="K32" s="8"/>
      <c r="L32" s="8"/>
      <c r="M32" s="8" t="str">
        <f t="shared" ca="1" si="1"/>
        <v>insert into dailyrates values (@ID,'62','1','-3600','-2')exec @id=dbo.nextval 'dailyrates.dailyratesref'</v>
      </c>
    </row>
    <row r="33" spans="1:13" x14ac:dyDescent="0.3">
      <c r="A33" s="8">
        <v>32</v>
      </c>
      <c r="B33" s="8">
        <f ca="1">OFFSET(Shifts!A$1,G33,0,1)</f>
        <v>64</v>
      </c>
      <c r="C33" s="8">
        <f t="shared" si="2"/>
        <v>1</v>
      </c>
      <c r="D33" s="8">
        <f ca="1">VLOOKUP(B33,Shifts!A$2:T231,20,FALSE)</f>
        <v>-3600</v>
      </c>
      <c r="E33" s="8">
        <v>-2</v>
      </c>
      <c r="F33" s="8"/>
      <c r="G33" s="8">
        <f t="shared" si="3"/>
        <v>32</v>
      </c>
      <c r="H33" s="8">
        <f t="shared" ca="1" si="0"/>
        <v>-1</v>
      </c>
      <c r="I33" s="8" t="str">
        <f ca="1">VLOOKUP(B33,Shifts!A$2:B231,2,FALSE)</f>
        <v>00:00 00:00</v>
      </c>
      <c r="J33" s="8"/>
      <c r="K33" s="8"/>
      <c r="L33" s="8"/>
      <c r="M33" s="8" t="str">
        <f t="shared" ca="1" si="1"/>
        <v>insert into dailyrates values (@ID,'64','1','-3600','-2')exec @id=dbo.nextval 'dailyrates.dailyratesref'</v>
      </c>
    </row>
    <row r="34" spans="1:13" x14ac:dyDescent="0.3">
      <c r="A34" s="8">
        <v>33</v>
      </c>
      <c r="B34" s="8">
        <f ca="1">OFFSET(Shifts!A$1,G34,0,1)</f>
        <v>66</v>
      </c>
      <c r="C34" s="8">
        <f t="shared" si="2"/>
        <v>1</v>
      </c>
      <c r="D34" s="8">
        <f ca="1">VLOOKUP(B34,Shifts!A$2:T232,20,FALSE)</f>
        <v>-3600</v>
      </c>
      <c r="E34" s="8">
        <v>-2</v>
      </c>
      <c r="F34" s="8"/>
      <c r="G34" s="8">
        <f t="shared" si="3"/>
        <v>33</v>
      </c>
      <c r="H34" s="8">
        <f t="shared" ca="1" si="0"/>
        <v>-1</v>
      </c>
      <c r="I34" s="8" t="str">
        <f ca="1">VLOOKUP(B34,Shifts!A$2:B232,2,FALSE)</f>
        <v>00:00 00:00</v>
      </c>
      <c r="J34" s="8"/>
      <c r="K34" s="8"/>
      <c r="L34" s="8"/>
      <c r="M34" s="8" t="str">
        <f t="shared" ca="1" si="1"/>
        <v>insert into dailyrates values (@ID,'66','1','-3600','-2')exec @id=dbo.nextval 'dailyrates.dailyratesref'</v>
      </c>
    </row>
    <row r="35" spans="1:13" x14ac:dyDescent="0.3">
      <c r="D35" s="8" t="e">
        <f>VLOOKUP(B35,Shifts!A$2:T233,20,FALSE)</f>
        <v>#N/A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326A9-5AE6-4A64-9B92-B38D4A1FBC9B}">
  <dimension ref="A1:Q344"/>
  <sheetViews>
    <sheetView workbookViewId="0">
      <selection activeCell="K2" sqref="K2:K343"/>
    </sheetView>
  </sheetViews>
  <sheetFormatPr defaultRowHeight="14.4" x14ac:dyDescent="0.3"/>
  <cols>
    <col min="1" max="1" width="13.88671875" customWidth="1"/>
    <col min="6" max="7" width="5.5546875" style="16" bestFit="1" customWidth="1"/>
    <col min="8" max="8" width="19.109375" style="16" bestFit="1" customWidth="1"/>
  </cols>
  <sheetData>
    <row r="1" spans="1:17" ht="15" thickBot="1" x14ac:dyDescent="0.35">
      <c r="A1" s="18" t="s">
        <v>87</v>
      </c>
      <c r="B1" s="18" t="s">
        <v>36</v>
      </c>
      <c r="C1" s="18" t="s">
        <v>88</v>
      </c>
      <c r="D1" s="18" t="s">
        <v>40</v>
      </c>
      <c r="E1" s="33" t="s">
        <v>41</v>
      </c>
      <c r="F1" s="34">
        <v>0</v>
      </c>
      <c r="G1" s="35">
        <v>0.99930555555555556</v>
      </c>
      <c r="H1" s="61" t="s">
        <v>90</v>
      </c>
      <c r="I1" s="59" t="s">
        <v>407</v>
      </c>
      <c r="K1" t="s">
        <v>490</v>
      </c>
    </row>
    <row r="2" spans="1:17" x14ac:dyDescent="0.3">
      <c r="A2" s="18">
        <v>1</v>
      </c>
      <c r="B2" s="18">
        <f ca="1">OFFSET(Shifts!A$1,F2,0,1)</f>
        <v>2</v>
      </c>
      <c r="C2" s="18">
        <f>I$2</f>
        <v>2</v>
      </c>
      <c r="D2" s="20">
        <f>F$1*86400</f>
        <v>0</v>
      </c>
      <c r="E2" s="19">
        <f ca="1">OFFSET(Shifts!A$1,F2,12,1)-60</f>
        <v>-60</v>
      </c>
      <c r="F2" s="16">
        <v>1</v>
      </c>
      <c r="G2" s="17"/>
      <c r="H2" s="16" t="str">
        <f ca="1">VLOOKUP(B2,Shifts!A$2:K$300,2,FALSE)</f>
        <v>00:00 00:00</v>
      </c>
      <c r="I2" s="45">
        <v>2</v>
      </c>
      <c r="K2" t="str">
        <f ca="1">"insert into hourlyrates values (@ID,'"&amp;B2&amp;"','"&amp;C2&amp;"','"&amp;D2&amp;"','"&amp;E2&amp;"')exec @id=dbo.nextval 'hourlyrates.dailyratesref'"</f>
        <v>insert into hourlyrates values (@ID,'2','2','0','-60')exec @id=dbo.nextval 'hourlyrates.dailyratesref'</v>
      </c>
    </row>
    <row r="3" spans="1:17" x14ac:dyDescent="0.3">
      <c r="A3" s="18">
        <v>2</v>
      </c>
      <c r="B3" s="18">
        <f ca="1">OFFSET(Shifts!A$1,F3,0,1)</f>
        <v>2</v>
      </c>
      <c r="C3" s="18">
        <f>I$3</f>
        <v>1</v>
      </c>
      <c r="D3" s="19">
        <f ca="1">OFFSET(Shifts!A$1,F2,12,1)</f>
        <v>0</v>
      </c>
      <c r="E3" s="19">
        <f ca="1">OFFSET(Shifts!A$1,F2,13,1)-60</f>
        <v>-60</v>
      </c>
      <c r="F3" s="16">
        <f>F2</f>
        <v>1</v>
      </c>
      <c r="G3" s="17"/>
      <c r="H3" s="16" t="str">
        <f ca="1">VLOOKUP(B3,Shifts!A$2:K$300,2,FALSE)</f>
        <v>00:00 00:00</v>
      </c>
      <c r="I3" s="45">
        <v>1</v>
      </c>
      <c r="K3" s="8" t="str">
        <f t="shared" ref="K3:K66" ca="1" si="0">"insert into hourlyrates values (@ID,'"&amp;B3&amp;"','"&amp;C3&amp;"','"&amp;D3&amp;"','"&amp;E3&amp;"')exec @id=dbo.nextval 'hourlyrates.dailyratesref'"</f>
        <v>insert into hourlyrates values (@ID,'2','1','0','-60')exec @id=dbo.nextval 'hourlyrates.dailyratesref'</v>
      </c>
    </row>
    <row r="4" spans="1:17" x14ac:dyDescent="0.3">
      <c r="A4" s="18">
        <v>3</v>
      </c>
      <c r="B4" s="18">
        <f ca="1">OFFSET(Shifts!A$1,F4,0,1)</f>
        <v>2</v>
      </c>
      <c r="C4" s="18">
        <f>I$4</f>
        <v>2</v>
      </c>
      <c r="D4" s="19">
        <f ca="1">OFFSET(Shifts!A$1,F2,13,1)</f>
        <v>0</v>
      </c>
      <c r="E4" s="20">
        <f>G$1*86400</f>
        <v>86340</v>
      </c>
      <c r="F4" s="16">
        <f>F2</f>
        <v>1</v>
      </c>
      <c r="G4" s="17"/>
      <c r="H4" s="16" t="str">
        <f ca="1">VLOOKUP(B4,Shifts!A$2:K$300,2,FALSE)</f>
        <v>00:00 00:00</v>
      </c>
      <c r="I4" s="45">
        <v>2</v>
      </c>
      <c r="K4" s="8" t="str">
        <f t="shared" ca="1" si="0"/>
        <v>insert into hourlyrates values (@ID,'2','2','0','86340')exec @id=dbo.nextval 'hourlyrates.dailyratesref'</v>
      </c>
    </row>
    <row r="5" spans="1:17" x14ac:dyDescent="0.3">
      <c r="A5" s="18">
        <v>4</v>
      </c>
      <c r="B5" s="18">
        <f ca="1">OFFSET(Shifts!A$1,F5,0,1)</f>
        <v>4</v>
      </c>
      <c r="C5" s="18">
        <f t="shared" ref="C5" si="1">I$2</f>
        <v>2</v>
      </c>
      <c r="D5" s="20">
        <f t="shared" ref="D5" si="2">F$1*86400</f>
        <v>0</v>
      </c>
      <c r="E5" s="19">
        <f ca="1">OFFSET(Shifts!A$1,F5,12,1)-60</f>
        <v>-60</v>
      </c>
      <c r="F5" s="16">
        <v>2</v>
      </c>
      <c r="G5" s="17"/>
      <c r="H5" s="16" t="str">
        <f ca="1">VLOOKUP(B5,Shifts!A$2:K$300,2,FALSE)</f>
        <v>00:00 00:00</v>
      </c>
      <c r="I5" t="s">
        <v>823</v>
      </c>
      <c r="K5" s="8" t="str">
        <f t="shared" ca="1" si="0"/>
        <v>insert into hourlyrates values (@ID,'4','2','0','-60')exec @id=dbo.nextval 'hourlyrates.dailyratesref'</v>
      </c>
      <c r="Q5" s="8"/>
    </row>
    <row r="6" spans="1:17" x14ac:dyDescent="0.3">
      <c r="A6" s="18">
        <v>5</v>
      </c>
      <c r="B6" s="18">
        <f ca="1">OFFSET(Shifts!A$1,F6,0,1)</f>
        <v>4</v>
      </c>
      <c r="C6" s="18">
        <f t="shared" ref="C6" si="3">I$3</f>
        <v>1</v>
      </c>
      <c r="D6" s="19">
        <f ca="1">OFFSET(Shifts!A$1,F5,12,1)</f>
        <v>0</v>
      </c>
      <c r="E6" s="19">
        <f ca="1">OFFSET(Shifts!A$1,F5,13,1)-60</f>
        <v>-60</v>
      </c>
      <c r="F6" s="16">
        <f t="shared" ref="F6" si="4">F5</f>
        <v>2</v>
      </c>
      <c r="G6" s="17"/>
      <c r="H6" s="16" t="str">
        <f ca="1">VLOOKUP(B6,Shifts!A$2:K$300,2,FALSE)</f>
        <v>00:00 00:00</v>
      </c>
      <c r="I6" t="s">
        <v>816</v>
      </c>
      <c r="K6" s="8" t="str">
        <f t="shared" ca="1" si="0"/>
        <v>insert into hourlyrates values (@ID,'4','1','0','-60')exec @id=dbo.nextval 'hourlyrates.dailyratesref'</v>
      </c>
      <c r="Q6" s="8"/>
    </row>
    <row r="7" spans="1:17" x14ac:dyDescent="0.3">
      <c r="A7" s="18">
        <v>6</v>
      </c>
      <c r="B7" s="18">
        <f ca="1">OFFSET(Shifts!A$1,F7,0,1)</f>
        <v>4</v>
      </c>
      <c r="C7" s="18">
        <f t="shared" ref="C7" si="5">I$4</f>
        <v>2</v>
      </c>
      <c r="D7" s="19">
        <f ca="1">OFFSET(Shifts!A$1,F5,13,1)</f>
        <v>0</v>
      </c>
      <c r="E7" s="20">
        <f>G$1*86400</f>
        <v>86340</v>
      </c>
      <c r="F7" s="16">
        <f t="shared" ref="F7" si="6">F5</f>
        <v>2</v>
      </c>
      <c r="G7" s="17"/>
      <c r="H7" s="16" t="str">
        <f ca="1">VLOOKUP(B7,Shifts!A$2:K$300,2,FALSE)</f>
        <v>00:00 00:00</v>
      </c>
      <c r="I7" t="s">
        <v>817</v>
      </c>
      <c r="J7" t="s">
        <v>818</v>
      </c>
      <c r="K7" s="8" t="str">
        <f t="shared" ca="1" si="0"/>
        <v>insert into hourlyrates values (@ID,'4','2','0','86340')exec @id=dbo.nextval 'hourlyrates.dailyratesref'</v>
      </c>
      <c r="Q7" s="8"/>
    </row>
    <row r="8" spans="1:17" x14ac:dyDescent="0.3">
      <c r="A8" s="18">
        <v>7</v>
      </c>
      <c r="B8" s="18">
        <f ca="1">OFFSET(Shifts!A$1,F8,0,1)</f>
        <v>6</v>
      </c>
      <c r="C8" s="18">
        <f t="shared" ref="C8" si="7">I$2</f>
        <v>2</v>
      </c>
      <c r="D8" s="20">
        <f t="shared" ref="D8" si="8">F$1*86400</f>
        <v>0</v>
      </c>
      <c r="E8" s="19">
        <f ca="1">OFFSET(Shifts!A$1,F8,12,1)-60</f>
        <v>-60</v>
      </c>
      <c r="F8" s="16">
        <v>3</v>
      </c>
      <c r="G8" s="17"/>
      <c r="H8" s="16" t="str">
        <f ca="1">VLOOKUP(B8,Shifts!A$2:K$300,2,FALSE)</f>
        <v>00:00 00:00</v>
      </c>
      <c r="I8" t="s">
        <v>819</v>
      </c>
      <c r="J8" t="s">
        <v>820</v>
      </c>
      <c r="K8" s="8" t="str">
        <f t="shared" ca="1" si="0"/>
        <v>insert into hourlyrates values (@ID,'6','2','0','-60')exec @id=dbo.nextval 'hourlyrates.dailyratesref'</v>
      </c>
      <c r="Q8" s="8"/>
    </row>
    <row r="9" spans="1:17" x14ac:dyDescent="0.3">
      <c r="A9" s="18">
        <v>8</v>
      </c>
      <c r="B9" s="18">
        <f ca="1">OFFSET(Shifts!A$1,F9,0,1)</f>
        <v>6</v>
      </c>
      <c r="C9" s="18">
        <f t="shared" ref="C9" si="9">I$3</f>
        <v>1</v>
      </c>
      <c r="D9" s="19">
        <f ca="1">OFFSET(Shifts!A$1,F8,12,1)</f>
        <v>0</v>
      </c>
      <c r="E9" s="19">
        <f ca="1">OFFSET(Shifts!A$1,F8,13,1)-60</f>
        <v>-60</v>
      </c>
      <c r="F9" s="16">
        <f t="shared" ref="F9" si="10">F8</f>
        <v>3</v>
      </c>
      <c r="G9" s="17"/>
      <c r="H9" s="16" t="str">
        <f ca="1">VLOOKUP(B9,Shifts!A$2:K$300,2,FALSE)</f>
        <v>00:00 00:00</v>
      </c>
      <c r="I9" s="8" t="s">
        <v>821</v>
      </c>
      <c r="J9" t="s">
        <v>822</v>
      </c>
      <c r="K9" s="8" t="str">
        <f t="shared" ca="1" si="0"/>
        <v>insert into hourlyrates values (@ID,'6','1','0','-60')exec @id=dbo.nextval 'hourlyrates.dailyratesref'</v>
      </c>
      <c r="Q9" s="8"/>
    </row>
    <row r="10" spans="1:17" x14ac:dyDescent="0.3">
      <c r="A10" s="18">
        <v>9</v>
      </c>
      <c r="B10" s="18">
        <f ca="1">OFFSET(Shifts!A$1,F10,0,1)</f>
        <v>6</v>
      </c>
      <c r="C10" s="18">
        <f t="shared" ref="C10" si="11">I$4</f>
        <v>2</v>
      </c>
      <c r="D10" s="19">
        <f ca="1">OFFSET(Shifts!A$1,F8,13,1)</f>
        <v>0</v>
      </c>
      <c r="E10" s="20">
        <f t="shared" ref="E10" si="12">G$1*86400</f>
        <v>86340</v>
      </c>
      <c r="F10" s="16">
        <f t="shared" ref="F10" si="13">F8</f>
        <v>3</v>
      </c>
      <c r="G10" s="17"/>
      <c r="H10" s="16" t="str">
        <f ca="1">VLOOKUP(B10,Shifts!A$2:K$300,2,FALSE)</f>
        <v>00:00 00:00</v>
      </c>
      <c r="I10" s="8"/>
      <c r="K10" s="8" t="str">
        <f t="shared" ca="1" si="0"/>
        <v>insert into hourlyrates values (@ID,'6','2','0','86340')exec @id=dbo.nextval 'hourlyrates.dailyratesref'</v>
      </c>
      <c r="Q10" s="8"/>
    </row>
    <row r="11" spans="1:17" x14ac:dyDescent="0.3">
      <c r="A11" s="18">
        <v>10</v>
      </c>
      <c r="B11" s="18">
        <f ca="1">OFFSET(Shifts!A$1,F11,0,1)</f>
        <v>8</v>
      </c>
      <c r="C11" s="18">
        <f t="shared" ref="C11" si="14">I$2</f>
        <v>2</v>
      </c>
      <c r="D11" s="20">
        <f t="shared" ref="D11" si="15">F$1*86400</f>
        <v>0</v>
      </c>
      <c r="E11" s="19">
        <f ca="1">OFFSET(Shifts!A$1,F11,12,1)-60</f>
        <v>-60</v>
      </c>
      <c r="F11" s="16">
        <v>4</v>
      </c>
      <c r="G11" s="17"/>
      <c r="H11" s="16" t="str">
        <f ca="1">VLOOKUP(B11,Shifts!A$2:K$300,2,FALSE)</f>
        <v>00:00 00:00</v>
      </c>
      <c r="I11" s="8"/>
      <c r="K11" s="8" t="str">
        <f t="shared" ca="1" si="0"/>
        <v>insert into hourlyrates values (@ID,'8','2','0','-60')exec @id=dbo.nextval 'hourlyrates.dailyratesref'</v>
      </c>
      <c r="Q11" s="8"/>
    </row>
    <row r="12" spans="1:17" x14ac:dyDescent="0.3">
      <c r="A12" s="18">
        <v>11</v>
      </c>
      <c r="B12" s="18">
        <f ca="1">OFFSET(Shifts!A$1,F12,0,1)</f>
        <v>8</v>
      </c>
      <c r="C12" s="18">
        <f t="shared" ref="C12" si="16">I$3</f>
        <v>1</v>
      </c>
      <c r="D12" s="19">
        <f ca="1">OFFSET(Shifts!A$1,F11,12,1)</f>
        <v>0</v>
      </c>
      <c r="E12" s="19">
        <f ca="1">OFFSET(Shifts!A$1,F11,13,1)-60</f>
        <v>-60</v>
      </c>
      <c r="F12" s="16">
        <f t="shared" ref="F12" si="17">F11</f>
        <v>4</v>
      </c>
      <c r="G12" s="17"/>
      <c r="H12" s="16" t="str">
        <f ca="1">VLOOKUP(B12,Shifts!A$2:K$300,2,FALSE)</f>
        <v>00:00 00:00</v>
      </c>
      <c r="I12" s="8"/>
      <c r="K12" s="8" t="str">
        <f t="shared" ca="1" si="0"/>
        <v>insert into hourlyrates values (@ID,'8','1','0','-60')exec @id=dbo.nextval 'hourlyrates.dailyratesref'</v>
      </c>
      <c r="Q12" s="8"/>
    </row>
    <row r="13" spans="1:17" x14ac:dyDescent="0.3">
      <c r="A13" s="18">
        <v>12</v>
      </c>
      <c r="B13" s="18">
        <f ca="1">OFFSET(Shifts!A$1,F13,0,1)</f>
        <v>8</v>
      </c>
      <c r="C13" s="18">
        <f t="shared" ref="C13" si="18">I$4</f>
        <v>2</v>
      </c>
      <c r="D13" s="19">
        <f ca="1">OFFSET(Shifts!A$1,F11,13,1)</f>
        <v>0</v>
      </c>
      <c r="E13" s="20">
        <f t="shared" ref="E13" si="19">G$1*86400</f>
        <v>86340</v>
      </c>
      <c r="F13" s="16">
        <f t="shared" ref="F13" si="20">F11</f>
        <v>4</v>
      </c>
      <c r="H13" s="16" t="str">
        <f ca="1">VLOOKUP(B13,Shifts!A$2:K$300,2,FALSE)</f>
        <v>00:00 00:00</v>
      </c>
      <c r="I13" s="8"/>
      <c r="K13" s="8" t="str">
        <f t="shared" ca="1" si="0"/>
        <v>insert into hourlyrates values (@ID,'8','2','0','86340')exec @id=dbo.nextval 'hourlyrates.dailyratesref'</v>
      </c>
      <c r="Q13" s="8"/>
    </row>
    <row r="14" spans="1:17" x14ac:dyDescent="0.3">
      <c r="A14" s="18">
        <v>13</v>
      </c>
      <c r="B14" s="18">
        <f ca="1">OFFSET(Shifts!A$1,F14,0,1)</f>
        <v>10</v>
      </c>
      <c r="C14" s="18">
        <f t="shared" ref="C14" si="21">I$2</f>
        <v>2</v>
      </c>
      <c r="D14" s="20">
        <f t="shared" ref="D14:D77" si="22">F$1*86400</f>
        <v>0</v>
      </c>
      <c r="E14" s="19">
        <f ca="1">OFFSET(Shifts!A$1,F14,12,1)-60</f>
        <v>-60</v>
      </c>
      <c r="F14" s="16">
        <v>5</v>
      </c>
      <c r="H14" s="16" t="str">
        <f ca="1">VLOOKUP(B14,Shifts!A$2:K$300,2,FALSE)</f>
        <v>00:00 00:00</v>
      </c>
      <c r="I14" s="8"/>
      <c r="K14" s="8" t="str">
        <f t="shared" ca="1" si="0"/>
        <v>insert into hourlyrates values (@ID,'10','2','0','-60')exec @id=dbo.nextval 'hourlyrates.dailyratesref'</v>
      </c>
      <c r="Q14" s="8"/>
    </row>
    <row r="15" spans="1:17" x14ac:dyDescent="0.3">
      <c r="A15" s="18">
        <v>14</v>
      </c>
      <c r="B15" s="18">
        <f ca="1">OFFSET(Shifts!A$1,F15,0,1)</f>
        <v>10</v>
      </c>
      <c r="C15" s="18">
        <f t="shared" ref="C15" si="23">I$3</f>
        <v>1</v>
      </c>
      <c r="D15" s="19">
        <f ca="1">OFFSET(Shifts!A$1,F14,12,1)</f>
        <v>0</v>
      </c>
      <c r="E15" s="19">
        <f ca="1">OFFSET(Shifts!A$1,F14,13,1)-60</f>
        <v>-60</v>
      </c>
      <c r="F15" s="16">
        <f t="shared" ref="F15" si="24">F14</f>
        <v>5</v>
      </c>
      <c r="H15" s="16" t="str">
        <f ca="1">VLOOKUP(B15,Shifts!A$2:K$300,2,FALSE)</f>
        <v>00:00 00:00</v>
      </c>
      <c r="I15" s="8"/>
      <c r="K15" s="8" t="str">
        <f t="shared" ca="1" si="0"/>
        <v>insert into hourlyrates values (@ID,'10','1','0','-60')exec @id=dbo.nextval 'hourlyrates.dailyratesref'</v>
      </c>
      <c r="Q15" s="8"/>
    </row>
    <row r="16" spans="1:17" x14ac:dyDescent="0.3">
      <c r="A16" s="18">
        <v>15</v>
      </c>
      <c r="B16" s="18">
        <f ca="1">OFFSET(Shifts!A$1,F16,0,1)</f>
        <v>10</v>
      </c>
      <c r="C16" s="18">
        <f t="shared" ref="C16" si="25">I$4</f>
        <v>2</v>
      </c>
      <c r="D16" s="19">
        <f ca="1">OFFSET(Shifts!A$1,F14,13,1)</f>
        <v>0</v>
      </c>
      <c r="E16" s="20">
        <f t="shared" ref="E16" si="26">G$1*86400</f>
        <v>86340</v>
      </c>
      <c r="F16" s="16">
        <f t="shared" ref="F16" si="27">F14</f>
        <v>5</v>
      </c>
      <c r="H16" s="16" t="str">
        <f ca="1">VLOOKUP(B16,Shifts!A$2:K$300,2,FALSE)</f>
        <v>00:00 00:00</v>
      </c>
      <c r="I16" s="8"/>
      <c r="K16" s="8" t="str">
        <f t="shared" ca="1" si="0"/>
        <v>insert into hourlyrates values (@ID,'10','2','0','86340')exec @id=dbo.nextval 'hourlyrates.dailyratesref'</v>
      </c>
      <c r="Q16" s="8"/>
    </row>
    <row r="17" spans="1:17" x14ac:dyDescent="0.3">
      <c r="A17" s="18">
        <v>16</v>
      </c>
      <c r="B17" s="18">
        <f ca="1">OFFSET(Shifts!A$1,F17,0,1)</f>
        <v>12</v>
      </c>
      <c r="C17" s="18">
        <f t="shared" ref="C17" si="28">I$2</f>
        <v>2</v>
      </c>
      <c r="D17" s="20">
        <f t="shared" ref="D17:D80" si="29">F$1*86400</f>
        <v>0</v>
      </c>
      <c r="E17" s="19">
        <f ca="1">OFFSET(Shifts!A$1,F17,12,1)-60</f>
        <v>-60</v>
      </c>
      <c r="F17" s="16">
        <v>6</v>
      </c>
      <c r="H17" s="16" t="str">
        <f ca="1">VLOOKUP(B17,Shifts!A$2:K$300,2,FALSE)</f>
        <v>00:00 00:00</v>
      </c>
      <c r="I17" s="8"/>
      <c r="K17" s="8" t="str">
        <f t="shared" ca="1" si="0"/>
        <v>insert into hourlyrates values (@ID,'12','2','0','-60')exec @id=dbo.nextval 'hourlyrates.dailyratesref'</v>
      </c>
      <c r="Q17" s="8"/>
    </row>
    <row r="18" spans="1:17" x14ac:dyDescent="0.3">
      <c r="A18" s="18">
        <v>17</v>
      </c>
      <c r="B18" s="18">
        <f ca="1">OFFSET(Shifts!A$1,F18,0,1)</f>
        <v>12</v>
      </c>
      <c r="C18" s="18">
        <f t="shared" ref="C18" si="30">I$3</f>
        <v>1</v>
      </c>
      <c r="D18" s="19">
        <f ca="1">OFFSET(Shifts!A$1,F17,12,1)</f>
        <v>0</v>
      </c>
      <c r="E18" s="19">
        <f ca="1">OFFSET(Shifts!A$1,F17,13,1)-60</f>
        <v>-60</v>
      </c>
      <c r="F18" s="16">
        <f t="shared" ref="F18" si="31">F17</f>
        <v>6</v>
      </c>
      <c r="H18" s="16" t="str">
        <f ca="1">VLOOKUP(B18,Shifts!A$2:K$300,2,FALSE)</f>
        <v>00:00 00:00</v>
      </c>
      <c r="I18" s="8"/>
      <c r="K18" s="8" t="str">
        <f t="shared" ca="1" si="0"/>
        <v>insert into hourlyrates values (@ID,'12','1','0','-60')exec @id=dbo.nextval 'hourlyrates.dailyratesref'</v>
      </c>
      <c r="Q18" s="8"/>
    </row>
    <row r="19" spans="1:17" x14ac:dyDescent="0.3">
      <c r="A19" s="18">
        <v>18</v>
      </c>
      <c r="B19" s="18">
        <f ca="1">OFFSET(Shifts!A$1,F19,0,1)</f>
        <v>12</v>
      </c>
      <c r="C19" s="18">
        <f t="shared" ref="C19" si="32">I$4</f>
        <v>2</v>
      </c>
      <c r="D19" s="19">
        <f ca="1">OFFSET(Shifts!A$1,F17,13,1)</f>
        <v>0</v>
      </c>
      <c r="E19" s="20">
        <f t="shared" ref="E19" si="33">G$1*86400</f>
        <v>86340</v>
      </c>
      <c r="F19" s="16">
        <f t="shared" ref="F19" si="34">F17</f>
        <v>6</v>
      </c>
      <c r="H19" s="16" t="str">
        <f ca="1">VLOOKUP(B19,Shifts!A$2:K$300,2,FALSE)</f>
        <v>00:00 00:00</v>
      </c>
      <c r="I19" s="8"/>
      <c r="K19" s="8" t="str">
        <f t="shared" ca="1" si="0"/>
        <v>insert into hourlyrates values (@ID,'12','2','0','86340')exec @id=dbo.nextval 'hourlyrates.dailyratesref'</v>
      </c>
      <c r="Q19" s="8"/>
    </row>
    <row r="20" spans="1:17" x14ac:dyDescent="0.3">
      <c r="A20" s="18">
        <v>19</v>
      </c>
      <c r="B20" s="18">
        <f ca="1">OFFSET(Shifts!A$1,F20,0,1)</f>
        <v>14</v>
      </c>
      <c r="C20" s="18">
        <f t="shared" ref="C20" si="35">I$2</f>
        <v>2</v>
      </c>
      <c r="D20" s="20">
        <f t="shared" ref="D20" si="36">F$1*86400</f>
        <v>0</v>
      </c>
      <c r="E20" s="19">
        <f ca="1">OFFSET(Shifts!A$1,F20,12,1)-60</f>
        <v>-60</v>
      </c>
      <c r="F20" s="16">
        <v>7</v>
      </c>
      <c r="H20" s="16" t="str">
        <f ca="1">VLOOKUP(B20,Shifts!A$2:K$300,2,FALSE)</f>
        <v>00:00 00:00</v>
      </c>
      <c r="I20" s="8"/>
      <c r="K20" s="8" t="str">
        <f t="shared" ca="1" si="0"/>
        <v>insert into hourlyrates values (@ID,'14','2','0','-60')exec @id=dbo.nextval 'hourlyrates.dailyratesref'</v>
      </c>
      <c r="Q20" s="8"/>
    </row>
    <row r="21" spans="1:17" x14ac:dyDescent="0.3">
      <c r="A21" s="18">
        <v>20</v>
      </c>
      <c r="B21" s="18">
        <f ca="1">OFFSET(Shifts!A$1,F21,0,1)</f>
        <v>14</v>
      </c>
      <c r="C21" s="18">
        <f t="shared" ref="C21" si="37">I$3</f>
        <v>1</v>
      </c>
      <c r="D21" s="19">
        <f ca="1">OFFSET(Shifts!A$1,F20,12,1)</f>
        <v>0</v>
      </c>
      <c r="E21" s="19">
        <f ca="1">OFFSET(Shifts!A$1,F20,13,1)-60</f>
        <v>-60</v>
      </c>
      <c r="F21" s="16">
        <f t="shared" ref="F21" si="38">F20</f>
        <v>7</v>
      </c>
      <c r="H21" s="16" t="str">
        <f ca="1">VLOOKUP(B21,Shifts!A$2:K$300,2,FALSE)</f>
        <v>00:00 00:00</v>
      </c>
      <c r="I21" s="8"/>
      <c r="K21" s="8" t="str">
        <f t="shared" ca="1" si="0"/>
        <v>insert into hourlyrates values (@ID,'14','1','0','-60')exec @id=dbo.nextval 'hourlyrates.dailyratesref'</v>
      </c>
      <c r="Q21" s="8"/>
    </row>
    <row r="22" spans="1:17" x14ac:dyDescent="0.3">
      <c r="A22" s="18">
        <v>21</v>
      </c>
      <c r="B22" s="18">
        <f ca="1">OFFSET(Shifts!A$1,F22,0,1)</f>
        <v>14</v>
      </c>
      <c r="C22" s="18">
        <f t="shared" ref="C22" si="39">I$4</f>
        <v>2</v>
      </c>
      <c r="D22" s="19">
        <f ca="1">OFFSET(Shifts!A$1,F20,13,1)</f>
        <v>0</v>
      </c>
      <c r="E22" s="20">
        <f t="shared" ref="E22" si="40">G$1*86400</f>
        <v>86340</v>
      </c>
      <c r="F22" s="16">
        <f t="shared" ref="F22" si="41">F20</f>
        <v>7</v>
      </c>
      <c r="H22" s="16" t="str">
        <f ca="1">VLOOKUP(B22,Shifts!A$2:K$300,2,FALSE)</f>
        <v>00:00 00:00</v>
      </c>
      <c r="I22" s="8"/>
      <c r="K22" s="8" t="str">
        <f t="shared" ca="1" si="0"/>
        <v>insert into hourlyrates values (@ID,'14','2','0','86340')exec @id=dbo.nextval 'hourlyrates.dailyratesref'</v>
      </c>
      <c r="Q22" s="8"/>
    </row>
    <row r="23" spans="1:17" x14ac:dyDescent="0.3">
      <c r="A23" s="18">
        <v>22</v>
      </c>
      <c r="B23" s="18">
        <f ca="1">OFFSET(Shifts!A$1,F23,0,1)</f>
        <v>16</v>
      </c>
      <c r="C23" s="18">
        <f t="shared" ref="C23" si="42">I$2</f>
        <v>2</v>
      </c>
      <c r="D23" s="20">
        <f t="shared" si="22"/>
        <v>0</v>
      </c>
      <c r="E23" s="19">
        <f ca="1">OFFSET(Shifts!A$1,F23,12,1)-60</f>
        <v>-60</v>
      </c>
      <c r="F23" s="16">
        <v>8</v>
      </c>
      <c r="H23" s="16" t="str">
        <f ca="1">VLOOKUP(B23,Shifts!A$2:K$300,2,FALSE)</f>
        <v>00:00 00:00</v>
      </c>
      <c r="I23" s="8"/>
      <c r="K23" s="8" t="str">
        <f t="shared" ca="1" si="0"/>
        <v>insert into hourlyrates values (@ID,'16','2','0','-60')exec @id=dbo.nextval 'hourlyrates.dailyratesref'</v>
      </c>
      <c r="Q23" s="8"/>
    </row>
    <row r="24" spans="1:17" x14ac:dyDescent="0.3">
      <c r="A24" s="18">
        <v>23</v>
      </c>
      <c r="B24" s="18">
        <f ca="1">OFFSET(Shifts!A$1,F24,0,1)</f>
        <v>16</v>
      </c>
      <c r="C24" s="18">
        <f t="shared" ref="C24" si="43">I$3</f>
        <v>1</v>
      </c>
      <c r="D24" s="19">
        <f ca="1">OFFSET(Shifts!A$1,F23,12,1)</f>
        <v>0</v>
      </c>
      <c r="E24" s="19">
        <f ca="1">OFFSET(Shifts!A$1,F23,13,1)-60</f>
        <v>-60</v>
      </c>
      <c r="F24" s="16">
        <f t="shared" ref="F24" si="44">F23</f>
        <v>8</v>
      </c>
      <c r="H24" s="16" t="str">
        <f ca="1">VLOOKUP(B24,Shifts!A$2:K$300,2,FALSE)</f>
        <v>00:00 00:00</v>
      </c>
      <c r="I24" s="8"/>
      <c r="K24" s="8" t="str">
        <f t="shared" ca="1" si="0"/>
        <v>insert into hourlyrates values (@ID,'16','1','0','-60')exec @id=dbo.nextval 'hourlyrates.dailyratesref'</v>
      </c>
      <c r="Q24" s="8"/>
    </row>
    <row r="25" spans="1:17" x14ac:dyDescent="0.3">
      <c r="A25" s="18">
        <v>24</v>
      </c>
      <c r="B25" s="18">
        <f ca="1">OFFSET(Shifts!A$1,F25,0,1)</f>
        <v>16</v>
      </c>
      <c r="C25" s="18">
        <f t="shared" ref="C25" si="45">I$4</f>
        <v>2</v>
      </c>
      <c r="D25" s="19">
        <f ca="1">OFFSET(Shifts!A$1,F23,13,1)</f>
        <v>0</v>
      </c>
      <c r="E25" s="20">
        <f t="shared" ref="E25" si="46">G$1*86400</f>
        <v>86340</v>
      </c>
      <c r="F25" s="16">
        <f t="shared" ref="F25" si="47">F23</f>
        <v>8</v>
      </c>
      <c r="H25" s="16" t="str">
        <f ca="1">VLOOKUP(B25,Shifts!A$2:K$300,2,FALSE)</f>
        <v>00:00 00:00</v>
      </c>
      <c r="I25" s="8"/>
      <c r="K25" s="8" t="str">
        <f t="shared" ca="1" si="0"/>
        <v>insert into hourlyrates values (@ID,'16','2','0','86340')exec @id=dbo.nextval 'hourlyrates.dailyratesref'</v>
      </c>
      <c r="Q25" s="8"/>
    </row>
    <row r="26" spans="1:17" x14ac:dyDescent="0.3">
      <c r="A26" s="18">
        <v>25</v>
      </c>
      <c r="B26" s="18">
        <f ca="1">OFFSET(Shifts!A$1,F26,0,1)</f>
        <v>18</v>
      </c>
      <c r="C26" s="18">
        <f t="shared" ref="C26" si="48">I$2</f>
        <v>2</v>
      </c>
      <c r="D26" s="20">
        <f t="shared" si="29"/>
        <v>0</v>
      </c>
      <c r="E26" s="19">
        <f ca="1">OFFSET(Shifts!A$1,F26,12,1)-60</f>
        <v>-60</v>
      </c>
      <c r="F26" s="16">
        <v>9</v>
      </c>
      <c r="H26" s="16" t="str">
        <f ca="1">VLOOKUP(B26,Shifts!A$2:K$300,2,FALSE)</f>
        <v>00:00 00:00</v>
      </c>
      <c r="I26" s="8"/>
      <c r="K26" s="8" t="str">
        <f t="shared" ca="1" si="0"/>
        <v>insert into hourlyrates values (@ID,'18','2','0','-60')exec @id=dbo.nextval 'hourlyrates.dailyratesref'</v>
      </c>
      <c r="Q26" s="8"/>
    </row>
    <row r="27" spans="1:17" x14ac:dyDescent="0.3">
      <c r="A27" s="18">
        <v>26</v>
      </c>
      <c r="B27" s="18">
        <f ca="1">OFFSET(Shifts!A$1,F27,0,1)</f>
        <v>18</v>
      </c>
      <c r="C27" s="18">
        <f t="shared" ref="C27" si="49">I$3</f>
        <v>1</v>
      </c>
      <c r="D27" s="19">
        <f ca="1">OFFSET(Shifts!A$1,F26,12,1)</f>
        <v>0</v>
      </c>
      <c r="E27" s="19">
        <f ca="1">OFFSET(Shifts!A$1,F26,13,1)-60</f>
        <v>-60</v>
      </c>
      <c r="F27" s="16">
        <f t="shared" ref="F27" si="50">F26</f>
        <v>9</v>
      </c>
      <c r="H27" s="16" t="str">
        <f ca="1">VLOOKUP(B27,Shifts!A$2:K$300,2,FALSE)</f>
        <v>00:00 00:00</v>
      </c>
      <c r="I27" s="8"/>
      <c r="K27" s="8" t="str">
        <f t="shared" ca="1" si="0"/>
        <v>insert into hourlyrates values (@ID,'18','1','0','-60')exec @id=dbo.nextval 'hourlyrates.dailyratesref'</v>
      </c>
      <c r="Q27" s="8"/>
    </row>
    <row r="28" spans="1:17" x14ac:dyDescent="0.3">
      <c r="A28" s="18">
        <v>27</v>
      </c>
      <c r="B28" s="18">
        <f ca="1">OFFSET(Shifts!A$1,F28,0,1)</f>
        <v>18</v>
      </c>
      <c r="C28" s="18">
        <f t="shared" ref="C28" si="51">I$4</f>
        <v>2</v>
      </c>
      <c r="D28" s="19">
        <f ca="1">OFFSET(Shifts!A$1,F26,13,1)</f>
        <v>0</v>
      </c>
      <c r="E28" s="20">
        <f t="shared" ref="E28" si="52">G$1*86400</f>
        <v>86340</v>
      </c>
      <c r="F28" s="16">
        <f t="shared" ref="F28" si="53">F26</f>
        <v>9</v>
      </c>
      <c r="H28" s="16" t="str">
        <f ca="1">VLOOKUP(B28,Shifts!A$2:K$300,2,FALSE)</f>
        <v>00:00 00:00</v>
      </c>
      <c r="I28" s="8"/>
      <c r="K28" s="8" t="str">
        <f t="shared" ca="1" si="0"/>
        <v>insert into hourlyrates values (@ID,'18','2','0','86340')exec @id=dbo.nextval 'hourlyrates.dailyratesref'</v>
      </c>
      <c r="Q28" s="8"/>
    </row>
    <row r="29" spans="1:17" x14ac:dyDescent="0.3">
      <c r="A29" s="18">
        <v>28</v>
      </c>
      <c r="B29" s="18">
        <f ca="1">OFFSET(Shifts!A$1,F29,0,1)</f>
        <v>20</v>
      </c>
      <c r="C29" s="18">
        <f t="shared" ref="C29" si="54">I$2</f>
        <v>2</v>
      </c>
      <c r="D29" s="20">
        <f t="shared" ref="D29" si="55">F$1*86400</f>
        <v>0</v>
      </c>
      <c r="E29" s="19">
        <f ca="1">OFFSET(Shifts!A$1,F29,12,1)-60</f>
        <v>-60</v>
      </c>
      <c r="F29" s="16">
        <v>10</v>
      </c>
      <c r="H29" s="16" t="str">
        <f ca="1">VLOOKUP(B29,Shifts!A$2:K$300,2,FALSE)</f>
        <v>00:00 00:00</v>
      </c>
      <c r="K29" s="8" t="str">
        <f t="shared" ca="1" si="0"/>
        <v>insert into hourlyrates values (@ID,'20','2','0','-60')exec @id=dbo.nextval 'hourlyrates.dailyratesref'</v>
      </c>
      <c r="Q29" s="8"/>
    </row>
    <row r="30" spans="1:17" x14ac:dyDescent="0.3">
      <c r="A30" s="18">
        <v>29</v>
      </c>
      <c r="B30" s="18">
        <f ca="1">OFFSET(Shifts!A$1,F30,0,1)</f>
        <v>20</v>
      </c>
      <c r="C30" s="18">
        <f t="shared" ref="C30" si="56">I$3</f>
        <v>1</v>
      </c>
      <c r="D30" s="19">
        <f ca="1">OFFSET(Shifts!A$1,F29,12,1)</f>
        <v>0</v>
      </c>
      <c r="E30" s="19">
        <f ca="1">OFFSET(Shifts!A$1,F29,13,1)-60</f>
        <v>-60</v>
      </c>
      <c r="F30" s="16">
        <f t="shared" ref="F30" si="57">F29</f>
        <v>10</v>
      </c>
      <c r="H30" s="16" t="str">
        <f ca="1">VLOOKUP(B30,Shifts!A$2:K$300,2,FALSE)</f>
        <v>00:00 00:00</v>
      </c>
      <c r="K30" s="8" t="str">
        <f t="shared" ca="1" si="0"/>
        <v>insert into hourlyrates values (@ID,'20','1','0','-60')exec @id=dbo.nextval 'hourlyrates.dailyratesref'</v>
      </c>
    </row>
    <row r="31" spans="1:17" x14ac:dyDescent="0.3">
      <c r="A31" s="18">
        <v>30</v>
      </c>
      <c r="B31" s="18">
        <f ca="1">OFFSET(Shifts!A$1,F31,0,1)</f>
        <v>20</v>
      </c>
      <c r="C31" s="18">
        <f t="shared" ref="C31" si="58">I$4</f>
        <v>2</v>
      </c>
      <c r="D31" s="19">
        <f ca="1">OFFSET(Shifts!A$1,F29,13,1)</f>
        <v>0</v>
      </c>
      <c r="E31" s="20">
        <f t="shared" ref="E31" si="59">G$1*86400</f>
        <v>86340</v>
      </c>
      <c r="F31" s="16">
        <f t="shared" ref="F31" si="60">F29</f>
        <v>10</v>
      </c>
      <c r="H31" s="16" t="str">
        <f ca="1">VLOOKUP(B31,Shifts!A$2:K$300,2,FALSE)</f>
        <v>00:00 00:00</v>
      </c>
      <c r="K31" s="8" t="str">
        <f t="shared" ca="1" si="0"/>
        <v>insert into hourlyrates values (@ID,'20','2','0','86340')exec @id=dbo.nextval 'hourlyrates.dailyratesref'</v>
      </c>
    </row>
    <row r="32" spans="1:17" x14ac:dyDescent="0.3">
      <c r="A32" s="18">
        <v>31</v>
      </c>
      <c r="B32" s="18">
        <f ca="1">OFFSET(Shifts!A$1,F32,0,1)</f>
        <v>22</v>
      </c>
      <c r="C32" s="18">
        <f t="shared" ref="C32" si="61">I$2</f>
        <v>2</v>
      </c>
      <c r="D32" s="20">
        <f t="shared" si="22"/>
        <v>0</v>
      </c>
      <c r="E32" s="19">
        <f ca="1">OFFSET(Shifts!A$1,F32,12,1)-60</f>
        <v>-60</v>
      </c>
      <c r="F32" s="16">
        <v>11</v>
      </c>
      <c r="H32" s="16" t="str">
        <f ca="1">VLOOKUP(B32,Shifts!A$2:K$300,2,FALSE)</f>
        <v>00:00 00:00</v>
      </c>
      <c r="K32" s="8" t="str">
        <f t="shared" ca="1" si="0"/>
        <v>insert into hourlyrates values (@ID,'22','2','0','-60')exec @id=dbo.nextval 'hourlyrates.dailyratesref'</v>
      </c>
    </row>
    <row r="33" spans="1:11" x14ac:dyDescent="0.3">
      <c r="A33" s="18">
        <v>32</v>
      </c>
      <c r="B33" s="18">
        <f ca="1">OFFSET(Shifts!A$1,F33,0,1)</f>
        <v>22</v>
      </c>
      <c r="C33" s="18">
        <f t="shared" ref="C33" si="62">I$3</f>
        <v>1</v>
      </c>
      <c r="D33" s="19">
        <f ca="1">OFFSET(Shifts!A$1,F32,12,1)</f>
        <v>0</v>
      </c>
      <c r="E33" s="19">
        <f ca="1">OFFSET(Shifts!A$1,F32,13,1)-60</f>
        <v>-60</v>
      </c>
      <c r="F33" s="16">
        <f t="shared" ref="F33" si="63">F32</f>
        <v>11</v>
      </c>
      <c r="H33" s="16" t="str">
        <f ca="1">VLOOKUP(B33,Shifts!A$2:K$300,2,FALSE)</f>
        <v>00:00 00:00</v>
      </c>
      <c r="K33" s="8" t="str">
        <f t="shared" ca="1" si="0"/>
        <v>insert into hourlyrates values (@ID,'22','1','0','-60')exec @id=dbo.nextval 'hourlyrates.dailyratesref'</v>
      </c>
    </row>
    <row r="34" spans="1:11" x14ac:dyDescent="0.3">
      <c r="A34" s="18">
        <v>33</v>
      </c>
      <c r="B34" s="18">
        <f ca="1">OFFSET(Shifts!A$1,F34,0,1)</f>
        <v>22</v>
      </c>
      <c r="C34" s="18">
        <f t="shared" ref="C34" si="64">I$4</f>
        <v>2</v>
      </c>
      <c r="D34" s="19">
        <f ca="1">OFFSET(Shifts!A$1,F32,13,1)</f>
        <v>0</v>
      </c>
      <c r="E34" s="20">
        <f t="shared" ref="E34" si="65">G$1*86400</f>
        <v>86340</v>
      </c>
      <c r="F34" s="16">
        <f t="shared" ref="F34" si="66">F32</f>
        <v>11</v>
      </c>
      <c r="H34" s="16" t="str">
        <f ca="1">VLOOKUP(B34,Shifts!A$2:K$300,2,FALSE)</f>
        <v>00:00 00:00</v>
      </c>
      <c r="K34" s="8" t="str">
        <f t="shared" ca="1" si="0"/>
        <v>insert into hourlyrates values (@ID,'22','2','0','86340')exec @id=dbo.nextval 'hourlyrates.dailyratesref'</v>
      </c>
    </row>
    <row r="35" spans="1:11" x14ac:dyDescent="0.3">
      <c r="A35" s="18">
        <v>34</v>
      </c>
      <c r="B35" s="18">
        <f ca="1">OFFSET(Shifts!A$1,F35,0,1)</f>
        <v>24</v>
      </c>
      <c r="C35" s="18">
        <f t="shared" ref="C35" si="67">I$2</f>
        <v>2</v>
      </c>
      <c r="D35" s="20">
        <f t="shared" si="29"/>
        <v>0</v>
      </c>
      <c r="E35" s="19">
        <f ca="1">OFFSET(Shifts!A$1,F35,12,1)-60</f>
        <v>-60</v>
      </c>
      <c r="F35" s="16">
        <v>12</v>
      </c>
      <c r="H35" s="16" t="str">
        <f ca="1">VLOOKUP(B35,Shifts!A$2:K$300,2,FALSE)</f>
        <v>00:00 00:00</v>
      </c>
      <c r="K35" s="8" t="str">
        <f t="shared" ca="1" si="0"/>
        <v>insert into hourlyrates values (@ID,'24','2','0','-60')exec @id=dbo.nextval 'hourlyrates.dailyratesref'</v>
      </c>
    </row>
    <row r="36" spans="1:11" x14ac:dyDescent="0.3">
      <c r="A36" s="18">
        <v>35</v>
      </c>
      <c r="B36" s="18">
        <f ca="1">OFFSET(Shifts!A$1,F36,0,1)</f>
        <v>24</v>
      </c>
      <c r="C36" s="18">
        <f t="shared" ref="C36" si="68">I$3</f>
        <v>1</v>
      </c>
      <c r="D36" s="19">
        <f ca="1">OFFSET(Shifts!A$1,F35,12,1)</f>
        <v>0</v>
      </c>
      <c r="E36" s="19">
        <f ca="1">OFFSET(Shifts!A$1,F35,13,1)-60</f>
        <v>-60</v>
      </c>
      <c r="F36" s="16">
        <f t="shared" ref="F36" si="69">F35</f>
        <v>12</v>
      </c>
      <c r="H36" s="16" t="str">
        <f ca="1">VLOOKUP(B36,Shifts!A$2:K$300,2,FALSE)</f>
        <v>00:00 00:00</v>
      </c>
      <c r="K36" s="8" t="str">
        <f t="shared" ca="1" si="0"/>
        <v>insert into hourlyrates values (@ID,'24','1','0','-60')exec @id=dbo.nextval 'hourlyrates.dailyratesref'</v>
      </c>
    </row>
    <row r="37" spans="1:11" x14ac:dyDescent="0.3">
      <c r="A37" s="18">
        <v>36</v>
      </c>
      <c r="B37" s="18">
        <f ca="1">OFFSET(Shifts!A$1,F37,0,1)</f>
        <v>24</v>
      </c>
      <c r="C37" s="18">
        <f t="shared" ref="C37" si="70">I$4</f>
        <v>2</v>
      </c>
      <c r="D37" s="19">
        <f ca="1">OFFSET(Shifts!A$1,F35,13,1)</f>
        <v>0</v>
      </c>
      <c r="E37" s="20">
        <f t="shared" ref="E37" si="71">G$1*86400</f>
        <v>86340</v>
      </c>
      <c r="F37" s="16">
        <f t="shared" ref="F37" si="72">F35</f>
        <v>12</v>
      </c>
      <c r="H37" s="16" t="str">
        <f ca="1">VLOOKUP(B37,Shifts!A$2:K$300,2,FALSE)</f>
        <v>00:00 00:00</v>
      </c>
      <c r="K37" s="8" t="str">
        <f t="shared" ca="1" si="0"/>
        <v>insert into hourlyrates values (@ID,'24','2','0','86340')exec @id=dbo.nextval 'hourlyrates.dailyratesref'</v>
      </c>
    </row>
    <row r="38" spans="1:11" x14ac:dyDescent="0.3">
      <c r="A38" s="18">
        <v>37</v>
      </c>
      <c r="B38" s="18">
        <f ca="1">OFFSET(Shifts!A$1,F38,0,1)</f>
        <v>26</v>
      </c>
      <c r="C38" s="18">
        <f t="shared" ref="C38" si="73">I$2</f>
        <v>2</v>
      </c>
      <c r="D38" s="20">
        <f t="shared" ref="D38" si="74">F$1*86400</f>
        <v>0</v>
      </c>
      <c r="E38" s="19">
        <f ca="1">OFFSET(Shifts!A$1,F38,12,1)-60</f>
        <v>-60</v>
      </c>
      <c r="F38" s="16">
        <v>13</v>
      </c>
      <c r="H38" s="16" t="str">
        <f ca="1">VLOOKUP(B38,Shifts!A$2:K$300,2,FALSE)</f>
        <v>00:00 00:00</v>
      </c>
      <c r="K38" s="8" t="str">
        <f t="shared" ca="1" si="0"/>
        <v>insert into hourlyrates values (@ID,'26','2','0','-60')exec @id=dbo.nextval 'hourlyrates.dailyratesref'</v>
      </c>
    </row>
    <row r="39" spans="1:11" x14ac:dyDescent="0.3">
      <c r="A39" s="18">
        <v>38</v>
      </c>
      <c r="B39" s="18">
        <f ca="1">OFFSET(Shifts!A$1,F39,0,1)</f>
        <v>26</v>
      </c>
      <c r="C39" s="18">
        <f t="shared" ref="C39" si="75">I$3</f>
        <v>1</v>
      </c>
      <c r="D39" s="19">
        <f ca="1">OFFSET(Shifts!A$1,F38,12,1)</f>
        <v>0</v>
      </c>
      <c r="E39" s="19">
        <f ca="1">OFFSET(Shifts!A$1,F38,13,1)-60</f>
        <v>-60</v>
      </c>
      <c r="F39" s="16">
        <f t="shared" ref="F39" si="76">F38</f>
        <v>13</v>
      </c>
      <c r="H39" s="16" t="str">
        <f ca="1">VLOOKUP(B39,Shifts!A$2:K$300,2,FALSE)</f>
        <v>00:00 00:00</v>
      </c>
      <c r="K39" s="8" t="str">
        <f t="shared" ca="1" si="0"/>
        <v>insert into hourlyrates values (@ID,'26','1','0','-60')exec @id=dbo.nextval 'hourlyrates.dailyratesref'</v>
      </c>
    </row>
    <row r="40" spans="1:11" x14ac:dyDescent="0.3">
      <c r="A40" s="18">
        <v>39</v>
      </c>
      <c r="B40" s="18">
        <f ca="1">OFFSET(Shifts!A$1,F40,0,1)</f>
        <v>26</v>
      </c>
      <c r="C40" s="18">
        <f t="shared" ref="C40" si="77">I$4</f>
        <v>2</v>
      </c>
      <c r="D40" s="19">
        <f ca="1">OFFSET(Shifts!A$1,F38,13,1)</f>
        <v>0</v>
      </c>
      <c r="E40" s="20">
        <f t="shared" ref="E40" si="78">G$1*86400</f>
        <v>86340</v>
      </c>
      <c r="F40" s="16">
        <f t="shared" ref="F40" si="79">F38</f>
        <v>13</v>
      </c>
      <c r="H40" s="16" t="str">
        <f ca="1">VLOOKUP(B40,Shifts!A$2:K$300,2,FALSE)</f>
        <v>00:00 00:00</v>
      </c>
      <c r="K40" s="8" t="str">
        <f t="shared" ca="1" si="0"/>
        <v>insert into hourlyrates values (@ID,'26','2','0','86340')exec @id=dbo.nextval 'hourlyrates.dailyratesref'</v>
      </c>
    </row>
    <row r="41" spans="1:11" x14ac:dyDescent="0.3">
      <c r="A41" s="18">
        <v>40</v>
      </c>
      <c r="B41" s="18">
        <f ca="1">OFFSET(Shifts!A$1,F41,0,1)</f>
        <v>28</v>
      </c>
      <c r="C41" s="18">
        <f t="shared" ref="C41" si="80">I$2</f>
        <v>2</v>
      </c>
      <c r="D41" s="20">
        <f t="shared" si="22"/>
        <v>0</v>
      </c>
      <c r="E41" s="19">
        <f ca="1">OFFSET(Shifts!A$1,F41,12,1)-60</f>
        <v>-60</v>
      </c>
      <c r="F41" s="16">
        <v>14</v>
      </c>
      <c r="H41" s="16" t="str">
        <f ca="1">VLOOKUP(B41,Shifts!A$2:K$300,2,FALSE)</f>
        <v>00:00 00:00</v>
      </c>
      <c r="K41" s="8" t="str">
        <f t="shared" ca="1" si="0"/>
        <v>insert into hourlyrates values (@ID,'28','2','0','-60')exec @id=dbo.nextval 'hourlyrates.dailyratesref'</v>
      </c>
    </row>
    <row r="42" spans="1:11" x14ac:dyDescent="0.3">
      <c r="A42" s="18">
        <v>41</v>
      </c>
      <c r="B42" s="18">
        <f ca="1">OFFSET(Shifts!A$1,F42,0,1)</f>
        <v>28</v>
      </c>
      <c r="C42" s="18">
        <f t="shared" ref="C42" si="81">I$3</f>
        <v>1</v>
      </c>
      <c r="D42" s="19">
        <f ca="1">OFFSET(Shifts!A$1,F41,12,1)</f>
        <v>0</v>
      </c>
      <c r="E42" s="19">
        <f ca="1">OFFSET(Shifts!A$1,F41,13,1)-60</f>
        <v>-60</v>
      </c>
      <c r="F42" s="16">
        <f t="shared" ref="F42" si="82">F41</f>
        <v>14</v>
      </c>
      <c r="H42" s="16" t="str">
        <f ca="1">VLOOKUP(B42,Shifts!A$2:K$300,2,FALSE)</f>
        <v>00:00 00:00</v>
      </c>
      <c r="K42" s="8" t="str">
        <f t="shared" ca="1" si="0"/>
        <v>insert into hourlyrates values (@ID,'28','1','0','-60')exec @id=dbo.nextval 'hourlyrates.dailyratesref'</v>
      </c>
    </row>
    <row r="43" spans="1:11" x14ac:dyDescent="0.3">
      <c r="A43" s="18">
        <v>42</v>
      </c>
      <c r="B43" s="18">
        <f ca="1">OFFSET(Shifts!A$1,F43,0,1)</f>
        <v>28</v>
      </c>
      <c r="C43" s="18">
        <f t="shared" ref="C43" si="83">I$4</f>
        <v>2</v>
      </c>
      <c r="D43" s="19">
        <f ca="1">OFFSET(Shifts!A$1,F41,13,1)</f>
        <v>0</v>
      </c>
      <c r="E43" s="20">
        <f t="shared" ref="E43" si="84">G$1*86400</f>
        <v>86340</v>
      </c>
      <c r="F43" s="16">
        <f t="shared" ref="F43" si="85">F41</f>
        <v>14</v>
      </c>
      <c r="H43" s="16" t="str">
        <f ca="1">VLOOKUP(B43,Shifts!A$2:K$300,2,FALSE)</f>
        <v>00:00 00:00</v>
      </c>
      <c r="K43" s="8" t="str">
        <f t="shared" ca="1" si="0"/>
        <v>insert into hourlyrates values (@ID,'28','2','0','86340')exec @id=dbo.nextval 'hourlyrates.dailyratesref'</v>
      </c>
    </row>
    <row r="44" spans="1:11" x14ac:dyDescent="0.3">
      <c r="A44" s="18">
        <v>43</v>
      </c>
      <c r="B44" s="18">
        <f ca="1">OFFSET(Shifts!A$1,F44,0,1)</f>
        <v>30</v>
      </c>
      <c r="C44" s="18">
        <f t="shared" ref="C44" si="86">I$2</f>
        <v>2</v>
      </c>
      <c r="D44" s="20">
        <f t="shared" si="29"/>
        <v>0</v>
      </c>
      <c r="E44" s="19">
        <f ca="1">OFFSET(Shifts!A$1,F44,12,1)-60</f>
        <v>-60</v>
      </c>
      <c r="F44" s="16">
        <v>15</v>
      </c>
      <c r="H44" s="16" t="str">
        <f ca="1">VLOOKUP(B44,Shifts!A$2:K$300,2,FALSE)</f>
        <v>00:00 00:00</v>
      </c>
      <c r="K44" s="8" t="str">
        <f t="shared" ca="1" si="0"/>
        <v>insert into hourlyrates values (@ID,'30','2','0','-60')exec @id=dbo.nextval 'hourlyrates.dailyratesref'</v>
      </c>
    </row>
    <row r="45" spans="1:11" x14ac:dyDescent="0.3">
      <c r="A45" s="18">
        <v>44</v>
      </c>
      <c r="B45" s="18">
        <f ca="1">OFFSET(Shifts!A$1,F45,0,1)</f>
        <v>30</v>
      </c>
      <c r="C45" s="18">
        <f t="shared" ref="C45" si="87">I$3</f>
        <v>1</v>
      </c>
      <c r="D45" s="19">
        <f ca="1">OFFSET(Shifts!A$1,F44,12,1)</f>
        <v>0</v>
      </c>
      <c r="E45" s="19">
        <f ca="1">OFFSET(Shifts!A$1,F44,13,1)-60</f>
        <v>-60</v>
      </c>
      <c r="F45" s="16">
        <f t="shared" ref="F45" si="88">F44</f>
        <v>15</v>
      </c>
      <c r="H45" s="16" t="str">
        <f ca="1">VLOOKUP(B45,Shifts!A$2:K$300,2,FALSE)</f>
        <v>00:00 00:00</v>
      </c>
      <c r="K45" s="8" t="str">
        <f t="shared" ca="1" si="0"/>
        <v>insert into hourlyrates values (@ID,'30','1','0','-60')exec @id=dbo.nextval 'hourlyrates.dailyratesref'</v>
      </c>
    </row>
    <row r="46" spans="1:11" x14ac:dyDescent="0.3">
      <c r="A46" s="18">
        <v>45</v>
      </c>
      <c r="B46" s="18">
        <f ca="1">OFFSET(Shifts!A$1,F46,0,1)</f>
        <v>30</v>
      </c>
      <c r="C46" s="18">
        <f t="shared" ref="C46" si="89">I$4</f>
        <v>2</v>
      </c>
      <c r="D46" s="19">
        <f ca="1">OFFSET(Shifts!A$1,F44,13,1)</f>
        <v>0</v>
      </c>
      <c r="E46" s="20">
        <f t="shared" ref="E46" si="90">G$1*86400</f>
        <v>86340</v>
      </c>
      <c r="F46" s="16">
        <f t="shared" ref="F46" si="91">F44</f>
        <v>15</v>
      </c>
      <c r="H46" s="16" t="str">
        <f ca="1">VLOOKUP(B46,Shifts!A$2:K$300,2,FALSE)</f>
        <v>00:00 00:00</v>
      </c>
      <c r="K46" s="8" t="str">
        <f t="shared" ca="1" si="0"/>
        <v>insert into hourlyrates values (@ID,'30','2','0','86340')exec @id=dbo.nextval 'hourlyrates.dailyratesref'</v>
      </c>
    </row>
    <row r="47" spans="1:11" x14ac:dyDescent="0.3">
      <c r="A47" s="18">
        <v>46</v>
      </c>
      <c r="B47" s="18">
        <f ca="1">OFFSET(Shifts!A$1,F47,0,1)</f>
        <v>32</v>
      </c>
      <c r="C47" s="18">
        <f t="shared" ref="C47" si="92">I$2</f>
        <v>2</v>
      </c>
      <c r="D47" s="20">
        <f t="shared" ref="D47" si="93">F$1*86400</f>
        <v>0</v>
      </c>
      <c r="E47" s="19">
        <f ca="1">OFFSET(Shifts!A$1,F47,12,1)-60</f>
        <v>-60</v>
      </c>
      <c r="F47" s="16">
        <v>16</v>
      </c>
      <c r="H47" s="16" t="str">
        <f ca="1">VLOOKUP(B47,Shifts!A$2:K$300,2,FALSE)</f>
        <v>00:00 00:00</v>
      </c>
      <c r="K47" s="8" t="str">
        <f t="shared" ca="1" si="0"/>
        <v>insert into hourlyrates values (@ID,'32','2','0','-60')exec @id=dbo.nextval 'hourlyrates.dailyratesref'</v>
      </c>
    </row>
    <row r="48" spans="1:11" x14ac:dyDescent="0.3">
      <c r="A48" s="18">
        <v>47</v>
      </c>
      <c r="B48" s="18">
        <f ca="1">OFFSET(Shifts!A$1,F48,0,1)</f>
        <v>32</v>
      </c>
      <c r="C48" s="18">
        <f t="shared" ref="C48" si="94">I$3</f>
        <v>1</v>
      </c>
      <c r="D48" s="19">
        <f ca="1">OFFSET(Shifts!A$1,F47,12,1)</f>
        <v>0</v>
      </c>
      <c r="E48" s="19">
        <f ca="1">OFFSET(Shifts!A$1,F47,13,1)-60</f>
        <v>-60</v>
      </c>
      <c r="F48" s="16">
        <f t="shared" ref="F48" si="95">F47</f>
        <v>16</v>
      </c>
      <c r="H48" s="16" t="str">
        <f ca="1">VLOOKUP(B48,Shifts!A$2:K$300,2,FALSE)</f>
        <v>00:00 00:00</v>
      </c>
      <c r="K48" s="8" t="str">
        <f t="shared" ca="1" si="0"/>
        <v>insert into hourlyrates values (@ID,'32','1','0','-60')exec @id=dbo.nextval 'hourlyrates.dailyratesref'</v>
      </c>
    </row>
    <row r="49" spans="1:11" x14ac:dyDescent="0.3">
      <c r="A49" s="18">
        <v>48</v>
      </c>
      <c r="B49" s="18">
        <f ca="1">OFFSET(Shifts!A$1,F49,0,1)</f>
        <v>32</v>
      </c>
      <c r="C49" s="18">
        <f t="shared" ref="C49" si="96">I$4</f>
        <v>2</v>
      </c>
      <c r="D49" s="19">
        <f ca="1">OFFSET(Shifts!A$1,F47,13,1)</f>
        <v>0</v>
      </c>
      <c r="E49" s="20">
        <f t="shared" ref="E49" si="97">G$1*86400</f>
        <v>86340</v>
      </c>
      <c r="F49" s="16">
        <f t="shared" ref="F49" si="98">F47</f>
        <v>16</v>
      </c>
      <c r="H49" s="16" t="str">
        <f ca="1">VLOOKUP(B49,Shifts!A$2:K$300,2,FALSE)</f>
        <v>00:00 00:00</v>
      </c>
      <c r="K49" s="8" t="str">
        <f t="shared" ca="1" si="0"/>
        <v>insert into hourlyrates values (@ID,'32','2','0','86340')exec @id=dbo.nextval 'hourlyrates.dailyratesref'</v>
      </c>
    </row>
    <row r="50" spans="1:11" x14ac:dyDescent="0.3">
      <c r="A50" s="18">
        <v>49</v>
      </c>
      <c r="B50" s="18">
        <f ca="1">OFFSET(Shifts!A$1,F50,0,1)</f>
        <v>34</v>
      </c>
      <c r="C50" s="18">
        <f t="shared" ref="C50" si="99">I$2</f>
        <v>2</v>
      </c>
      <c r="D50" s="20">
        <f t="shared" si="22"/>
        <v>0</v>
      </c>
      <c r="E50" s="19">
        <f ca="1">OFFSET(Shifts!A$1,F50,12,1)-60</f>
        <v>-60</v>
      </c>
      <c r="F50" s="16">
        <v>17</v>
      </c>
      <c r="H50" s="16" t="str">
        <f ca="1">VLOOKUP(B50,Shifts!A$2:K$300,2,FALSE)</f>
        <v>00:00 00:00</v>
      </c>
      <c r="K50" s="8" t="str">
        <f t="shared" ca="1" si="0"/>
        <v>insert into hourlyrates values (@ID,'34','2','0','-60')exec @id=dbo.nextval 'hourlyrates.dailyratesref'</v>
      </c>
    </row>
    <row r="51" spans="1:11" x14ac:dyDescent="0.3">
      <c r="A51" s="18">
        <v>50</v>
      </c>
      <c r="B51" s="18">
        <f ca="1">OFFSET(Shifts!A$1,F51,0,1)</f>
        <v>34</v>
      </c>
      <c r="C51" s="18">
        <f t="shared" ref="C51" si="100">I$3</f>
        <v>1</v>
      </c>
      <c r="D51" s="19">
        <f ca="1">OFFSET(Shifts!A$1,F50,12,1)</f>
        <v>0</v>
      </c>
      <c r="E51" s="19">
        <f ca="1">OFFSET(Shifts!A$1,F50,13,1)-60</f>
        <v>-60</v>
      </c>
      <c r="F51" s="16">
        <f t="shared" ref="F51" si="101">F50</f>
        <v>17</v>
      </c>
      <c r="H51" s="16" t="str">
        <f ca="1">VLOOKUP(B51,Shifts!A$2:K$300,2,FALSE)</f>
        <v>00:00 00:00</v>
      </c>
      <c r="K51" s="8" t="str">
        <f t="shared" ca="1" si="0"/>
        <v>insert into hourlyrates values (@ID,'34','1','0','-60')exec @id=dbo.nextval 'hourlyrates.dailyratesref'</v>
      </c>
    </row>
    <row r="52" spans="1:11" x14ac:dyDescent="0.3">
      <c r="A52" s="18">
        <v>51</v>
      </c>
      <c r="B52" s="18">
        <f ca="1">OFFSET(Shifts!A$1,F52,0,1)</f>
        <v>34</v>
      </c>
      <c r="C52" s="18">
        <f t="shared" ref="C52" si="102">I$4</f>
        <v>2</v>
      </c>
      <c r="D52" s="19">
        <f ca="1">OFFSET(Shifts!A$1,F50,13,1)</f>
        <v>0</v>
      </c>
      <c r="E52" s="20">
        <f t="shared" ref="E52" si="103">G$1*86400</f>
        <v>86340</v>
      </c>
      <c r="F52" s="16">
        <f t="shared" ref="F52" si="104">F50</f>
        <v>17</v>
      </c>
      <c r="H52" s="16" t="str">
        <f ca="1">VLOOKUP(B52,Shifts!A$2:K$300,2,FALSE)</f>
        <v>00:00 00:00</v>
      </c>
      <c r="K52" s="8" t="str">
        <f t="shared" ca="1" si="0"/>
        <v>insert into hourlyrates values (@ID,'34','2','0','86340')exec @id=dbo.nextval 'hourlyrates.dailyratesref'</v>
      </c>
    </row>
    <row r="53" spans="1:11" x14ac:dyDescent="0.3">
      <c r="A53" s="18">
        <v>52</v>
      </c>
      <c r="B53" s="18">
        <f ca="1">OFFSET(Shifts!A$1,F53,0,1)</f>
        <v>36</v>
      </c>
      <c r="C53" s="18">
        <f t="shared" ref="C53" si="105">I$2</f>
        <v>2</v>
      </c>
      <c r="D53" s="20">
        <f t="shared" si="29"/>
        <v>0</v>
      </c>
      <c r="E53" s="19">
        <f ca="1">OFFSET(Shifts!A$1,F53,12,1)-60</f>
        <v>-60</v>
      </c>
      <c r="F53" s="16">
        <v>18</v>
      </c>
      <c r="H53" s="16" t="str">
        <f ca="1">VLOOKUP(B53,Shifts!A$2:K$300,2,FALSE)</f>
        <v>00:00 00:00</v>
      </c>
      <c r="K53" s="8" t="str">
        <f t="shared" ca="1" si="0"/>
        <v>insert into hourlyrates values (@ID,'36','2','0','-60')exec @id=dbo.nextval 'hourlyrates.dailyratesref'</v>
      </c>
    </row>
    <row r="54" spans="1:11" x14ac:dyDescent="0.3">
      <c r="A54" s="18">
        <v>53</v>
      </c>
      <c r="B54" s="18">
        <f ca="1">OFFSET(Shifts!A$1,F54,0,1)</f>
        <v>36</v>
      </c>
      <c r="C54" s="18">
        <f t="shared" ref="C54" si="106">I$3</f>
        <v>1</v>
      </c>
      <c r="D54" s="19">
        <f ca="1">OFFSET(Shifts!A$1,F53,12,1)</f>
        <v>0</v>
      </c>
      <c r="E54" s="19">
        <f ca="1">OFFSET(Shifts!A$1,F53,13,1)-60</f>
        <v>-60</v>
      </c>
      <c r="F54" s="16">
        <f t="shared" ref="F54" si="107">F53</f>
        <v>18</v>
      </c>
      <c r="H54" s="16" t="str">
        <f ca="1">VLOOKUP(B54,Shifts!A$2:K$300,2,FALSE)</f>
        <v>00:00 00:00</v>
      </c>
      <c r="K54" s="8" t="str">
        <f t="shared" ca="1" si="0"/>
        <v>insert into hourlyrates values (@ID,'36','1','0','-60')exec @id=dbo.nextval 'hourlyrates.dailyratesref'</v>
      </c>
    </row>
    <row r="55" spans="1:11" x14ac:dyDescent="0.3">
      <c r="A55" s="18">
        <v>54</v>
      </c>
      <c r="B55" s="18">
        <f ca="1">OFFSET(Shifts!A$1,F55,0,1)</f>
        <v>36</v>
      </c>
      <c r="C55" s="18">
        <f t="shared" ref="C55" si="108">I$4</f>
        <v>2</v>
      </c>
      <c r="D55" s="19">
        <f ca="1">OFFSET(Shifts!A$1,F53,13,1)</f>
        <v>0</v>
      </c>
      <c r="E55" s="20">
        <f t="shared" ref="E55" si="109">G$1*86400</f>
        <v>86340</v>
      </c>
      <c r="F55" s="16">
        <f t="shared" ref="F55" si="110">F53</f>
        <v>18</v>
      </c>
      <c r="H55" s="16" t="str">
        <f ca="1">VLOOKUP(B55,Shifts!A$2:K$300,2,FALSE)</f>
        <v>00:00 00:00</v>
      </c>
      <c r="K55" s="8" t="str">
        <f t="shared" ca="1" si="0"/>
        <v>insert into hourlyrates values (@ID,'36','2','0','86340')exec @id=dbo.nextval 'hourlyrates.dailyratesref'</v>
      </c>
    </row>
    <row r="56" spans="1:11" x14ac:dyDescent="0.3">
      <c r="A56" s="18">
        <v>55</v>
      </c>
      <c r="B56" s="18">
        <f ca="1">OFFSET(Shifts!A$1,F56,0,1)</f>
        <v>38</v>
      </c>
      <c r="C56" s="18">
        <f t="shared" ref="C56" si="111">I$2</f>
        <v>2</v>
      </c>
      <c r="D56" s="20">
        <f t="shared" ref="D56" si="112">F$1*86400</f>
        <v>0</v>
      </c>
      <c r="E56" s="19">
        <f ca="1">OFFSET(Shifts!A$1,F56,12,1)-60</f>
        <v>-60</v>
      </c>
      <c r="F56" s="16">
        <v>19</v>
      </c>
      <c r="H56" s="16" t="str">
        <f ca="1">VLOOKUP(B56,Shifts!A$2:K$300,2,FALSE)</f>
        <v>00:00 00:00</v>
      </c>
      <c r="K56" s="8" t="str">
        <f t="shared" ca="1" si="0"/>
        <v>insert into hourlyrates values (@ID,'38','2','0','-60')exec @id=dbo.nextval 'hourlyrates.dailyratesref'</v>
      </c>
    </row>
    <row r="57" spans="1:11" x14ac:dyDescent="0.3">
      <c r="A57" s="18">
        <v>56</v>
      </c>
      <c r="B57" s="18">
        <f ca="1">OFFSET(Shifts!A$1,F57,0,1)</f>
        <v>38</v>
      </c>
      <c r="C57" s="18">
        <f t="shared" ref="C57" si="113">I$3</f>
        <v>1</v>
      </c>
      <c r="D57" s="19">
        <f ca="1">OFFSET(Shifts!A$1,F56,12,1)</f>
        <v>0</v>
      </c>
      <c r="E57" s="19">
        <f ca="1">OFFSET(Shifts!A$1,F56,13,1)-60</f>
        <v>-60</v>
      </c>
      <c r="F57" s="16">
        <f t="shared" ref="F57" si="114">F56</f>
        <v>19</v>
      </c>
      <c r="H57" s="16" t="str">
        <f ca="1">VLOOKUP(B57,Shifts!A$2:K$300,2,FALSE)</f>
        <v>00:00 00:00</v>
      </c>
      <c r="K57" s="8" t="str">
        <f t="shared" ca="1" si="0"/>
        <v>insert into hourlyrates values (@ID,'38','1','0','-60')exec @id=dbo.nextval 'hourlyrates.dailyratesref'</v>
      </c>
    </row>
    <row r="58" spans="1:11" x14ac:dyDescent="0.3">
      <c r="A58" s="18">
        <v>57</v>
      </c>
      <c r="B58" s="18">
        <f ca="1">OFFSET(Shifts!A$1,F58,0,1)</f>
        <v>38</v>
      </c>
      <c r="C58" s="18">
        <f t="shared" ref="C58" si="115">I$4</f>
        <v>2</v>
      </c>
      <c r="D58" s="19">
        <f ca="1">OFFSET(Shifts!A$1,F56,13,1)</f>
        <v>0</v>
      </c>
      <c r="E58" s="20">
        <f t="shared" ref="E58" si="116">G$1*86400</f>
        <v>86340</v>
      </c>
      <c r="F58" s="16">
        <f t="shared" ref="F58" si="117">F56</f>
        <v>19</v>
      </c>
      <c r="H58" s="16" t="str">
        <f ca="1">VLOOKUP(B58,Shifts!A$2:K$300,2,FALSE)</f>
        <v>00:00 00:00</v>
      </c>
      <c r="K58" s="8" t="str">
        <f t="shared" ca="1" si="0"/>
        <v>insert into hourlyrates values (@ID,'38','2','0','86340')exec @id=dbo.nextval 'hourlyrates.dailyratesref'</v>
      </c>
    </row>
    <row r="59" spans="1:11" x14ac:dyDescent="0.3">
      <c r="A59" s="18">
        <v>58</v>
      </c>
      <c r="B59" s="18">
        <f ca="1">OFFSET(Shifts!A$1,F59,0,1)</f>
        <v>40</v>
      </c>
      <c r="C59" s="18">
        <f t="shared" ref="C59" si="118">I$2</f>
        <v>2</v>
      </c>
      <c r="D59" s="20">
        <f t="shared" si="22"/>
        <v>0</v>
      </c>
      <c r="E59" s="19">
        <f ca="1">OFFSET(Shifts!A$1,F59,12,1)-60</f>
        <v>-60</v>
      </c>
      <c r="F59" s="16">
        <v>20</v>
      </c>
      <c r="H59" s="16" t="str">
        <f ca="1">VLOOKUP(B59,Shifts!A$2:K$300,2,FALSE)</f>
        <v>00:00 00:00</v>
      </c>
      <c r="K59" s="8" t="str">
        <f t="shared" ca="1" si="0"/>
        <v>insert into hourlyrates values (@ID,'40','2','0','-60')exec @id=dbo.nextval 'hourlyrates.dailyratesref'</v>
      </c>
    </row>
    <row r="60" spans="1:11" x14ac:dyDescent="0.3">
      <c r="A60" s="18">
        <v>59</v>
      </c>
      <c r="B60" s="18">
        <f ca="1">OFFSET(Shifts!A$1,F60,0,1)</f>
        <v>40</v>
      </c>
      <c r="C60" s="18">
        <f t="shared" ref="C60" si="119">I$3</f>
        <v>1</v>
      </c>
      <c r="D60" s="19">
        <f ca="1">OFFSET(Shifts!A$1,F59,12,1)</f>
        <v>0</v>
      </c>
      <c r="E60" s="19">
        <f ca="1">OFFSET(Shifts!A$1,F59,13,1)-60</f>
        <v>-60</v>
      </c>
      <c r="F60" s="16">
        <f t="shared" ref="F60" si="120">F59</f>
        <v>20</v>
      </c>
      <c r="H60" s="16" t="str">
        <f ca="1">VLOOKUP(B60,Shifts!A$2:K$300,2,FALSE)</f>
        <v>00:00 00:00</v>
      </c>
      <c r="K60" s="8" t="str">
        <f t="shared" ca="1" si="0"/>
        <v>insert into hourlyrates values (@ID,'40','1','0','-60')exec @id=dbo.nextval 'hourlyrates.dailyratesref'</v>
      </c>
    </row>
    <row r="61" spans="1:11" x14ac:dyDescent="0.3">
      <c r="A61" s="18">
        <v>60</v>
      </c>
      <c r="B61" s="18">
        <f ca="1">OFFSET(Shifts!A$1,F61,0,1)</f>
        <v>40</v>
      </c>
      <c r="C61" s="18">
        <f t="shared" ref="C61" si="121">I$4</f>
        <v>2</v>
      </c>
      <c r="D61" s="19">
        <f ca="1">OFFSET(Shifts!A$1,F59,13,1)</f>
        <v>0</v>
      </c>
      <c r="E61" s="20">
        <f t="shared" ref="E61" si="122">G$1*86400</f>
        <v>86340</v>
      </c>
      <c r="F61" s="16">
        <f t="shared" ref="F61" si="123">F59</f>
        <v>20</v>
      </c>
      <c r="H61" s="16" t="str">
        <f ca="1">VLOOKUP(B61,Shifts!A$2:K$300,2,FALSE)</f>
        <v>00:00 00:00</v>
      </c>
      <c r="K61" s="8" t="str">
        <f t="shared" ca="1" si="0"/>
        <v>insert into hourlyrates values (@ID,'40','2','0','86340')exec @id=dbo.nextval 'hourlyrates.dailyratesref'</v>
      </c>
    </row>
    <row r="62" spans="1:11" x14ac:dyDescent="0.3">
      <c r="A62" s="18">
        <v>61</v>
      </c>
      <c r="B62" s="18">
        <f ca="1">OFFSET(Shifts!A$1,F62,0,1)</f>
        <v>42</v>
      </c>
      <c r="C62" s="18">
        <f t="shared" ref="C62" si="124">I$2</f>
        <v>2</v>
      </c>
      <c r="D62" s="20">
        <f t="shared" si="29"/>
        <v>0</v>
      </c>
      <c r="E62" s="19">
        <f ca="1">OFFSET(Shifts!A$1,F62,12,1)-60</f>
        <v>-60</v>
      </c>
      <c r="F62" s="16">
        <v>21</v>
      </c>
      <c r="H62" s="16" t="str">
        <f ca="1">VLOOKUP(B62,Shifts!A$2:K$300,2,FALSE)</f>
        <v>00:00 00:00</v>
      </c>
      <c r="K62" s="8" t="str">
        <f t="shared" ca="1" si="0"/>
        <v>insert into hourlyrates values (@ID,'42','2','0','-60')exec @id=dbo.nextval 'hourlyrates.dailyratesref'</v>
      </c>
    </row>
    <row r="63" spans="1:11" x14ac:dyDescent="0.3">
      <c r="A63" s="18">
        <v>62</v>
      </c>
      <c r="B63" s="18">
        <f ca="1">OFFSET(Shifts!A$1,F63,0,1)</f>
        <v>42</v>
      </c>
      <c r="C63" s="18">
        <f t="shared" ref="C63" si="125">I$3</f>
        <v>1</v>
      </c>
      <c r="D63" s="19">
        <f ca="1">OFFSET(Shifts!A$1,F62,12,1)</f>
        <v>0</v>
      </c>
      <c r="E63" s="19">
        <f ca="1">OFFSET(Shifts!A$1,F62,13,1)-60</f>
        <v>-60</v>
      </c>
      <c r="F63" s="16">
        <f t="shared" ref="F63" si="126">F62</f>
        <v>21</v>
      </c>
      <c r="H63" s="16" t="str">
        <f ca="1">VLOOKUP(B63,Shifts!A$2:K$300,2,FALSE)</f>
        <v>00:00 00:00</v>
      </c>
      <c r="K63" s="8" t="str">
        <f t="shared" ca="1" si="0"/>
        <v>insert into hourlyrates values (@ID,'42','1','0','-60')exec @id=dbo.nextval 'hourlyrates.dailyratesref'</v>
      </c>
    </row>
    <row r="64" spans="1:11" x14ac:dyDescent="0.3">
      <c r="A64" s="18">
        <v>63</v>
      </c>
      <c r="B64" s="18">
        <f ca="1">OFFSET(Shifts!A$1,F64,0,1)</f>
        <v>42</v>
      </c>
      <c r="C64" s="18">
        <f t="shared" ref="C64" si="127">I$4</f>
        <v>2</v>
      </c>
      <c r="D64" s="19">
        <f ca="1">OFFSET(Shifts!A$1,F62,13,1)</f>
        <v>0</v>
      </c>
      <c r="E64" s="20">
        <f t="shared" ref="E64" si="128">G$1*86400</f>
        <v>86340</v>
      </c>
      <c r="F64" s="16">
        <f t="shared" ref="F64" si="129">F62</f>
        <v>21</v>
      </c>
      <c r="H64" s="16" t="str">
        <f ca="1">VLOOKUP(B64,Shifts!A$2:K$300,2,FALSE)</f>
        <v>00:00 00:00</v>
      </c>
      <c r="K64" s="8" t="str">
        <f t="shared" ca="1" si="0"/>
        <v>insert into hourlyrates values (@ID,'42','2','0','86340')exec @id=dbo.nextval 'hourlyrates.dailyratesref'</v>
      </c>
    </row>
    <row r="65" spans="1:11" x14ac:dyDescent="0.3">
      <c r="A65" s="18">
        <v>64</v>
      </c>
      <c r="B65" s="18">
        <f ca="1">OFFSET(Shifts!A$1,F65,0,1)</f>
        <v>44</v>
      </c>
      <c r="C65" s="18">
        <f t="shared" ref="C65" si="130">I$2</f>
        <v>2</v>
      </c>
      <c r="D65" s="20">
        <f t="shared" ref="D65" si="131">F$1*86400</f>
        <v>0</v>
      </c>
      <c r="E65" s="19">
        <f ca="1">OFFSET(Shifts!A$1,F65,12,1)-60</f>
        <v>-60</v>
      </c>
      <c r="F65" s="16">
        <v>22</v>
      </c>
      <c r="H65" s="16" t="str">
        <f ca="1">VLOOKUP(B65,Shifts!A$2:K$300,2,FALSE)</f>
        <v>00:00 00:00</v>
      </c>
      <c r="K65" s="8" t="str">
        <f t="shared" ca="1" si="0"/>
        <v>insert into hourlyrates values (@ID,'44','2','0','-60')exec @id=dbo.nextval 'hourlyrates.dailyratesref'</v>
      </c>
    </row>
    <row r="66" spans="1:11" x14ac:dyDescent="0.3">
      <c r="A66" s="18">
        <v>65</v>
      </c>
      <c r="B66" s="18">
        <f ca="1">OFFSET(Shifts!A$1,F66,0,1)</f>
        <v>44</v>
      </c>
      <c r="C66" s="18">
        <f t="shared" ref="C66" si="132">I$3</f>
        <v>1</v>
      </c>
      <c r="D66" s="19">
        <f ca="1">OFFSET(Shifts!A$1,F65,12,1)</f>
        <v>0</v>
      </c>
      <c r="E66" s="19">
        <f ca="1">OFFSET(Shifts!A$1,F65,13,1)-60</f>
        <v>-60</v>
      </c>
      <c r="F66" s="16">
        <f t="shared" ref="F66" si="133">F65</f>
        <v>22</v>
      </c>
      <c r="H66" s="16" t="str">
        <f ca="1">VLOOKUP(B66,Shifts!A$2:K$300,2,FALSE)</f>
        <v>00:00 00:00</v>
      </c>
      <c r="K66" s="8" t="str">
        <f t="shared" ca="1" si="0"/>
        <v>insert into hourlyrates values (@ID,'44','1','0','-60')exec @id=dbo.nextval 'hourlyrates.dailyratesref'</v>
      </c>
    </row>
    <row r="67" spans="1:11" x14ac:dyDescent="0.3">
      <c r="A67" s="18">
        <v>66</v>
      </c>
      <c r="B67" s="18">
        <f ca="1">OFFSET(Shifts!A$1,F67,0,1)</f>
        <v>44</v>
      </c>
      <c r="C67" s="18">
        <f t="shared" ref="C67" si="134">I$4</f>
        <v>2</v>
      </c>
      <c r="D67" s="19">
        <f ca="1">OFFSET(Shifts!A$1,F65,13,1)</f>
        <v>0</v>
      </c>
      <c r="E67" s="20">
        <f t="shared" ref="E67" si="135">G$1*86400</f>
        <v>86340</v>
      </c>
      <c r="F67" s="16">
        <f t="shared" ref="F67" si="136">F65</f>
        <v>22</v>
      </c>
      <c r="H67" s="16" t="str">
        <f ca="1">VLOOKUP(B67,Shifts!A$2:K$300,2,FALSE)</f>
        <v>00:00 00:00</v>
      </c>
      <c r="K67" s="8" t="str">
        <f t="shared" ref="K67:K130" ca="1" si="137">"insert into hourlyrates values (@ID,'"&amp;B67&amp;"','"&amp;C67&amp;"','"&amp;D67&amp;"','"&amp;E67&amp;"')exec @id=dbo.nextval 'hourlyrates.dailyratesref'"</f>
        <v>insert into hourlyrates values (@ID,'44','2','0','86340')exec @id=dbo.nextval 'hourlyrates.dailyratesref'</v>
      </c>
    </row>
    <row r="68" spans="1:11" x14ac:dyDescent="0.3">
      <c r="A68" s="18">
        <v>67</v>
      </c>
      <c r="B68" s="18">
        <f ca="1">OFFSET(Shifts!A$1,F68,0,1)</f>
        <v>46</v>
      </c>
      <c r="C68" s="18">
        <f t="shared" ref="C68" si="138">I$2</f>
        <v>2</v>
      </c>
      <c r="D68" s="20">
        <f t="shared" si="22"/>
        <v>0</v>
      </c>
      <c r="E68" s="19">
        <f ca="1">OFFSET(Shifts!A$1,F68,12,1)-60</f>
        <v>-60</v>
      </c>
      <c r="F68" s="16">
        <v>23</v>
      </c>
      <c r="H68" s="16" t="str">
        <f ca="1">VLOOKUP(B68,Shifts!A$2:K$300,2,FALSE)</f>
        <v>00:00 00:00</v>
      </c>
      <c r="K68" s="8" t="str">
        <f t="shared" ca="1" si="137"/>
        <v>insert into hourlyrates values (@ID,'46','2','0','-60')exec @id=dbo.nextval 'hourlyrates.dailyratesref'</v>
      </c>
    </row>
    <row r="69" spans="1:11" x14ac:dyDescent="0.3">
      <c r="A69" s="18">
        <v>68</v>
      </c>
      <c r="B69" s="18">
        <f ca="1">OFFSET(Shifts!A$1,F69,0,1)</f>
        <v>46</v>
      </c>
      <c r="C69" s="18">
        <f t="shared" ref="C69" si="139">I$3</f>
        <v>1</v>
      </c>
      <c r="D69" s="19">
        <f ca="1">OFFSET(Shifts!A$1,F68,12,1)</f>
        <v>0</v>
      </c>
      <c r="E69" s="19">
        <f ca="1">OFFSET(Shifts!A$1,F68,13,1)-60</f>
        <v>-60</v>
      </c>
      <c r="F69" s="16">
        <f t="shared" ref="F69" si="140">F68</f>
        <v>23</v>
      </c>
      <c r="H69" s="16" t="str">
        <f ca="1">VLOOKUP(B69,Shifts!A$2:K$300,2,FALSE)</f>
        <v>00:00 00:00</v>
      </c>
      <c r="K69" s="8" t="str">
        <f t="shared" ca="1" si="137"/>
        <v>insert into hourlyrates values (@ID,'46','1','0','-60')exec @id=dbo.nextval 'hourlyrates.dailyratesref'</v>
      </c>
    </row>
    <row r="70" spans="1:11" x14ac:dyDescent="0.3">
      <c r="A70" s="18">
        <v>69</v>
      </c>
      <c r="B70" s="18">
        <f ca="1">OFFSET(Shifts!A$1,F70,0,1)</f>
        <v>46</v>
      </c>
      <c r="C70" s="18">
        <f t="shared" ref="C70" si="141">I$4</f>
        <v>2</v>
      </c>
      <c r="D70" s="19">
        <f ca="1">OFFSET(Shifts!A$1,F68,13,1)</f>
        <v>0</v>
      </c>
      <c r="E70" s="20">
        <f t="shared" ref="E70" si="142">G$1*86400</f>
        <v>86340</v>
      </c>
      <c r="F70" s="16">
        <f t="shared" ref="F70" si="143">F68</f>
        <v>23</v>
      </c>
      <c r="H70" s="16" t="str">
        <f ca="1">VLOOKUP(B70,Shifts!A$2:K$300,2,FALSE)</f>
        <v>00:00 00:00</v>
      </c>
      <c r="K70" s="8" t="str">
        <f t="shared" ca="1" si="137"/>
        <v>insert into hourlyrates values (@ID,'46','2','0','86340')exec @id=dbo.nextval 'hourlyrates.dailyratesref'</v>
      </c>
    </row>
    <row r="71" spans="1:11" x14ac:dyDescent="0.3">
      <c r="A71" s="18">
        <v>70</v>
      </c>
      <c r="B71" s="18">
        <f ca="1">OFFSET(Shifts!A$1,F71,0,1)</f>
        <v>48</v>
      </c>
      <c r="C71" s="18">
        <f t="shared" ref="C71" si="144">I$2</f>
        <v>2</v>
      </c>
      <c r="D71" s="20">
        <f t="shared" si="29"/>
        <v>0</v>
      </c>
      <c r="E71" s="19">
        <f ca="1">OFFSET(Shifts!A$1,F71,12,1)-60</f>
        <v>-60</v>
      </c>
      <c r="F71" s="16">
        <v>24</v>
      </c>
      <c r="H71" s="16" t="str">
        <f ca="1">VLOOKUP(B71,Shifts!A$2:K$300,2,FALSE)</f>
        <v>00:00 00:00</v>
      </c>
      <c r="K71" s="8" t="str">
        <f t="shared" ca="1" si="137"/>
        <v>insert into hourlyrates values (@ID,'48','2','0','-60')exec @id=dbo.nextval 'hourlyrates.dailyratesref'</v>
      </c>
    </row>
    <row r="72" spans="1:11" x14ac:dyDescent="0.3">
      <c r="A72" s="18">
        <v>71</v>
      </c>
      <c r="B72" s="18">
        <f ca="1">OFFSET(Shifts!A$1,F72,0,1)</f>
        <v>48</v>
      </c>
      <c r="C72" s="18">
        <f t="shared" ref="C72" si="145">I$3</f>
        <v>1</v>
      </c>
      <c r="D72" s="19">
        <f ca="1">OFFSET(Shifts!A$1,F71,12,1)</f>
        <v>0</v>
      </c>
      <c r="E72" s="19">
        <f ca="1">OFFSET(Shifts!A$1,F71,13,1)-60</f>
        <v>-60</v>
      </c>
      <c r="F72" s="16">
        <f t="shared" ref="F72" si="146">F71</f>
        <v>24</v>
      </c>
      <c r="H72" s="16" t="str">
        <f ca="1">VLOOKUP(B72,Shifts!A$2:K$300,2,FALSE)</f>
        <v>00:00 00:00</v>
      </c>
      <c r="K72" s="8" t="str">
        <f t="shared" ca="1" si="137"/>
        <v>insert into hourlyrates values (@ID,'48','1','0','-60')exec @id=dbo.nextval 'hourlyrates.dailyratesref'</v>
      </c>
    </row>
    <row r="73" spans="1:11" x14ac:dyDescent="0.3">
      <c r="A73" s="18">
        <v>72</v>
      </c>
      <c r="B73" s="18">
        <f ca="1">OFFSET(Shifts!A$1,F73,0,1)</f>
        <v>48</v>
      </c>
      <c r="C73" s="18">
        <f t="shared" ref="C73" si="147">I$4</f>
        <v>2</v>
      </c>
      <c r="D73" s="19">
        <f ca="1">OFFSET(Shifts!A$1,F71,13,1)</f>
        <v>0</v>
      </c>
      <c r="E73" s="20">
        <f t="shared" ref="E73" si="148">G$1*86400</f>
        <v>86340</v>
      </c>
      <c r="F73" s="16">
        <f t="shared" ref="F73" si="149">F71</f>
        <v>24</v>
      </c>
      <c r="H73" s="16" t="str">
        <f ca="1">VLOOKUP(B73,Shifts!A$2:K$300,2,FALSE)</f>
        <v>00:00 00:00</v>
      </c>
      <c r="K73" s="8" t="str">
        <f t="shared" ca="1" si="137"/>
        <v>insert into hourlyrates values (@ID,'48','2','0','86340')exec @id=dbo.nextval 'hourlyrates.dailyratesref'</v>
      </c>
    </row>
    <row r="74" spans="1:11" x14ac:dyDescent="0.3">
      <c r="A74" s="18">
        <v>73</v>
      </c>
      <c r="B74" s="18">
        <f ca="1">OFFSET(Shifts!A$1,F74,0,1)</f>
        <v>50</v>
      </c>
      <c r="C74" s="18">
        <f t="shared" ref="C74" si="150">I$2</f>
        <v>2</v>
      </c>
      <c r="D74" s="20">
        <f t="shared" ref="D74" si="151">F$1*86400</f>
        <v>0</v>
      </c>
      <c r="E74" s="19">
        <f ca="1">OFFSET(Shifts!A$1,F74,12,1)-60</f>
        <v>-60</v>
      </c>
      <c r="F74" s="16">
        <v>25</v>
      </c>
      <c r="H74" s="16" t="str">
        <f ca="1">VLOOKUP(B74,Shifts!A$2:K$300,2,FALSE)</f>
        <v>00:00 00:00</v>
      </c>
      <c r="K74" s="8" t="str">
        <f t="shared" ca="1" si="137"/>
        <v>insert into hourlyrates values (@ID,'50','2','0','-60')exec @id=dbo.nextval 'hourlyrates.dailyratesref'</v>
      </c>
    </row>
    <row r="75" spans="1:11" x14ac:dyDescent="0.3">
      <c r="A75" s="18">
        <v>74</v>
      </c>
      <c r="B75" s="18">
        <f ca="1">OFFSET(Shifts!A$1,F75,0,1)</f>
        <v>50</v>
      </c>
      <c r="C75" s="18">
        <f t="shared" ref="C75" si="152">I$3</f>
        <v>1</v>
      </c>
      <c r="D75" s="19">
        <f ca="1">OFFSET(Shifts!A$1,F74,12,1)</f>
        <v>0</v>
      </c>
      <c r="E75" s="19">
        <f ca="1">OFFSET(Shifts!A$1,F74,13,1)-60</f>
        <v>-60</v>
      </c>
      <c r="F75" s="16">
        <f t="shared" ref="F75" si="153">F74</f>
        <v>25</v>
      </c>
      <c r="H75" s="16" t="str">
        <f ca="1">VLOOKUP(B75,Shifts!A$2:K$300,2,FALSE)</f>
        <v>00:00 00:00</v>
      </c>
      <c r="K75" s="8" t="str">
        <f t="shared" ca="1" si="137"/>
        <v>insert into hourlyrates values (@ID,'50','1','0','-60')exec @id=dbo.nextval 'hourlyrates.dailyratesref'</v>
      </c>
    </row>
    <row r="76" spans="1:11" x14ac:dyDescent="0.3">
      <c r="A76" s="18">
        <v>75</v>
      </c>
      <c r="B76" s="18">
        <f ca="1">OFFSET(Shifts!A$1,F76,0,1)</f>
        <v>50</v>
      </c>
      <c r="C76" s="18">
        <f t="shared" ref="C76" si="154">I$4</f>
        <v>2</v>
      </c>
      <c r="D76" s="19">
        <f ca="1">OFFSET(Shifts!A$1,F74,13,1)</f>
        <v>0</v>
      </c>
      <c r="E76" s="20">
        <f t="shared" ref="E76" si="155">G$1*86400</f>
        <v>86340</v>
      </c>
      <c r="F76" s="16">
        <f t="shared" ref="F76" si="156">F74</f>
        <v>25</v>
      </c>
      <c r="H76" s="16" t="str">
        <f ca="1">VLOOKUP(B76,Shifts!A$2:K$300,2,FALSE)</f>
        <v>00:00 00:00</v>
      </c>
      <c r="K76" s="8" t="str">
        <f t="shared" ca="1" si="137"/>
        <v>insert into hourlyrates values (@ID,'50','2','0','86340')exec @id=dbo.nextval 'hourlyrates.dailyratesref'</v>
      </c>
    </row>
    <row r="77" spans="1:11" x14ac:dyDescent="0.3">
      <c r="A77" s="18">
        <v>76</v>
      </c>
      <c r="B77" s="18">
        <f ca="1">OFFSET(Shifts!A$1,F77,0,1)</f>
        <v>52</v>
      </c>
      <c r="C77" s="18">
        <f t="shared" ref="C77" si="157">I$2</f>
        <v>2</v>
      </c>
      <c r="D77" s="20">
        <f t="shared" si="22"/>
        <v>0</v>
      </c>
      <c r="E77" s="19">
        <f ca="1">OFFSET(Shifts!A$1,F77,12,1)-60</f>
        <v>-60</v>
      </c>
      <c r="F77" s="16">
        <v>26</v>
      </c>
      <c r="H77" s="16" t="str">
        <f ca="1">VLOOKUP(B77,Shifts!A$2:K$300,2,FALSE)</f>
        <v>00:00 00:00</v>
      </c>
      <c r="K77" s="8" t="str">
        <f t="shared" ca="1" si="137"/>
        <v>insert into hourlyrates values (@ID,'52','2','0','-60')exec @id=dbo.nextval 'hourlyrates.dailyratesref'</v>
      </c>
    </row>
    <row r="78" spans="1:11" x14ac:dyDescent="0.3">
      <c r="A78" s="18">
        <v>77</v>
      </c>
      <c r="B78" s="18">
        <f ca="1">OFFSET(Shifts!A$1,F78,0,1)</f>
        <v>52</v>
      </c>
      <c r="C78" s="18">
        <f t="shared" ref="C78" si="158">I$3</f>
        <v>1</v>
      </c>
      <c r="D78" s="19">
        <f ca="1">OFFSET(Shifts!A$1,F77,12,1)</f>
        <v>0</v>
      </c>
      <c r="E78" s="19">
        <f ca="1">OFFSET(Shifts!A$1,F77,13,1)-60</f>
        <v>-60</v>
      </c>
      <c r="F78" s="16">
        <f t="shared" ref="F78" si="159">F77</f>
        <v>26</v>
      </c>
      <c r="H78" s="16" t="str">
        <f ca="1">VLOOKUP(B78,Shifts!A$2:K$300,2,FALSE)</f>
        <v>00:00 00:00</v>
      </c>
      <c r="K78" s="8" t="str">
        <f t="shared" ca="1" si="137"/>
        <v>insert into hourlyrates values (@ID,'52','1','0','-60')exec @id=dbo.nextval 'hourlyrates.dailyratesref'</v>
      </c>
    </row>
    <row r="79" spans="1:11" x14ac:dyDescent="0.3">
      <c r="A79" s="18">
        <v>78</v>
      </c>
      <c r="B79" s="18">
        <f ca="1">OFFSET(Shifts!A$1,F79,0,1)</f>
        <v>52</v>
      </c>
      <c r="C79" s="18">
        <f t="shared" ref="C79" si="160">I$4</f>
        <v>2</v>
      </c>
      <c r="D79" s="19">
        <f ca="1">OFFSET(Shifts!A$1,F77,13,1)</f>
        <v>0</v>
      </c>
      <c r="E79" s="20">
        <f t="shared" ref="E79" si="161">G$1*86400</f>
        <v>86340</v>
      </c>
      <c r="F79" s="16">
        <f t="shared" ref="F79" si="162">F77</f>
        <v>26</v>
      </c>
      <c r="H79" s="16" t="str">
        <f ca="1">VLOOKUP(B79,Shifts!A$2:K$300,2,FALSE)</f>
        <v>00:00 00:00</v>
      </c>
      <c r="K79" s="8" t="str">
        <f t="shared" ca="1" si="137"/>
        <v>insert into hourlyrates values (@ID,'52','2','0','86340')exec @id=dbo.nextval 'hourlyrates.dailyratesref'</v>
      </c>
    </row>
    <row r="80" spans="1:11" x14ac:dyDescent="0.3">
      <c r="A80" s="18">
        <v>79</v>
      </c>
      <c r="B80" s="18">
        <f ca="1">OFFSET(Shifts!A$1,F80,0,1)</f>
        <v>54</v>
      </c>
      <c r="C80" s="18">
        <f t="shared" ref="C80" si="163">I$2</f>
        <v>2</v>
      </c>
      <c r="D80" s="20">
        <f t="shared" si="29"/>
        <v>0</v>
      </c>
      <c r="E80" s="19">
        <f ca="1">OFFSET(Shifts!A$1,F80,12,1)-60</f>
        <v>-60</v>
      </c>
      <c r="F80" s="16">
        <v>27</v>
      </c>
      <c r="H80" s="16" t="str">
        <f ca="1">VLOOKUP(B80,Shifts!A$2:K$300,2,FALSE)</f>
        <v>00:00 00:00</v>
      </c>
      <c r="K80" s="8" t="str">
        <f t="shared" ca="1" si="137"/>
        <v>insert into hourlyrates values (@ID,'54','2','0','-60')exec @id=dbo.nextval 'hourlyrates.dailyratesref'</v>
      </c>
    </row>
    <row r="81" spans="1:11" x14ac:dyDescent="0.3">
      <c r="A81" s="18">
        <v>80</v>
      </c>
      <c r="B81" s="18">
        <f ca="1">OFFSET(Shifts!A$1,F81,0,1)</f>
        <v>54</v>
      </c>
      <c r="C81" s="18">
        <f t="shared" ref="C81" si="164">I$3</f>
        <v>1</v>
      </c>
      <c r="D81" s="19">
        <f ca="1">OFFSET(Shifts!A$1,F80,12,1)</f>
        <v>0</v>
      </c>
      <c r="E81" s="19">
        <f ca="1">OFFSET(Shifts!A$1,F80,13,1)-60</f>
        <v>-60</v>
      </c>
      <c r="F81" s="16">
        <f t="shared" ref="F81" si="165">F80</f>
        <v>27</v>
      </c>
      <c r="H81" s="16" t="str">
        <f ca="1">VLOOKUP(B81,Shifts!A$2:K$300,2,FALSE)</f>
        <v>00:00 00:00</v>
      </c>
      <c r="K81" s="8" t="str">
        <f t="shared" ca="1" si="137"/>
        <v>insert into hourlyrates values (@ID,'54','1','0','-60')exec @id=dbo.nextval 'hourlyrates.dailyratesref'</v>
      </c>
    </row>
    <row r="82" spans="1:11" x14ac:dyDescent="0.3">
      <c r="A82" s="18">
        <v>81</v>
      </c>
      <c r="B82" s="18">
        <f ca="1">OFFSET(Shifts!A$1,F82,0,1)</f>
        <v>54</v>
      </c>
      <c r="C82" s="18">
        <f t="shared" ref="C82" si="166">I$4</f>
        <v>2</v>
      </c>
      <c r="D82" s="19">
        <f ca="1">OFFSET(Shifts!A$1,F80,13,1)</f>
        <v>0</v>
      </c>
      <c r="E82" s="20">
        <f t="shared" ref="E82" si="167">G$1*86400</f>
        <v>86340</v>
      </c>
      <c r="F82" s="16">
        <f t="shared" ref="F82" si="168">F80</f>
        <v>27</v>
      </c>
      <c r="H82" s="16" t="str">
        <f ca="1">VLOOKUP(B82,Shifts!A$2:K$300,2,FALSE)</f>
        <v>00:00 00:00</v>
      </c>
      <c r="K82" s="8" t="str">
        <f t="shared" ca="1" si="137"/>
        <v>insert into hourlyrates values (@ID,'54','2','0','86340')exec @id=dbo.nextval 'hourlyrates.dailyratesref'</v>
      </c>
    </row>
    <row r="83" spans="1:11" x14ac:dyDescent="0.3">
      <c r="A83" s="18">
        <v>82</v>
      </c>
      <c r="B83" s="18">
        <f ca="1">OFFSET(Shifts!A$1,F83,0,1)</f>
        <v>56</v>
      </c>
      <c r="C83" s="18">
        <f t="shared" ref="C83" si="169">I$2</f>
        <v>2</v>
      </c>
      <c r="D83" s="20">
        <f t="shared" ref="D83" si="170">F$1*86400</f>
        <v>0</v>
      </c>
      <c r="E83" s="19">
        <f ca="1">OFFSET(Shifts!A$1,F83,12,1)-60</f>
        <v>-60</v>
      </c>
      <c r="F83" s="16">
        <v>28</v>
      </c>
      <c r="H83" s="16" t="str">
        <f ca="1">VLOOKUP(B83,Shifts!A$2:K$300,2,FALSE)</f>
        <v>00:00 00:00</v>
      </c>
      <c r="K83" s="8" t="str">
        <f t="shared" ca="1" si="137"/>
        <v>insert into hourlyrates values (@ID,'56','2','0','-60')exec @id=dbo.nextval 'hourlyrates.dailyratesref'</v>
      </c>
    </row>
    <row r="84" spans="1:11" x14ac:dyDescent="0.3">
      <c r="A84" s="18">
        <v>83</v>
      </c>
      <c r="B84" s="18">
        <f ca="1">OFFSET(Shifts!A$1,F84,0,1)</f>
        <v>56</v>
      </c>
      <c r="C84" s="18">
        <f t="shared" ref="C84" si="171">I$3</f>
        <v>1</v>
      </c>
      <c r="D84" s="19">
        <f ca="1">OFFSET(Shifts!A$1,F83,12,1)</f>
        <v>0</v>
      </c>
      <c r="E84" s="19">
        <f ca="1">OFFSET(Shifts!A$1,F83,13,1)-60</f>
        <v>-60</v>
      </c>
      <c r="F84" s="16">
        <f t="shared" ref="F84" si="172">F83</f>
        <v>28</v>
      </c>
      <c r="H84" s="16" t="str">
        <f ca="1">VLOOKUP(B84,Shifts!A$2:K$300,2,FALSE)</f>
        <v>00:00 00:00</v>
      </c>
      <c r="K84" s="8" t="str">
        <f t="shared" ca="1" si="137"/>
        <v>insert into hourlyrates values (@ID,'56','1','0','-60')exec @id=dbo.nextval 'hourlyrates.dailyratesref'</v>
      </c>
    </row>
    <row r="85" spans="1:11" x14ac:dyDescent="0.3">
      <c r="A85" s="18">
        <v>84</v>
      </c>
      <c r="B85" s="18">
        <f ca="1">OFFSET(Shifts!A$1,F85,0,1)</f>
        <v>56</v>
      </c>
      <c r="C85" s="18">
        <f t="shared" ref="C85" si="173">I$4</f>
        <v>2</v>
      </c>
      <c r="D85" s="19">
        <f ca="1">OFFSET(Shifts!A$1,F83,13,1)</f>
        <v>0</v>
      </c>
      <c r="E85" s="20">
        <f t="shared" ref="E85" si="174">G$1*86400</f>
        <v>86340</v>
      </c>
      <c r="F85" s="16">
        <f t="shared" ref="F85" si="175">F83</f>
        <v>28</v>
      </c>
      <c r="H85" s="16" t="str">
        <f ca="1">VLOOKUP(B85,Shifts!A$2:K$300,2,FALSE)</f>
        <v>00:00 00:00</v>
      </c>
      <c r="K85" s="8" t="str">
        <f t="shared" ca="1" si="137"/>
        <v>insert into hourlyrates values (@ID,'56','2','0','86340')exec @id=dbo.nextval 'hourlyrates.dailyratesref'</v>
      </c>
    </row>
    <row r="86" spans="1:11" x14ac:dyDescent="0.3">
      <c r="A86" s="18">
        <v>85</v>
      </c>
      <c r="B86" s="18">
        <f ca="1">OFFSET(Shifts!A$1,F86,0,1)</f>
        <v>58</v>
      </c>
      <c r="C86" s="18">
        <f t="shared" ref="C86" si="176">I$2</f>
        <v>2</v>
      </c>
      <c r="D86" s="20">
        <f t="shared" ref="D86:D149" si="177">F$1*86400</f>
        <v>0</v>
      </c>
      <c r="E86" s="19">
        <f ca="1">OFFSET(Shifts!A$1,F86,12,1)-60</f>
        <v>-60</v>
      </c>
      <c r="F86" s="16">
        <v>29</v>
      </c>
      <c r="H86" s="16" t="str">
        <f ca="1">VLOOKUP(B86,Shifts!A$2:K$300,2,FALSE)</f>
        <v>00:00 00:00</v>
      </c>
      <c r="K86" s="8" t="str">
        <f t="shared" ca="1" si="137"/>
        <v>insert into hourlyrates values (@ID,'58','2','0','-60')exec @id=dbo.nextval 'hourlyrates.dailyratesref'</v>
      </c>
    </row>
    <row r="87" spans="1:11" x14ac:dyDescent="0.3">
      <c r="A87" s="18">
        <v>86</v>
      </c>
      <c r="B87" s="18">
        <f ca="1">OFFSET(Shifts!A$1,F87,0,1)</f>
        <v>58</v>
      </c>
      <c r="C87" s="18">
        <f t="shared" ref="C87" si="178">I$3</f>
        <v>1</v>
      </c>
      <c r="D87" s="19">
        <f ca="1">OFFSET(Shifts!A$1,F86,12,1)</f>
        <v>0</v>
      </c>
      <c r="E87" s="19">
        <f ca="1">OFFSET(Shifts!A$1,F86,13,1)-60</f>
        <v>-60</v>
      </c>
      <c r="F87" s="16">
        <f t="shared" ref="F87" si="179">F86</f>
        <v>29</v>
      </c>
      <c r="H87" s="16" t="str">
        <f ca="1">VLOOKUP(B87,Shifts!A$2:K$300,2,FALSE)</f>
        <v>00:00 00:00</v>
      </c>
      <c r="K87" s="8" t="str">
        <f t="shared" ca="1" si="137"/>
        <v>insert into hourlyrates values (@ID,'58','1','0','-60')exec @id=dbo.nextval 'hourlyrates.dailyratesref'</v>
      </c>
    </row>
    <row r="88" spans="1:11" x14ac:dyDescent="0.3">
      <c r="A88" s="18">
        <v>87</v>
      </c>
      <c r="B88" s="18">
        <f ca="1">OFFSET(Shifts!A$1,F88,0,1)</f>
        <v>58</v>
      </c>
      <c r="C88" s="18">
        <f t="shared" ref="C88" si="180">I$4</f>
        <v>2</v>
      </c>
      <c r="D88" s="19">
        <f ca="1">OFFSET(Shifts!A$1,F86,13,1)</f>
        <v>0</v>
      </c>
      <c r="E88" s="20">
        <f t="shared" ref="E88" si="181">G$1*86400</f>
        <v>86340</v>
      </c>
      <c r="F88" s="16">
        <f t="shared" ref="F88" si="182">F86</f>
        <v>29</v>
      </c>
      <c r="H88" s="16" t="str">
        <f ca="1">VLOOKUP(B88,Shifts!A$2:K$300,2,FALSE)</f>
        <v>00:00 00:00</v>
      </c>
      <c r="K88" s="8" t="str">
        <f t="shared" ca="1" si="137"/>
        <v>insert into hourlyrates values (@ID,'58','2','0','86340')exec @id=dbo.nextval 'hourlyrates.dailyratesref'</v>
      </c>
    </row>
    <row r="89" spans="1:11" x14ac:dyDescent="0.3">
      <c r="A89" s="18">
        <v>88</v>
      </c>
      <c r="B89" s="18">
        <f ca="1">OFFSET(Shifts!A$1,F89,0,1)</f>
        <v>60</v>
      </c>
      <c r="C89" s="18">
        <f t="shared" ref="C89" si="183">I$2</f>
        <v>2</v>
      </c>
      <c r="D89" s="20">
        <f t="shared" ref="D89:D152" si="184">F$1*86400</f>
        <v>0</v>
      </c>
      <c r="E89" s="19">
        <f ca="1">OFFSET(Shifts!A$1,F89,12,1)-60</f>
        <v>-60</v>
      </c>
      <c r="F89" s="16">
        <v>30</v>
      </c>
      <c r="H89" s="16" t="str">
        <f ca="1">VLOOKUP(B89,Shifts!A$2:K$300,2,FALSE)</f>
        <v>00:00 00:00</v>
      </c>
      <c r="K89" s="8" t="str">
        <f t="shared" ca="1" si="137"/>
        <v>insert into hourlyrates values (@ID,'60','2','0','-60')exec @id=dbo.nextval 'hourlyrates.dailyratesref'</v>
      </c>
    </row>
    <row r="90" spans="1:11" x14ac:dyDescent="0.3">
      <c r="A90" s="18">
        <v>89</v>
      </c>
      <c r="B90" s="18">
        <f ca="1">OFFSET(Shifts!A$1,F90,0,1)</f>
        <v>60</v>
      </c>
      <c r="C90" s="18">
        <f t="shared" ref="C90" si="185">I$3</f>
        <v>1</v>
      </c>
      <c r="D90" s="19">
        <f ca="1">OFFSET(Shifts!A$1,F89,12,1)</f>
        <v>0</v>
      </c>
      <c r="E90" s="19">
        <f ca="1">OFFSET(Shifts!A$1,F89,13,1)-60</f>
        <v>-60</v>
      </c>
      <c r="F90" s="16">
        <f t="shared" ref="F90" si="186">F89</f>
        <v>30</v>
      </c>
      <c r="H90" s="16" t="str">
        <f ca="1">VLOOKUP(B90,Shifts!A$2:K$300,2,FALSE)</f>
        <v>00:00 00:00</v>
      </c>
      <c r="K90" s="8" t="str">
        <f t="shared" ca="1" si="137"/>
        <v>insert into hourlyrates values (@ID,'60','1','0','-60')exec @id=dbo.nextval 'hourlyrates.dailyratesref'</v>
      </c>
    </row>
    <row r="91" spans="1:11" x14ac:dyDescent="0.3">
      <c r="A91" s="18">
        <v>90</v>
      </c>
      <c r="B91" s="18">
        <f ca="1">OFFSET(Shifts!A$1,F91,0,1)</f>
        <v>60</v>
      </c>
      <c r="C91" s="18">
        <f t="shared" ref="C91" si="187">I$4</f>
        <v>2</v>
      </c>
      <c r="D91" s="19">
        <f ca="1">OFFSET(Shifts!A$1,F89,13,1)</f>
        <v>0</v>
      </c>
      <c r="E91" s="20">
        <f t="shared" ref="E91" si="188">G$1*86400</f>
        <v>86340</v>
      </c>
      <c r="F91" s="16">
        <f t="shared" ref="F91" si="189">F89</f>
        <v>30</v>
      </c>
      <c r="H91" s="16" t="str">
        <f ca="1">VLOOKUP(B91,Shifts!A$2:K$300,2,FALSE)</f>
        <v>00:00 00:00</v>
      </c>
      <c r="K91" s="8" t="str">
        <f t="shared" ca="1" si="137"/>
        <v>insert into hourlyrates values (@ID,'60','2','0','86340')exec @id=dbo.nextval 'hourlyrates.dailyratesref'</v>
      </c>
    </row>
    <row r="92" spans="1:11" x14ac:dyDescent="0.3">
      <c r="A92" s="18">
        <v>91</v>
      </c>
      <c r="B92" s="18">
        <f ca="1">OFFSET(Shifts!A$1,F92,0,1)</f>
        <v>62</v>
      </c>
      <c r="C92" s="18">
        <f t="shared" ref="C92" si="190">I$2</f>
        <v>2</v>
      </c>
      <c r="D92" s="20">
        <f t="shared" ref="D92" si="191">F$1*86400</f>
        <v>0</v>
      </c>
      <c r="E92" s="19">
        <f ca="1">OFFSET(Shifts!A$1,F92,12,1)-60</f>
        <v>-60</v>
      </c>
      <c r="F92" s="16">
        <v>31</v>
      </c>
      <c r="H92" s="16" t="str">
        <f ca="1">VLOOKUP(B92,Shifts!A$2:K$300,2,FALSE)</f>
        <v>00:00 00:00</v>
      </c>
      <c r="K92" s="8" t="str">
        <f t="shared" ca="1" si="137"/>
        <v>insert into hourlyrates values (@ID,'62','2','0','-60')exec @id=dbo.nextval 'hourlyrates.dailyratesref'</v>
      </c>
    </row>
    <row r="93" spans="1:11" x14ac:dyDescent="0.3">
      <c r="A93" s="18">
        <v>92</v>
      </c>
      <c r="B93" s="18">
        <f ca="1">OFFSET(Shifts!A$1,F93,0,1)</f>
        <v>62</v>
      </c>
      <c r="C93" s="18">
        <f t="shared" ref="C93" si="192">I$3</f>
        <v>1</v>
      </c>
      <c r="D93" s="19">
        <f ca="1">OFFSET(Shifts!A$1,F92,12,1)</f>
        <v>0</v>
      </c>
      <c r="E93" s="19">
        <f ca="1">OFFSET(Shifts!A$1,F92,13,1)-60</f>
        <v>-60</v>
      </c>
      <c r="F93" s="16">
        <f t="shared" ref="F93" si="193">F92</f>
        <v>31</v>
      </c>
      <c r="H93" s="16" t="str">
        <f ca="1">VLOOKUP(B93,Shifts!A$2:K$300,2,FALSE)</f>
        <v>00:00 00:00</v>
      </c>
      <c r="K93" s="8" t="str">
        <f t="shared" ca="1" si="137"/>
        <v>insert into hourlyrates values (@ID,'62','1','0','-60')exec @id=dbo.nextval 'hourlyrates.dailyratesref'</v>
      </c>
    </row>
    <row r="94" spans="1:11" x14ac:dyDescent="0.3">
      <c r="A94" s="18">
        <v>93</v>
      </c>
      <c r="B94" s="18">
        <f ca="1">OFFSET(Shifts!A$1,F94,0,1)</f>
        <v>62</v>
      </c>
      <c r="C94" s="18">
        <f t="shared" ref="C94" si="194">I$4</f>
        <v>2</v>
      </c>
      <c r="D94" s="19">
        <f ca="1">OFFSET(Shifts!A$1,F92,13,1)</f>
        <v>0</v>
      </c>
      <c r="E94" s="20">
        <f t="shared" ref="E94" si="195">G$1*86400</f>
        <v>86340</v>
      </c>
      <c r="F94" s="16">
        <f t="shared" ref="F94" si="196">F92</f>
        <v>31</v>
      </c>
      <c r="H94" s="16" t="str">
        <f ca="1">VLOOKUP(B94,Shifts!A$2:K$300,2,FALSE)</f>
        <v>00:00 00:00</v>
      </c>
      <c r="K94" s="8" t="str">
        <f t="shared" ca="1" si="137"/>
        <v>insert into hourlyrates values (@ID,'62','2','0','86340')exec @id=dbo.nextval 'hourlyrates.dailyratesref'</v>
      </c>
    </row>
    <row r="95" spans="1:11" x14ac:dyDescent="0.3">
      <c r="A95" s="18">
        <v>94</v>
      </c>
      <c r="B95" s="18">
        <f ca="1">OFFSET(Shifts!A$1,F95,0,1)</f>
        <v>64</v>
      </c>
      <c r="C95" s="18">
        <f t="shared" ref="C95" si="197">I$2</f>
        <v>2</v>
      </c>
      <c r="D95" s="20">
        <f t="shared" si="177"/>
        <v>0</v>
      </c>
      <c r="E95" s="19">
        <f ca="1">OFFSET(Shifts!A$1,F95,12,1)-60</f>
        <v>-60</v>
      </c>
      <c r="F95" s="16">
        <v>32</v>
      </c>
      <c r="H95" s="16" t="str">
        <f ca="1">VLOOKUP(B95,Shifts!A$2:K$300,2,FALSE)</f>
        <v>00:00 00:00</v>
      </c>
      <c r="K95" s="8" t="str">
        <f t="shared" ca="1" si="137"/>
        <v>insert into hourlyrates values (@ID,'64','2','0','-60')exec @id=dbo.nextval 'hourlyrates.dailyratesref'</v>
      </c>
    </row>
    <row r="96" spans="1:11" x14ac:dyDescent="0.3">
      <c r="A96" s="18">
        <v>95</v>
      </c>
      <c r="B96" s="18">
        <f ca="1">OFFSET(Shifts!A$1,F96,0,1)</f>
        <v>64</v>
      </c>
      <c r="C96" s="18">
        <f t="shared" ref="C96" si="198">I$3</f>
        <v>1</v>
      </c>
      <c r="D96" s="19">
        <f ca="1">OFFSET(Shifts!A$1,F95,12,1)</f>
        <v>0</v>
      </c>
      <c r="E96" s="19">
        <f ca="1">OFFSET(Shifts!A$1,F95,13,1)-60</f>
        <v>-60</v>
      </c>
      <c r="F96" s="16">
        <f t="shared" ref="F96" si="199">F95</f>
        <v>32</v>
      </c>
      <c r="H96" s="16" t="str">
        <f ca="1">VLOOKUP(B96,Shifts!A$2:K$300,2,FALSE)</f>
        <v>00:00 00:00</v>
      </c>
      <c r="K96" s="8" t="str">
        <f t="shared" ca="1" si="137"/>
        <v>insert into hourlyrates values (@ID,'64','1','0','-60')exec @id=dbo.nextval 'hourlyrates.dailyratesref'</v>
      </c>
    </row>
    <row r="97" spans="1:11" x14ac:dyDescent="0.3">
      <c r="A97" s="18">
        <v>96</v>
      </c>
      <c r="B97" s="18">
        <f ca="1">OFFSET(Shifts!A$1,F97,0,1)</f>
        <v>64</v>
      </c>
      <c r="C97" s="18">
        <f t="shared" ref="C97" si="200">I$4</f>
        <v>2</v>
      </c>
      <c r="D97" s="19">
        <f ca="1">OFFSET(Shifts!A$1,F95,13,1)</f>
        <v>0</v>
      </c>
      <c r="E97" s="20">
        <f t="shared" ref="E97" si="201">G$1*86400</f>
        <v>86340</v>
      </c>
      <c r="F97" s="16">
        <f t="shared" ref="F97" si="202">F95</f>
        <v>32</v>
      </c>
      <c r="H97" s="16" t="str">
        <f ca="1">VLOOKUP(B97,Shifts!A$2:K$300,2,FALSE)</f>
        <v>00:00 00:00</v>
      </c>
      <c r="K97" s="8" t="str">
        <f t="shared" ca="1" si="137"/>
        <v>insert into hourlyrates values (@ID,'64','2','0','86340')exec @id=dbo.nextval 'hourlyrates.dailyratesref'</v>
      </c>
    </row>
    <row r="98" spans="1:11" x14ac:dyDescent="0.3">
      <c r="A98" s="18">
        <v>97</v>
      </c>
      <c r="B98" s="18">
        <f ca="1">OFFSET(Shifts!A$1,F98,0,1)</f>
        <v>66</v>
      </c>
      <c r="C98" s="18">
        <f t="shared" ref="C98" si="203">I$2</f>
        <v>2</v>
      </c>
      <c r="D98" s="20">
        <f t="shared" si="184"/>
        <v>0</v>
      </c>
      <c r="E98" s="19">
        <f ca="1">OFFSET(Shifts!A$1,F98,12,1)-60</f>
        <v>-60</v>
      </c>
      <c r="F98" s="16">
        <v>33</v>
      </c>
      <c r="H98" s="16" t="str">
        <f ca="1">VLOOKUP(B98,Shifts!A$2:K$300,2,FALSE)</f>
        <v>00:00 00:00</v>
      </c>
      <c r="K98" s="8" t="str">
        <f t="shared" ca="1" si="137"/>
        <v>insert into hourlyrates values (@ID,'66','2','0','-60')exec @id=dbo.nextval 'hourlyrates.dailyratesref'</v>
      </c>
    </row>
    <row r="99" spans="1:11" x14ac:dyDescent="0.3">
      <c r="A99" s="18">
        <v>98</v>
      </c>
      <c r="B99" s="18">
        <f ca="1">OFFSET(Shifts!A$1,F99,0,1)</f>
        <v>66</v>
      </c>
      <c r="C99" s="18">
        <f t="shared" ref="C99" si="204">I$3</f>
        <v>1</v>
      </c>
      <c r="D99" s="19">
        <f ca="1">OFFSET(Shifts!A$1,F98,12,1)</f>
        <v>0</v>
      </c>
      <c r="E99" s="19">
        <f ca="1">OFFSET(Shifts!A$1,F98,13,1)-60</f>
        <v>-60</v>
      </c>
      <c r="F99" s="16">
        <f t="shared" ref="F99" si="205">F98</f>
        <v>33</v>
      </c>
      <c r="H99" s="16" t="str">
        <f ca="1">VLOOKUP(B99,Shifts!A$2:K$300,2,FALSE)</f>
        <v>00:00 00:00</v>
      </c>
      <c r="K99" s="8" t="str">
        <f t="shared" ca="1" si="137"/>
        <v>insert into hourlyrates values (@ID,'66','1','0','-60')exec @id=dbo.nextval 'hourlyrates.dailyratesref'</v>
      </c>
    </row>
    <row r="100" spans="1:11" x14ac:dyDescent="0.3">
      <c r="A100" s="18">
        <v>99</v>
      </c>
      <c r="B100" s="18">
        <f ca="1">OFFSET(Shifts!A$1,F100,0,1)</f>
        <v>66</v>
      </c>
      <c r="C100" s="18">
        <f t="shared" ref="C100" si="206">I$4</f>
        <v>2</v>
      </c>
      <c r="D100" s="19">
        <f ca="1">OFFSET(Shifts!A$1,F98,13,1)</f>
        <v>0</v>
      </c>
      <c r="E100" s="20">
        <f t="shared" ref="E100" si="207">G$1*86400</f>
        <v>86340</v>
      </c>
      <c r="F100" s="16">
        <f t="shared" ref="F100" si="208">F98</f>
        <v>33</v>
      </c>
      <c r="H100" s="16" t="str">
        <f ca="1">VLOOKUP(B100,Shifts!A$2:K$300,2,FALSE)</f>
        <v>00:00 00:00</v>
      </c>
      <c r="K100" s="8" t="str">
        <f t="shared" ca="1" si="137"/>
        <v>insert into hourlyrates values (@ID,'66','2','0','86340')exec @id=dbo.nextval 'hourlyrates.dailyratesref'</v>
      </c>
    </row>
    <row r="101" spans="1:11" x14ac:dyDescent="0.3">
      <c r="A101" s="18">
        <v>100</v>
      </c>
      <c r="B101" s="18">
        <f ca="1">OFFSET(Shifts!A$1,F101,0,1)</f>
        <v>68</v>
      </c>
      <c r="C101" s="18">
        <f t="shared" ref="C101" si="209">I$2</f>
        <v>2</v>
      </c>
      <c r="D101" s="20">
        <f t="shared" ref="D101" si="210">F$1*86400</f>
        <v>0</v>
      </c>
      <c r="E101" s="19">
        <f ca="1">OFFSET(Shifts!A$1,F101,12,1)-60</f>
        <v>-60</v>
      </c>
      <c r="F101" s="16">
        <v>34</v>
      </c>
      <c r="H101" s="16" t="str">
        <f ca="1">VLOOKUP(B101,Shifts!A$2:K$300,2,FALSE)</f>
        <v>00:00 00:00</v>
      </c>
      <c r="K101" s="8" t="str">
        <f t="shared" ca="1" si="137"/>
        <v>insert into hourlyrates values (@ID,'68','2','0','-60')exec @id=dbo.nextval 'hourlyrates.dailyratesref'</v>
      </c>
    </row>
    <row r="102" spans="1:11" x14ac:dyDescent="0.3">
      <c r="A102" s="18">
        <v>101</v>
      </c>
      <c r="B102" s="18">
        <f ca="1">OFFSET(Shifts!A$1,F102,0,1)</f>
        <v>68</v>
      </c>
      <c r="C102" s="18">
        <f t="shared" ref="C102" si="211">I$3</f>
        <v>1</v>
      </c>
      <c r="D102" s="19">
        <f ca="1">OFFSET(Shifts!A$1,F101,12,1)</f>
        <v>0</v>
      </c>
      <c r="E102" s="19">
        <f ca="1">OFFSET(Shifts!A$1,F101,13,1)-60</f>
        <v>-60</v>
      </c>
      <c r="F102" s="16">
        <f t="shared" ref="F102" si="212">F101</f>
        <v>34</v>
      </c>
      <c r="H102" s="16" t="str">
        <f ca="1">VLOOKUP(B102,Shifts!A$2:K$300,2,FALSE)</f>
        <v>00:00 00:00</v>
      </c>
      <c r="K102" s="8" t="str">
        <f t="shared" ca="1" si="137"/>
        <v>insert into hourlyrates values (@ID,'68','1','0','-60')exec @id=dbo.nextval 'hourlyrates.dailyratesref'</v>
      </c>
    </row>
    <row r="103" spans="1:11" x14ac:dyDescent="0.3">
      <c r="A103" s="18">
        <v>102</v>
      </c>
      <c r="B103" s="18">
        <f ca="1">OFFSET(Shifts!A$1,F103,0,1)</f>
        <v>68</v>
      </c>
      <c r="C103" s="18">
        <f t="shared" ref="C103" si="213">I$4</f>
        <v>2</v>
      </c>
      <c r="D103" s="19">
        <f ca="1">OFFSET(Shifts!A$1,F101,13,1)</f>
        <v>0</v>
      </c>
      <c r="E103" s="20">
        <f t="shared" ref="E103" si="214">G$1*86400</f>
        <v>86340</v>
      </c>
      <c r="F103" s="16">
        <f t="shared" ref="F103" si="215">F101</f>
        <v>34</v>
      </c>
      <c r="H103" s="16" t="str">
        <f ca="1">VLOOKUP(B103,Shifts!A$2:K$300,2,FALSE)</f>
        <v>00:00 00:00</v>
      </c>
      <c r="K103" s="8" t="str">
        <f t="shared" ca="1" si="137"/>
        <v>insert into hourlyrates values (@ID,'68','2','0','86340')exec @id=dbo.nextval 'hourlyrates.dailyratesref'</v>
      </c>
    </row>
    <row r="104" spans="1:11" x14ac:dyDescent="0.3">
      <c r="A104" s="18">
        <v>103</v>
      </c>
      <c r="B104" s="18">
        <f ca="1">OFFSET(Shifts!A$1,F104,0,1)</f>
        <v>70</v>
      </c>
      <c r="C104" s="18">
        <f t="shared" ref="C104" si="216">I$2</f>
        <v>2</v>
      </c>
      <c r="D104" s="20">
        <f t="shared" si="177"/>
        <v>0</v>
      </c>
      <c r="E104" s="19">
        <f ca="1">OFFSET(Shifts!A$1,F104,12,1)-60</f>
        <v>-60</v>
      </c>
      <c r="F104" s="16">
        <v>35</v>
      </c>
      <c r="H104" s="16" t="str">
        <f ca="1">VLOOKUP(B104,Shifts!A$2:K$300,2,FALSE)</f>
        <v>00:00 00:00</v>
      </c>
      <c r="K104" s="8" t="str">
        <f t="shared" ca="1" si="137"/>
        <v>insert into hourlyrates values (@ID,'70','2','0','-60')exec @id=dbo.nextval 'hourlyrates.dailyratesref'</v>
      </c>
    </row>
    <row r="105" spans="1:11" x14ac:dyDescent="0.3">
      <c r="A105" s="18">
        <v>104</v>
      </c>
      <c r="B105" s="18">
        <f ca="1">OFFSET(Shifts!A$1,F105,0,1)</f>
        <v>70</v>
      </c>
      <c r="C105" s="18">
        <f t="shared" ref="C105" si="217">I$3</f>
        <v>1</v>
      </c>
      <c r="D105" s="19">
        <f ca="1">OFFSET(Shifts!A$1,F104,12,1)</f>
        <v>0</v>
      </c>
      <c r="E105" s="19">
        <f ca="1">OFFSET(Shifts!A$1,F104,13,1)-60</f>
        <v>-60</v>
      </c>
      <c r="F105" s="16">
        <f t="shared" ref="F105" si="218">F104</f>
        <v>35</v>
      </c>
      <c r="H105" s="16" t="str">
        <f ca="1">VLOOKUP(B105,Shifts!A$2:K$300,2,FALSE)</f>
        <v>00:00 00:00</v>
      </c>
      <c r="K105" s="8" t="str">
        <f t="shared" ca="1" si="137"/>
        <v>insert into hourlyrates values (@ID,'70','1','0','-60')exec @id=dbo.nextval 'hourlyrates.dailyratesref'</v>
      </c>
    </row>
    <row r="106" spans="1:11" x14ac:dyDescent="0.3">
      <c r="A106" s="18">
        <v>105</v>
      </c>
      <c r="B106" s="18">
        <f ca="1">OFFSET(Shifts!A$1,F106,0,1)</f>
        <v>70</v>
      </c>
      <c r="C106" s="18">
        <f t="shared" ref="C106" si="219">I$4</f>
        <v>2</v>
      </c>
      <c r="D106" s="19">
        <f ca="1">OFFSET(Shifts!A$1,F104,13,1)</f>
        <v>0</v>
      </c>
      <c r="E106" s="20">
        <f t="shared" ref="E106" si="220">G$1*86400</f>
        <v>86340</v>
      </c>
      <c r="F106" s="16">
        <f t="shared" ref="F106" si="221">F104</f>
        <v>35</v>
      </c>
      <c r="H106" s="16" t="str">
        <f ca="1">VLOOKUP(B106,Shifts!A$2:K$300,2,FALSE)</f>
        <v>00:00 00:00</v>
      </c>
      <c r="K106" s="8" t="str">
        <f t="shared" ca="1" si="137"/>
        <v>insert into hourlyrates values (@ID,'70','2','0','86340')exec @id=dbo.nextval 'hourlyrates.dailyratesref'</v>
      </c>
    </row>
    <row r="107" spans="1:11" x14ac:dyDescent="0.3">
      <c r="A107" s="18">
        <v>106</v>
      </c>
      <c r="B107" s="18">
        <f ca="1">OFFSET(Shifts!A$1,F107,0,1)</f>
        <v>72</v>
      </c>
      <c r="C107" s="18">
        <f t="shared" ref="C107" si="222">I$2</f>
        <v>2</v>
      </c>
      <c r="D107" s="20">
        <f t="shared" si="184"/>
        <v>0</v>
      </c>
      <c r="E107" s="19">
        <f ca="1">OFFSET(Shifts!A$1,F107,12,1)-60</f>
        <v>-60</v>
      </c>
      <c r="F107" s="16">
        <v>36</v>
      </c>
      <c r="H107" s="16" t="str">
        <f ca="1">VLOOKUP(B107,Shifts!A$2:K$300,2,FALSE)</f>
        <v>00:00 00:00</v>
      </c>
      <c r="K107" s="8" t="str">
        <f t="shared" ca="1" si="137"/>
        <v>insert into hourlyrates values (@ID,'72','2','0','-60')exec @id=dbo.nextval 'hourlyrates.dailyratesref'</v>
      </c>
    </row>
    <row r="108" spans="1:11" x14ac:dyDescent="0.3">
      <c r="A108" s="18">
        <v>107</v>
      </c>
      <c r="B108" s="18">
        <f ca="1">OFFSET(Shifts!A$1,F108,0,1)</f>
        <v>72</v>
      </c>
      <c r="C108" s="18">
        <f t="shared" ref="C108" si="223">I$3</f>
        <v>1</v>
      </c>
      <c r="D108" s="19">
        <f ca="1">OFFSET(Shifts!A$1,F107,12,1)</f>
        <v>0</v>
      </c>
      <c r="E108" s="19">
        <f ca="1">OFFSET(Shifts!A$1,F107,13,1)-60</f>
        <v>-60</v>
      </c>
      <c r="F108" s="16">
        <f t="shared" ref="F108" si="224">F107</f>
        <v>36</v>
      </c>
      <c r="H108" s="16" t="str">
        <f ca="1">VLOOKUP(B108,Shifts!A$2:K$300,2,FALSE)</f>
        <v>00:00 00:00</v>
      </c>
      <c r="K108" s="8" t="str">
        <f t="shared" ca="1" si="137"/>
        <v>insert into hourlyrates values (@ID,'72','1','0','-60')exec @id=dbo.nextval 'hourlyrates.dailyratesref'</v>
      </c>
    </row>
    <row r="109" spans="1:11" x14ac:dyDescent="0.3">
      <c r="A109" s="18">
        <v>108</v>
      </c>
      <c r="B109" s="18">
        <f ca="1">OFFSET(Shifts!A$1,F109,0,1)</f>
        <v>72</v>
      </c>
      <c r="C109" s="18">
        <f t="shared" ref="C109" si="225">I$4</f>
        <v>2</v>
      </c>
      <c r="D109" s="19">
        <f ca="1">OFFSET(Shifts!A$1,F107,13,1)</f>
        <v>0</v>
      </c>
      <c r="E109" s="20">
        <f t="shared" ref="E109" si="226">G$1*86400</f>
        <v>86340</v>
      </c>
      <c r="F109" s="16">
        <f t="shared" ref="F109" si="227">F107</f>
        <v>36</v>
      </c>
      <c r="H109" s="16" t="str">
        <f ca="1">VLOOKUP(B109,Shifts!A$2:K$300,2,FALSE)</f>
        <v>00:00 00:00</v>
      </c>
      <c r="K109" s="8" t="str">
        <f t="shared" ca="1" si="137"/>
        <v>insert into hourlyrates values (@ID,'72','2','0','86340')exec @id=dbo.nextval 'hourlyrates.dailyratesref'</v>
      </c>
    </row>
    <row r="110" spans="1:11" x14ac:dyDescent="0.3">
      <c r="A110" s="18">
        <v>109</v>
      </c>
      <c r="B110" s="18">
        <f ca="1">OFFSET(Shifts!A$1,F110,0,1)</f>
        <v>74</v>
      </c>
      <c r="C110" s="18">
        <f t="shared" ref="C110" si="228">I$2</f>
        <v>2</v>
      </c>
      <c r="D110" s="20">
        <f t="shared" ref="D110" si="229">F$1*86400</f>
        <v>0</v>
      </c>
      <c r="E110" s="19">
        <f ca="1">OFFSET(Shifts!A$1,F110,12,1)-60</f>
        <v>-60</v>
      </c>
      <c r="F110" s="16">
        <v>37</v>
      </c>
      <c r="H110" s="16" t="str">
        <f ca="1">VLOOKUP(B110,Shifts!A$2:K$300,2,FALSE)</f>
        <v>00:00 00:00</v>
      </c>
      <c r="K110" s="8" t="str">
        <f t="shared" ca="1" si="137"/>
        <v>insert into hourlyrates values (@ID,'74','2','0','-60')exec @id=dbo.nextval 'hourlyrates.dailyratesref'</v>
      </c>
    </row>
    <row r="111" spans="1:11" x14ac:dyDescent="0.3">
      <c r="A111" s="18">
        <v>110</v>
      </c>
      <c r="B111" s="18">
        <f ca="1">OFFSET(Shifts!A$1,F111,0,1)</f>
        <v>74</v>
      </c>
      <c r="C111" s="18">
        <f t="shared" ref="C111" si="230">I$3</f>
        <v>1</v>
      </c>
      <c r="D111" s="19">
        <f ca="1">OFFSET(Shifts!A$1,F110,12,1)</f>
        <v>0</v>
      </c>
      <c r="E111" s="19">
        <f ca="1">OFFSET(Shifts!A$1,F110,13,1)-60</f>
        <v>-60</v>
      </c>
      <c r="F111" s="16">
        <f t="shared" ref="F111" si="231">F110</f>
        <v>37</v>
      </c>
      <c r="H111" s="16" t="str">
        <f ca="1">VLOOKUP(B111,Shifts!A$2:K$300,2,FALSE)</f>
        <v>00:00 00:00</v>
      </c>
      <c r="K111" s="8" t="str">
        <f t="shared" ca="1" si="137"/>
        <v>insert into hourlyrates values (@ID,'74','1','0','-60')exec @id=dbo.nextval 'hourlyrates.dailyratesref'</v>
      </c>
    </row>
    <row r="112" spans="1:11" x14ac:dyDescent="0.3">
      <c r="A112" s="18">
        <v>111</v>
      </c>
      <c r="B112" s="18">
        <f ca="1">OFFSET(Shifts!A$1,F112,0,1)</f>
        <v>74</v>
      </c>
      <c r="C112" s="18">
        <f t="shared" ref="C112" si="232">I$4</f>
        <v>2</v>
      </c>
      <c r="D112" s="19">
        <f ca="1">OFFSET(Shifts!A$1,F110,13,1)</f>
        <v>0</v>
      </c>
      <c r="E112" s="20">
        <f t="shared" ref="E112" si="233">G$1*86400</f>
        <v>86340</v>
      </c>
      <c r="F112" s="16">
        <f t="shared" ref="F112" si="234">F110</f>
        <v>37</v>
      </c>
      <c r="H112" s="16" t="str">
        <f ca="1">VLOOKUP(B112,Shifts!A$2:K$300,2,FALSE)</f>
        <v>00:00 00:00</v>
      </c>
      <c r="K112" s="8" t="str">
        <f t="shared" ca="1" si="137"/>
        <v>insert into hourlyrates values (@ID,'74','2','0','86340')exec @id=dbo.nextval 'hourlyrates.dailyratesref'</v>
      </c>
    </row>
    <row r="113" spans="1:11" x14ac:dyDescent="0.3">
      <c r="A113" s="18">
        <v>112</v>
      </c>
      <c r="B113" s="18">
        <f ca="1">OFFSET(Shifts!A$1,F113,0,1)</f>
        <v>76</v>
      </c>
      <c r="C113" s="18">
        <f t="shared" ref="C113" si="235">I$2</f>
        <v>2</v>
      </c>
      <c r="D113" s="20">
        <f t="shared" si="177"/>
        <v>0</v>
      </c>
      <c r="E113" s="19">
        <f ca="1">OFFSET(Shifts!A$1,F113,12,1)-60</f>
        <v>-60</v>
      </c>
      <c r="F113" s="16">
        <v>38</v>
      </c>
      <c r="H113" s="16" t="str">
        <f ca="1">VLOOKUP(B113,Shifts!A$2:K$300,2,FALSE)</f>
        <v>00:00 00:00</v>
      </c>
      <c r="K113" s="8" t="str">
        <f t="shared" ca="1" si="137"/>
        <v>insert into hourlyrates values (@ID,'76','2','0','-60')exec @id=dbo.nextval 'hourlyrates.dailyratesref'</v>
      </c>
    </row>
    <row r="114" spans="1:11" x14ac:dyDescent="0.3">
      <c r="A114" s="18">
        <v>113</v>
      </c>
      <c r="B114" s="18">
        <f ca="1">OFFSET(Shifts!A$1,F114,0,1)</f>
        <v>76</v>
      </c>
      <c r="C114" s="18">
        <f t="shared" ref="C114" si="236">I$3</f>
        <v>1</v>
      </c>
      <c r="D114" s="19">
        <f ca="1">OFFSET(Shifts!A$1,F113,12,1)</f>
        <v>0</v>
      </c>
      <c r="E114" s="19">
        <f ca="1">OFFSET(Shifts!A$1,F113,13,1)-60</f>
        <v>-60</v>
      </c>
      <c r="F114" s="16">
        <f t="shared" ref="F114" si="237">F113</f>
        <v>38</v>
      </c>
      <c r="H114" s="16" t="str">
        <f ca="1">VLOOKUP(B114,Shifts!A$2:K$300,2,FALSE)</f>
        <v>00:00 00:00</v>
      </c>
      <c r="K114" s="8" t="str">
        <f t="shared" ca="1" si="137"/>
        <v>insert into hourlyrates values (@ID,'76','1','0','-60')exec @id=dbo.nextval 'hourlyrates.dailyratesref'</v>
      </c>
    </row>
    <row r="115" spans="1:11" x14ac:dyDescent="0.3">
      <c r="A115" s="18">
        <v>114</v>
      </c>
      <c r="B115" s="18">
        <f ca="1">OFFSET(Shifts!A$1,F115,0,1)</f>
        <v>76</v>
      </c>
      <c r="C115" s="18">
        <f t="shared" ref="C115" si="238">I$4</f>
        <v>2</v>
      </c>
      <c r="D115" s="19">
        <f ca="1">OFFSET(Shifts!A$1,F113,13,1)</f>
        <v>0</v>
      </c>
      <c r="E115" s="20">
        <f t="shared" ref="E115" si="239">G$1*86400</f>
        <v>86340</v>
      </c>
      <c r="F115" s="16">
        <f t="shared" ref="F115" si="240">F113</f>
        <v>38</v>
      </c>
      <c r="H115" s="16" t="str">
        <f ca="1">VLOOKUP(B115,Shifts!A$2:K$300,2,FALSE)</f>
        <v>00:00 00:00</v>
      </c>
      <c r="K115" s="8" t="str">
        <f t="shared" ca="1" si="137"/>
        <v>insert into hourlyrates values (@ID,'76','2','0','86340')exec @id=dbo.nextval 'hourlyrates.dailyratesref'</v>
      </c>
    </row>
    <row r="116" spans="1:11" x14ac:dyDescent="0.3">
      <c r="A116" s="18">
        <v>115</v>
      </c>
      <c r="B116" s="18">
        <f ca="1">OFFSET(Shifts!A$1,F116,0,1)</f>
        <v>78</v>
      </c>
      <c r="C116" s="18">
        <f t="shared" ref="C116" si="241">I$2</f>
        <v>2</v>
      </c>
      <c r="D116" s="20">
        <f t="shared" si="184"/>
        <v>0</v>
      </c>
      <c r="E116" s="19">
        <f ca="1">OFFSET(Shifts!A$1,F116,12,1)-60</f>
        <v>-60</v>
      </c>
      <c r="F116" s="16">
        <v>39</v>
      </c>
      <c r="H116" s="16" t="str">
        <f ca="1">VLOOKUP(B116,Shifts!A$2:K$300,2,FALSE)</f>
        <v>00:00 00:00</v>
      </c>
      <c r="K116" s="8" t="str">
        <f t="shared" ca="1" si="137"/>
        <v>insert into hourlyrates values (@ID,'78','2','0','-60')exec @id=dbo.nextval 'hourlyrates.dailyratesref'</v>
      </c>
    </row>
    <row r="117" spans="1:11" x14ac:dyDescent="0.3">
      <c r="A117" s="18">
        <v>116</v>
      </c>
      <c r="B117" s="18">
        <f ca="1">OFFSET(Shifts!A$1,F117,0,1)</f>
        <v>78</v>
      </c>
      <c r="C117" s="18">
        <f t="shared" ref="C117" si="242">I$3</f>
        <v>1</v>
      </c>
      <c r="D117" s="19">
        <f ca="1">OFFSET(Shifts!A$1,F116,12,1)</f>
        <v>0</v>
      </c>
      <c r="E117" s="19">
        <f ca="1">OFFSET(Shifts!A$1,F116,13,1)-60</f>
        <v>-60</v>
      </c>
      <c r="F117" s="16">
        <f t="shared" ref="F117" si="243">F116</f>
        <v>39</v>
      </c>
      <c r="H117" s="16" t="str">
        <f ca="1">VLOOKUP(B117,Shifts!A$2:K$300,2,FALSE)</f>
        <v>00:00 00:00</v>
      </c>
      <c r="K117" s="8" t="str">
        <f t="shared" ca="1" si="137"/>
        <v>insert into hourlyrates values (@ID,'78','1','0','-60')exec @id=dbo.nextval 'hourlyrates.dailyratesref'</v>
      </c>
    </row>
    <row r="118" spans="1:11" x14ac:dyDescent="0.3">
      <c r="A118" s="18">
        <v>117</v>
      </c>
      <c r="B118" s="18">
        <f ca="1">OFFSET(Shifts!A$1,F118,0,1)</f>
        <v>78</v>
      </c>
      <c r="C118" s="18">
        <f t="shared" ref="C118" si="244">I$4</f>
        <v>2</v>
      </c>
      <c r="D118" s="19">
        <f ca="1">OFFSET(Shifts!A$1,F116,13,1)</f>
        <v>0</v>
      </c>
      <c r="E118" s="20">
        <f t="shared" ref="E118" si="245">G$1*86400</f>
        <v>86340</v>
      </c>
      <c r="F118" s="16">
        <f t="shared" ref="F118" si="246">F116</f>
        <v>39</v>
      </c>
      <c r="H118" s="16" t="str">
        <f ca="1">VLOOKUP(B118,Shifts!A$2:K$300,2,FALSE)</f>
        <v>00:00 00:00</v>
      </c>
      <c r="K118" s="8" t="str">
        <f t="shared" ca="1" si="137"/>
        <v>insert into hourlyrates values (@ID,'78','2','0','86340')exec @id=dbo.nextval 'hourlyrates.dailyratesref'</v>
      </c>
    </row>
    <row r="119" spans="1:11" x14ac:dyDescent="0.3">
      <c r="A119" s="18">
        <v>118</v>
      </c>
      <c r="B119" s="18">
        <f ca="1">OFFSET(Shifts!A$1,F119,0,1)</f>
        <v>81</v>
      </c>
      <c r="C119" s="18">
        <f t="shared" ref="C119" si="247">I$2</f>
        <v>2</v>
      </c>
      <c r="D119" s="20">
        <f t="shared" ref="D119" si="248">F$1*86400</f>
        <v>0</v>
      </c>
      <c r="E119" s="19">
        <f ca="1">OFFSET(Shifts!A$1,F119,12,1)-60</f>
        <v>-60</v>
      </c>
      <c r="F119" s="16">
        <v>40</v>
      </c>
      <c r="H119" s="16" t="str">
        <f ca="1">VLOOKUP(B119,Shifts!A$2:K$300,2,FALSE)</f>
        <v>00:00 00:00</v>
      </c>
      <c r="K119" s="8" t="str">
        <f t="shared" ca="1" si="137"/>
        <v>insert into hourlyrates values (@ID,'81','2','0','-60')exec @id=dbo.nextval 'hourlyrates.dailyratesref'</v>
      </c>
    </row>
    <row r="120" spans="1:11" x14ac:dyDescent="0.3">
      <c r="A120" s="18">
        <v>119</v>
      </c>
      <c r="B120" s="18">
        <f ca="1">OFFSET(Shifts!A$1,F120,0,1)</f>
        <v>81</v>
      </c>
      <c r="C120" s="18">
        <f t="shared" ref="C120" si="249">I$3</f>
        <v>1</v>
      </c>
      <c r="D120" s="19">
        <f ca="1">OFFSET(Shifts!A$1,F119,12,1)</f>
        <v>0</v>
      </c>
      <c r="E120" s="19">
        <f ca="1">OFFSET(Shifts!A$1,F119,13,1)-60</f>
        <v>-60</v>
      </c>
      <c r="F120" s="16">
        <f t="shared" ref="F120" si="250">F119</f>
        <v>40</v>
      </c>
      <c r="H120" s="16" t="str">
        <f ca="1">VLOOKUP(B120,Shifts!A$2:K$300,2,FALSE)</f>
        <v>00:00 00:00</v>
      </c>
      <c r="K120" s="8" t="str">
        <f t="shared" ca="1" si="137"/>
        <v>insert into hourlyrates values (@ID,'81','1','0','-60')exec @id=dbo.nextval 'hourlyrates.dailyratesref'</v>
      </c>
    </row>
    <row r="121" spans="1:11" x14ac:dyDescent="0.3">
      <c r="A121" s="18">
        <v>120</v>
      </c>
      <c r="B121" s="18">
        <f ca="1">OFFSET(Shifts!A$1,F121,0,1)</f>
        <v>81</v>
      </c>
      <c r="C121" s="18">
        <f t="shared" ref="C121" si="251">I$4</f>
        <v>2</v>
      </c>
      <c r="D121" s="19">
        <f ca="1">OFFSET(Shifts!A$1,F119,13,1)</f>
        <v>0</v>
      </c>
      <c r="E121" s="20">
        <f t="shared" ref="E121" si="252">G$1*86400</f>
        <v>86340</v>
      </c>
      <c r="F121" s="16">
        <f t="shared" ref="F121" si="253">F119</f>
        <v>40</v>
      </c>
      <c r="H121" s="16" t="str">
        <f ca="1">VLOOKUP(B121,Shifts!A$2:K$300,2,FALSE)</f>
        <v>00:00 00:00</v>
      </c>
      <c r="K121" s="8" t="str">
        <f t="shared" ca="1" si="137"/>
        <v>insert into hourlyrates values (@ID,'81','2','0','86340')exec @id=dbo.nextval 'hourlyrates.dailyratesref'</v>
      </c>
    </row>
    <row r="122" spans="1:11" x14ac:dyDescent="0.3">
      <c r="A122" s="18">
        <v>121</v>
      </c>
      <c r="B122" s="18">
        <f ca="1">OFFSET(Shifts!A$1,F122,0,1)</f>
        <v>83</v>
      </c>
      <c r="C122" s="18">
        <f t="shared" ref="C122" si="254">I$2</f>
        <v>2</v>
      </c>
      <c r="D122" s="20">
        <f t="shared" si="177"/>
        <v>0</v>
      </c>
      <c r="E122" s="19">
        <f ca="1">OFFSET(Shifts!A$1,F122,12,1)-60</f>
        <v>-60</v>
      </c>
      <c r="F122" s="16">
        <v>41</v>
      </c>
      <c r="H122" s="16" t="str">
        <f ca="1">VLOOKUP(B122,Shifts!A$2:K$300,2,FALSE)</f>
        <v>00:00 00:00</v>
      </c>
      <c r="K122" s="8" t="str">
        <f t="shared" ca="1" si="137"/>
        <v>insert into hourlyrates values (@ID,'83','2','0','-60')exec @id=dbo.nextval 'hourlyrates.dailyratesref'</v>
      </c>
    </row>
    <row r="123" spans="1:11" x14ac:dyDescent="0.3">
      <c r="A123" s="18">
        <v>122</v>
      </c>
      <c r="B123" s="18">
        <f ca="1">OFFSET(Shifts!A$1,F123,0,1)</f>
        <v>83</v>
      </c>
      <c r="C123" s="18">
        <f t="shared" ref="C123" si="255">I$3</f>
        <v>1</v>
      </c>
      <c r="D123" s="19">
        <f ca="1">OFFSET(Shifts!A$1,F122,12,1)</f>
        <v>0</v>
      </c>
      <c r="E123" s="19">
        <f ca="1">OFFSET(Shifts!A$1,F122,13,1)-60</f>
        <v>-60</v>
      </c>
      <c r="F123" s="16">
        <f t="shared" ref="F123" si="256">F122</f>
        <v>41</v>
      </c>
      <c r="H123" s="16" t="str">
        <f ca="1">VLOOKUP(B123,Shifts!A$2:K$300,2,FALSE)</f>
        <v>00:00 00:00</v>
      </c>
      <c r="K123" s="8" t="str">
        <f t="shared" ca="1" si="137"/>
        <v>insert into hourlyrates values (@ID,'83','1','0','-60')exec @id=dbo.nextval 'hourlyrates.dailyratesref'</v>
      </c>
    </row>
    <row r="124" spans="1:11" x14ac:dyDescent="0.3">
      <c r="A124" s="18">
        <v>123</v>
      </c>
      <c r="B124" s="18">
        <f ca="1">OFFSET(Shifts!A$1,F124,0,1)</f>
        <v>83</v>
      </c>
      <c r="C124" s="18">
        <f t="shared" ref="C124" si="257">I$4</f>
        <v>2</v>
      </c>
      <c r="D124" s="19">
        <f ca="1">OFFSET(Shifts!A$1,F122,13,1)</f>
        <v>0</v>
      </c>
      <c r="E124" s="20">
        <f t="shared" ref="E124" si="258">G$1*86400</f>
        <v>86340</v>
      </c>
      <c r="F124" s="16">
        <f t="shared" ref="F124" si="259">F122</f>
        <v>41</v>
      </c>
      <c r="H124" s="16" t="str">
        <f ca="1">VLOOKUP(B124,Shifts!A$2:K$300,2,FALSE)</f>
        <v>00:00 00:00</v>
      </c>
      <c r="K124" s="8" t="str">
        <f t="shared" ca="1" si="137"/>
        <v>insert into hourlyrates values (@ID,'83','2','0','86340')exec @id=dbo.nextval 'hourlyrates.dailyratesref'</v>
      </c>
    </row>
    <row r="125" spans="1:11" x14ac:dyDescent="0.3">
      <c r="A125" s="18">
        <v>124</v>
      </c>
      <c r="B125" s="18">
        <f ca="1">OFFSET(Shifts!A$1,F125,0,1)</f>
        <v>85</v>
      </c>
      <c r="C125" s="18">
        <f t="shared" ref="C125" si="260">I$2</f>
        <v>2</v>
      </c>
      <c r="D125" s="20">
        <f t="shared" si="184"/>
        <v>0</v>
      </c>
      <c r="E125" s="19">
        <f ca="1">OFFSET(Shifts!A$1,F125,12,1)-60</f>
        <v>-60</v>
      </c>
      <c r="F125" s="16">
        <v>42</v>
      </c>
      <c r="H125" s="16" t="str">
        <f ca="1">VLOOKUP(B125,Shifts!A$2:K$300,2,FALSE)</f>
        <v>00:00 00:00</v>
      </c>
      <c r="K125" s="8" t="str">
        <f t="shared" ca="1" si="137"/>
        <v>insert into hourlyrates values (@ID,'85','2','0','-60')exec @id=dbo.nextval 'hourlyrates.dailyratesref'</v>
      </c>
    </row>
    <row r="126" spans="1:11" x14ac:dyDescent="0.3">
      <c r="A126" s="18">
        <v>125</v>
      </c>
      <c r="B126" s="18">
        <f ca="1">OFFSET(Shifts!A$1,F126,0,1)</f>
        <v>85</v>
      </c>
      <c r="C126" s="18">
        <f t="shared" ref="C126" si="261">I$3</f>
        <v>1</v>
      </c>
      <c r="D126" s="19">
        <f ca="1">OFFSET(Shifts!A$1,F125,12,1)</f>
        <v>0</v>
      </c>
      <c r="E126" s="19">
        <f ca="1">OFFSET(Shifts!A$1,F125,13,1)-60</f>
        <v>-60</v>
      </c>
      <c r="F126" s="16">
        <f t="shared" ref="F126" si="262">F125</f>
        <v>42</v>
      </c>
      <c r="H126" s="16" t="str">
        <f ca="1">VLOOKUP(B126,Shifts!A$2:K$300,2,FALSE)</f>
        <v>00:00 00:00</v>
      </c>
      <c r="K126" s="8" t="str">
        <f t="shared" ca="1" si="137"/>
        <v>insert into hourlyrates values (@ID,'85','1','0','-60')exec @id=dbo.nextval 'hourlyrates.dailyratesref'</v>
      </c>
    </row>
    <row r="127" spans="1:11" x14ac:dyDescent="0.3">
      <c r="A127" s="18">
        <v>126</v>
      </c>
      <c r="B127" s="18">
        <f ca="1">OFFSET(Shifts!A$1,F127,0,1)</f>
        <v>85</v>
      </c>
      <c r="C127" s="18">
        <f t="shared" ref="C127" si="263">I$4</f>
        <v>2</v>
      </c>
      <c r="D127" s="19">
        <f ca="1">OFFSET(Shifts!A$1,F125,13,1)</f>
        <v>0</v>
      </c>
      <c r="E127" s="20">
        <f t="shared" ref="E127" si="264">G$1*86400</f>
        <v>86340</v>
      </c>
      <c r="F127" s="16">
        <f t="shared" ref="F127" si="265">F125</f>
        <v>42</v>
      </c>
      <c r="H127" s="16" t="str">
        <f ca="1">VLOOKUP(B127,Shifts!A$2:K$300,2,FALSE)</f>
        <v>00:00 00:00</v>
      </c>
      <c r="K127" s="8" t="str">
        <f t="shared" ca="1" si="137"/>
        <v>insert into hourlyrates values (@ID,'85','2','0','86340')exec @id=dbo.nextval 'hourlyrates.dailyratesref'</v>
      </c>
    </row>
    <row r="128" spans="1:11" x14ac:dyDescent="0.3">
      <c r="A128" s="18">
        <v>127</v>
      </c>
      <c r="B128" s="18">
        <f ca="1">OFFSET(Shifts!A$1,F128,0,1)</f>
        <v>87</v>
      </c>
      <c r="C128" s="18">
        <f t="shared" ref="C128" si="266">I$2</f>
        <v>2</v>
      </c>
      <c r="D128" s="20">
        <f t="shared" ref="D128" si="267">F$1*86400</f>
        <v>0</v>
      </c>
      <c r="E128" s="19">
        <f ca="1">OFFSET(Shifts!A$1,F128,12,1)-60</f>
        <v>-60</v>
      </c>
      <c r="F128" s="16">
        <v>43</v>
      </c>
      <c r="H128" s="16" t="str">
        <f ca="1">VLOOKUP(B128,Shifts!A$2:K$300,2,FALSE)</f>
        <v>00:00 00:00</v>
      </c>
      <c r="K128" s="8" t="str">
        <f t="shared" ca="1" si="137"/>
        <v>insert into hourlyrates values (@ID,'87','2','0','-60')exec @id=dbo.nextval 'hourlyrates.dailyratesref'</v>
      </c>
    </row>
    <row r="129" spans="1:11" x14ac:dyDescent="0.3">
      <c r="A129" s="18">
        <v>128</v>
      </c>
      <c r="B129" s="18">
        <f ca="1">OFFSET(Shifts!A$1,F129,0,1)</f>
        <v>87</v>
      </c>
      <c r="C129" s="18">
        <f t="shared" ref="C129" si="268">I$3</f>
        <v>1</v>
      </c>
      <c r="D129" s="19">
        <f ca="1">OFFSET(Shifts!A$1,F128,12,1)</f>
        <v>0</v>
      </c>
      <c r="E129" s="19">
        <f ca="1">OFFSET(Shifts!A$1,F128,13,1)-60</f>
        <v>-60</v>
      </c>
      <c r="F129" s="16">
        <f t="shared" ref="F129" si="269">F128</f>
        <v>43</v>
      </c>
      <c r="H129" s="16" t="str">
        <f ca="1">VLOOKUP(B129,Shifts!A$2:K$300,2,FALSE)</f>
        <v>00:00 00:00</v>
      </c>
      <c r="K129" s="8" t="str">
        <f t="shared" ca="1" si="137"/>
        <v>insert into hourlyrates values (@ID,'87','1','0','-60')exec @id=dbo.nextval 'hourlyrates.dailyratesref'</v>
      </c>
    </row>
    <row r="130" spans="1:11" x14ac:dyDescent="0.3">
      <c r="A130" s="18">
        <v>129</v>
      </c>
      <c r="B130" s="18">
        <f ca="1">OFFSET(Shifts!A$1,F130,0,1)</f>
        <v>87</v>
      </c>
      <c r="C130" s="18">
        <f t="shared" ref="C130" si="270">I$4</f>
        <v>2</v>
      </c>
      <c r="D130" s="19">
        <f ca="1">OFFSET(Shifts!A$1,F128,13,1)</f>
        <v>0</v>
      </c>
      <c r="E130" s="20">
        <f t="shared" ref="E130" si="271">G$1*86400</f>
        <v>86340</v>
      </c>
      <c r="F130" s="16">
        <f t="shared" ref="F130" si="272">F128</f>
        <v>43</v>
      </c>
      <c r="H130" s="16" t="str">
        <f ca="1">VLOOKUP(B130,Shifts!A$2:K$300,2,FALSE)</f>
        <v>00:00 00:00</v>
      </c>
      <c r="K130" s="8" t="str">
        <f t="shared" ca="1" si="137"/>
        <v>insert into hourlyrates values (@ID,'87','2','0','86340')exec @id=dbo.nextval 'hourlyrates.dailyratesref'</v>
      </c>
    </row>
    <row r="131" spans="1:11" x14ac:dyDescent="0.3">
      <c r="A131" s="18">
        <v>130</v>
      </c>
      <c r="B131" s="18">
        <f ca="1">OFFSET(Shifts!A$1,F131,0,1)</f>
        <v>89</v>
      </c>
      <c r="C131" s="18">
        <f t="shared" ref="C131" si="273">I$2</f>
        <v>2</v>
      </c>
      <c r="D131" s="20">
        <f t="shared" si="177"/>
        <v>0</v>
      </c>
      <c r="E131" s="19">
        <f ca="1">OFFSET(Shifts!A$1,F131,12,1)-60</f>
        <v>-60</v>
      </c>
      <c r="F131" s="16">
        <v>44</v>
      </c>
      <c r="H131" s="16" t="str">
        <f ca="1">VLOOKUP(B131,Shifts!A$2:K$300,2,FALSE)</f>
        <v>00:00 00:00</v>
      </c>
      <c r="K131" s="8" t="str">
        <f t="shared" ref="K131:K194" ca="1" si="274">"insert into hourlyrates values (@ID,'"&amp;B131&amp;"','"&amp;C131&amp;"','"&amp;D131&amp;"','"&amp;E131&amp;"')exec @id=dbo.nextval 'hourlyrates.dailyratesref'"</f>
        <v>insert into hourlyrates values (@ID,'89','2','0','-60')exec @id=dbo.nextval 'hourlyrates.dailyratesref'</v>
      </c>
    </row>
    <row r="132" spans="1:11" x14ac:dyDescent="0.3">
      <c r="A132" s="18">
        <v>131</v>
      </c>
      <c r="B132" s="18">
        <f ca="1">OFFSET(Shifts!A$1,F132,0,1)</f>
        <v>89</v>
      </c>
      <c r="C132" s="18">
        <f t="shared" ref="C132" si="275">I$3</f>
        <v>1</v>
      </c>
      <c r="D132" s="19">
        <f ca="1">OFFSET(Shifts!A$1,F131,12,1)</f>
        <v>0</v>
      </c>
      <c r="E132" s="19">
        <f ca="1">OFFSET(Shifts!A$1,F131,13,1)-60</f>
        <v>-60</v>
      </c>
      <c r="F132" s="16">
        <f t="shared" ref="F132" si="276">F131</f>
        <v>44</v>
      </c>
      <c r="H132" s="16" t="str">
        <f ca="1">VLOOKUP(B132,Shifts!A$2:K$300,2,FALSE)</f>
        <v>00:00 00:00</v>
      </c>
      <c r="K132" s="8" t="str">
        <f t="shared" ca="1" si="274"/>
        <v>insert into hourlyrates values (@ID,'89','1','0','-60')exec @id=dbo.nextval 'hourlyrates.dailyratesref'</v>
      </c>
    </row>
    <row r="133" spans="1:11" x14ac:dyDescent="0.3">
      <c r="A133" s="18">
        <v>132</v>
      </c>
      <c r="B133" s="18">
        <f ca="1">OFFSET(Shifts!A$1,F133,0,1)</f>
        <v>89</v>
      </c>
      <c r="C133" s="18">
        <f t="shared" ref="C133" si="277">I$4</f>
        <v>2</v>
      </c>
      <c r="D133" s="19">
        <f ca="1">OFFSET(Shifts!A$1,F131,13,1)</f>
        <v>0</v>
      </c>
      <c r="E133" s="20">
        <f t="shared" ref="E133" si="278">G$1*86400</f>
        <v>86340</v>
      </c>
      <c r="F133" s="16">
        <f t="shared" ref="F133" si="279">F131</f>
        <v>44</v>
      </c>
      <c r="H133" s="16" t="str">
        <f ca="1">VLOOKUP(B133,Shifts!A$2:K$300,2,FALSE)</f>
        <v>00:00 00:00</v>
      </c>
      <c r="K133" s="8" t="str">
        <f t="shared" ca="1" si="274"/>
        <v>insert into hourlyrates values (@ID,'89','2','0','86340')exec @id=dbo.nextval 'hourlyrates.dailyratesref'</v>
      </c>
    </row>
    <row r="134" spans="1:11" x14ac:dyDescent="0.3">
      <c r="A134" s="18">
        <v>133</v>
      </c>
      <c r="B134" s="18">
        <f ca="1">OFFSET(Shifts!A$1,F134,0,1)</f>
        <v>91</v>
      </c>
      <c r="C134" s="18">
        <f t="shared" ref="C134" si="280">I$2</f>
        <v>2</v>
      </c>
      <c r="D134" s="20">
        <f t="shared" si="184"/>
        <v>0</v>
      </c>
      <c r="E134" s="19">
        <f ca="1">OFFSET(Shifts!A$1,F134,12,1)-60</f>
        <v>-60</v>
      </c>
      <c r="F134" s="16">
        <v>45</v>
      </c>
      <c r="H134" s="16" t="str">
        <f ca="1">VLOOKUP(B134,Shifts!A$2:K$300,2,FALSE)</f>
        <v>00:00 00:00</v>
      </c>
      <c r="K134" s="8" t="str">
        <f t="shared" ca="1" si="274"/>
        <v>insert into hourlyrates values (@ID,'91','2','0','-60')exec @id=dbo.nextval 'hourlyrates.dailyratesref'</v>
      </c>
    </row>
    <row r="135" spans="1:11" x14ac:dyDescent="0.3">
      <c r="A135" s="18">
        <v>134</v>
      </c>
      <c r="B135" s="18">
        <f ca="1">OFFSET(Shifts!A$1,F135,0,1)</f>
        <v>91</v>
      </c>
      <c r="C135" s="18">
        <f t="shared" ref="C135" si="281">I$3</f>
        <v>1</v>
      </c>
      <c r="D135" s="19">
        <f ca="1">OFFSET(Shifts!A$1,F134,12,1)</f>
        <v>0</v>
      </c>
      <c r="E135" s="19">
        <f ca="1">OFFSET(Shifts!A$1,F134,13,1)-60</f>
        <v>-60</v>
      </c>
      <c r="F135" s="16">
        <f t="shared" ref="F135" si="282">F134</f>
        <v>45</v>
      </c>
      <c r="H135" s="16" t="str">
        <f ca="1">VLOOKUP(B135,Shifts!A$2:K$300,2,FALSE)</f>
        <v>00:00 00:00</v>
      </c>
      <c r="K135" s="8" t="str">
        <f t="shared" ca="1" si="274"/>
        <v>insert into hourlyrates values (@ID,'91','1','0','-60')exec @id=dbo.nextval 'hourlyrates.dailyratesref'</v>
      </c>
    </row>
    <row r="136" spans="1:11" x14ac:dyDescent="0.3">
      <c r="A136" s="18">
        <v>135</v>
      </c>
      <c r="B136" s="18">
        <f ca="1">OFFSET(Shifts!A$1,F136,0,1)</f>
        <v>91</v>
      </c>
      <c r="C136" s="18">
        <f t="shared" ref="C136" si="283">I$4</f>
        <v>2</v>
      </c>
      <c r="D136" s="19">
        <f ca="1">OFFSET(Shifts!A$1,F134,13,1)</f>
        <v>0</v>
      </c>
      <c r="E136" s="20">
        <f t="shared" ref="E136" si="284">G$1*86400</f>
        <v>86340</v>
      </c>
      <c r="F136" s="16">
        <f t="shared" ref="F136" si="285">F134</f>
        <v>45</v>
      </c>
      <c r="H136" s="16" t="str">
        <f ca="1">VLOOKUP(B136,Shifts!A$2:K$300,2,FALSE)</f>
        <v>00:00 00:00</v>
      </c>
      <c r="K136" s="8" t="str">
        <f t="shared" ca="1" si="274"/>
        <v>insert into hourlyrates values (@ID,'91','2','0','86340')exec @id=dbo.nextval 'hourlyrates.dailyratesref'</v>
      </c>
    </row>
    <row r="137" spans="1:11" x14ac:dyDescent="0.3">
      <c r="A137" s="18">
        <v>136</v>
      </c>
      <c r="B137" s="18">
        <f ca="1">OFFSET(Shifts!A$1,F137,0,1)</f>
        <v>93</v>
      </c>
      <c r="C137" s="18">
        <f t="shared" ref="C137" si="286">I$2</f>
        <v>2</v>
      </c>
      <c r="D137" s="20">
        <f t="shared" ref="D137" si="287">F$1*86400</f>
        <v>0</v>
      </c>
      <c r="E137" s="19">
        <f ca="1">OFFSET(Shifts!A$1,F137,12,1)-60</f>
        <v>-60</v>
      </c>
      <c r="F137" s="16">
        <v>46</v>
      </c>
      <c r="H137" s="16" t="str">
        <f ca="1">VLOOKUP(B137,Shifts!A$2:K$300,2,FALSE)</f>
        <v>00:00 00:00</v>
      </c>
      <c r="K137" s="8" t="str">
        <f t="shared" ca="1" si="274"/>
        <v>insert into hourlyrates values (@ID,'93','2','0','-60')exec @id=dbo.nextval 'hourlyrates.dailyratesref'</v>
      </c>
    </row>
    <row r="138" spans="1:11" x14ac:dyDescent="0.3">
      <c r="A138" s="18">
        <v>137</v>
      </c>
      <c r="B138" s="18">
        <f ca="1">OFFSET(Shifts!A$1,F138,0,1)</f>
        <v>93</v>
      </c>
      <c r="C138" s="18">
        <f t="shared" ref="C138" si="288">I$3</f>
        <v>1</v>
      </c>
      <c r="D138" s="19">
        <f ca="1">OFFSET(Shifts!A$1,F137,12,1)</f>
        <v>0</v>
      </c>
      <c r="E138" s="19">
        <f ca="1">OFFSET(Shifts!A$1,F137,13,1)-60</f>
        <v>-60</v>
      </c>
      <c r="F138" s="16">
        <f t="shared" ref="F138" si="289">F137</f>
        <v>46</v>
      </c>
      <c r="H138" s="16" t="str">
        <f ca="1">VLOOKUP(B138,Shifts!A$2:K$300,2,FALSE)</f>
        <v>00:00 00:00</v>
      </c>
      <c r="K138" s="8" t="str">
        <f t="shared" ca="1" si="274"/>
        <v>insert into hourlyrates values (@ID,'93','1','0','-60')exec @id=dbo.nextval 'hourlyrates.dailyratesref'</v>
      </c>
    </row>
    <row r="139" spans="1:11" x14ac:dyDescent="0.3">
      <c r="A139" s="18">
        <v>138</v>
      </c>
      <c r="B139" s="18">
        <f ca="1">OFFSET(Shifts!A$1,F139,0,1)</f>
        <v>93</v>
      </c>
      <c r="C139" s="18">
        <f t="shared" ref="C139" si="290">I$4</f>
        <v>2</v>
      </c>
      <c r="D139" s="19">
        <f ca="1">OFFSET(Shifts!A$1,F137,13,1)</f>
        <v>0</v>
      </c>
      <c r="E139" s="20">
        <f t="shared" ref="E139" si="291">G$1*86400</f>
        <v>86340</v>
      </c>
      <c r="F139" s="16">
        <f t="shared" ref="F139" si="292">F137</f>
        <v>46</v>
      </c>
      <c r="H139" s="16" t="str">
        <f ca="1">VLOOKUP(B139,Shifts!A$2:K$300,2,FALSE)</f>
        <v>00:00 00:00</v>
      </c>
      <c r="K139" s="8" t="str">
        <f t="shared" ca="1" si="274"/>
        <v>insert into hourlyrates values (@ID,'93','2','0','86340')exec @id=dbo.nextval 'hourlyrates.dailyratesref'</v>
      </c>
    </row>
    <row r="140" spans="1:11" x14ac:dyDescent="0.3">
      <c r="A140" s="18">
        <v>139</v>
      </c>
      <c r="B140" s="18">
        <f ca="1">OFFSET(Shifts!A$1,F140,0,1)</f>
        <v>95</v>
      </c>
      <c r="C140" s="18">
        <f t="shared" ref="C140" si="293">I$2</f>
        <v>2</v>
      </c>
      <c r="D140" s="20">
        <f t="shared" si="177"/>
        <v>0</v>
      </c>
      <c r="E140" s="19">
        <f ca="1">OFFSET(Shifts!A$1,F140,12,1)-60</f>
        <v>-60</v>
      </c>
      <c r="F140" s="16">
        <v>47</v>
      </c>
      <c r="H140" s="16" t="str">
        <f ca="1">VLOOKUP(B140,Shifts!A$2:K$300,2,FALSE)</f>
        <v>00:00 00:00</v>
      </c>
      <c r="K140" s="8" t="str">
        <f t="shared" ca="1" si="274"/>
        <v>insert into hourlyrates values (@ID,'95','2','0','-60')exec @id=dbo.nextval 'hourlyrates.dailyratesref'</v>
      </c>
    </row>
    <row r="141" spans="1:11" x14ac:dyDescent="0.3">
      <c r="A141" s="18">
        <v>140</v>
      </c>
      <c r="B141" s="18">
        <f ca="1">OFFSET(Shifts!A$1,F141,0,1)</f>
        <v>95</v>
      </c>
      <c r="C141" s="18">
        <f t="shared" ref="C141" si="294">I$3</f>
        <v>1</v>
      </c>
      <c r="D141" s="19">
        <f ca="1">OFFSET(Shifts!A$1,F140,12,1)</f>
        <v>0</v>
      </c>
      <c r="E141" s="19">
        <f ca="1">OFFSET(Shifts!A$1,F140,13,1)-60</f>
        <v>-60</v>
      </c>
      <c r="F141" s="16">
        <f t="shared" ref="F141" si="295">F140</f>
        <v>47</v>
      </c>
      <c r="H141" s="16" t="str">
        <f ca="1">VLOOKUP(B141,Shifts!A$2:K$300,2,FALSE)</f>
        <v>00:00 00:00</v>
      </c>
      <c r="K141" s="8" t="str">
        <f t="shared" ca="1" si="274"/>
        <v>insert into hourlyrates values (@ID,'95','1','0','-60')exec @id=dbo.nextval 'hourlyrates.dailyratesref'</v>
      </c>
    </row>
    <row r="142" spans="1:11" x14ac:dyDescent="0.3">
      <c r="A142" s="18">
        <v>141</v>
      </c>
      <c r="B142" s="18">
        <f ca="1">OFFSET(Shifts!A$1,F142,0,1)</f>
        <v>95</v>
      </c>
      <c r="C142" s="18">
        <f t="shared" ref="C142" si="296">I$4</f>
        <v>2</v>
      </c>
      <c r="D142" s="19">
        <f ca="1">OFFSET(Shifts!A$1,F140,13,1)</f>
        <v>0</v>
      </c>
      <c r="E142" s="20">
        <f t="shared" ref="E142" si="297">G$1*86400</f>
        <v>86340</v>
      </c>
      <c r="F142" s="16">
        <f t="shared" ref="F142" si="298">F140</f>
        <v>47</v>
      </c>
      <c r="H142" s="16" t="str">
        <f ca="1">VLOOKUP(B142,Shifts!A$2:K$300,2,FALSE)</f>
        <v>00:00 00:00</v>
      </c>
      <c r="K142" s="8" t="str">
        <f t="shared" ca="1" si="274"/>
        <v>insert into hourlyrates values (@ID,'95','2','0','86340')exec @id=dbo.nextval 'hourlyrates.dailyratesref'</v>
      </c>
    </row>
    <row r="143" spans="1:11" x14ac:dyDescent="0.3">
      <c r="A143" s="18">
        <v>142</v>
      </c>
      <c r="B143" s="18">
        <f ca="1">OFFSET(Shifts!A$1,F143,0,1)</f>
        <v>97</v>
      </c>
      <c r="C143" s="18">
        <f t="shared" ref="C143" si="299">I$2</f>
        <v>2</v>
      </c>
      <c r="D143" s="20">
        <f t="shared" si="184"/>
        <v>0</v>
      </c>
      <c r="E143" s="19">
        <f ca="1">OFFSET(Shifts!A$1,F143,12,1)-60</f>
        <v>-60</v>
      </c>
      <c r="F143" s="16">
        <v>48</v>
      </c>
      <c r="H143" s="16" t="str">
        <f ca="1">VLOOKUP(B143,Shifts!A$2:K$300,2,FALSE)</f>
        <v>00:00 00:00</v>
      </c>
      <c r="K143" s="8" t="str">
        <f t="shared" ca="1" si="274"/>
        <v>insert into hourlyrates values (@ID,'97','2','0','-60')exec @id=dbo.nextval 'hourlyrates.dailyratesref'</v>
      </c>
    </row>
    <row r="144" spans="1:11" x14ac:dyDescent="0.3">
      <c r="A144" s="18">
        <v>143</v>
      </c>
      <c r="B144" s="18">
        <f ca="1">OFFSET(Shifts!A$1,F144,0,1)</f>
        <v>97</v>
      </c>
      <c r="C144" s="18">
        <f t="shared" ref="C144" si="300">I$3</f>
        <v>1</v>
      </c>
      <c r="D144" s="19">
        <f ca="1">OFFSET(Shifts!A$1,F143,12,1)</f>
        <v>0</v>
      </c>
      <c r="E144" s="19">
        <f ca="1">OFFSET(Shifts!A$1,F143,13,1)-60</f>
        <v>-60</v>
      </c>
      <c r="F144" s="16">
        <f t="shared" ref="F144" si="301">F143</f>
        <v>48</v>
      </c>
      <c r="H144" s="16" t="str">
        <f ca="1">VLOOKUP(B144,Shifts!A$2:K$300,2,FALSE)</f>
        <v>00:00 00:00</v>
      </c>
      <c r="K144" s="8" t="str">
        <f t="shared" ca="1" si="274"/>
        <v>insert into hourlyrates values (@ID,'97','1','0','-60')exec @id=dbo.nextval 'hourlyrates.dailyratesref'</v>
      </c>
    </row>
    <row r="145" spans="1:11" x14ac:dyDescent="0.3">
      <c r="A145" s="18">
        <v>144</v>
      </c>
      <c r="B145" s="18">
        <f ca="1">OFFSET(Shifts!A$1,F145,0,1)</f>
        <v>97</v>
      </c>
      <c r="C145" s="18">
        <f t="shared" ref="C145" si="302">I$4</f>
        <v>2</v>
      </c>
      <c r="D145" s="19">
        <f ca="1">OFFSET(Shifts!A$1,F143,13,1)</f>
        <v>0</v>
      </c>
      <c r="E145" s="20">
        <f t="shared" ref="E145" si="303">G$1*86400</f>
        <v>86340</v>
      </c>
      <c r="F145" s="16">
        <f t="shared" ref="F145" si="304">F143</f>
        <v>48</v>
      </c>
      <c r="H145" s="16" t="str">
        <f ca="1">VLOOKUP(B145,Shifts!A$2:K$300,2,FALSE)</f>
        <v>00:00 00:00</v>
      </c>
      <c r="K145" s="8" t="str">
        <f t="shared" ca="1" si="274"/>
        <v>insert into hourlyrates values (@ID,'97','2','0','86340')exec @id=dbo.nextval 'hourlyrates.dailyratesref'</v>
      </c>
    </row>
    <row r="146" spans="1:11" x14ac:dyDescent="0.3">
      <c r="A146" s="18">
        <v>145</v>
      </c>
      <c r="B146" s="18">
        <f ca="1">OFFSET(Shifts!A$1,F146,0,1)</f>
        <v>99</v>
      </c>
      <c r="C146" s="18">
        <f t="shared" ref="C146" si="305">I$2</f>
        <v>2</v>
      </c>
      <c r="D146" s="20">
        <f t="shared" ref="D146" si="306">F$1*86400</f>
        <v>0</v>
      </c>
      <c r="E146" s="19">
        <f ca="1">OFFSET(Shifts!A$1,F146,12,1)-60</f>
        <v>-60</v>
      </c>
      <c r="F146" s="16">
        <v>49</v>
      </c>
      <c r="H146" s="16" t="str">
        <f ca="1">VLOOKUP(B146,Shifts!A$2:K$300,2,FALSE)</f>
        <v>00:00 00:00</v>
      </c>
      <c r="K146" s="8" t="str">
        <f t="shared" ca="1" si="274"/>
        <v>insert into hourlyrates values (@ID,'99','2','0','-60')exec @id=dbo.nextval 'hourlyrates.dailyratesref'</v>
      </c>
    </row>
    <row r="147" spans="1:11" x14ac:dyDescent="0.3">
      <c r="A147" s="18">
        <v>146</v>
      </c>
      <c r="B147" s="18">
        <f ca="1">OFFSET(Shifts!A$1,F147,0,1)</f>
        <v>99</v>
      </c>
      <c r="C147" s="18">
        <f t="shared" ref="C147" si="307">I$3</f>
        <v>1</v>
      </c>
      <c r="D147" s="19">
        <f ca="1">OFFSET(Shifts!A$1,F146,12,1)</f>
        <v>0</v>
      </c>
      <c r="E147" s="19">
        <f ca="1">OFFSET(Shifts!A$1,F146,13,1)-60</f>
        <v>-60</v>
      </c>
      <c r="F147" s="16">
        <f t="shared" ref="F147" si="308">F146</f>
        <v>49</v>
      </c>
      <c r="H147" s="16" t="str">
        <f ca="1">VLOOKUP(B147,Shifts!A$2:K$300,2,FALSE)</f>
        <v>00:00 00:00</v>
      </c>
      <c r="K147" s="8" t="str">
        <f t="shared" ca="1" si="274"/>
        <v>insert into hourlyrates values (@ID,'99','1','0','-60')exec @id=dbo.nextval 'hourlyrates.dailyratesref'</v>
      </c>
    </row>
    <row r="148" spans="1:11" x14ac:dyDescent="0.3">
      <c r="A148" s="18">
        <v>147</v>
      </c>
      <c r="B148" s="18">
        <f ca="1">OFFSET(Shifts!A$1,F148,0,1)</f>
        <v>99</v>
      </c>
      <c r="C148" s="18">
        <f t="shared" ref="C148" si="309">I$4</f>
        <v>2</v>
      </c>
      <c r="D148" s="19">
        <f ca="1">OFFSET(Shifts!A$1,F146,13,1)</f>
        <v>0</v>
      </c>
      <c r="E148" s="20">
        <f t="shared" ref="E148" si="310">G$1*86400</f>
        <v>86340</v>
      </c>
      <c r="F148" s="16">
        <f t="shared" ref="F148" si="311">F146</f>
        <v>49</v>
      </c>
      <c r="H148" s="16" t="str">
        <f ca="1">VLOOKUP(B148,Shifts!A$2:K$300,2,FALSE)</f>
        <v>00:00 00:00</v>
      </c>
      <c r="K148" s="8" t="str">
        <f t="shared" ca="1" si="274"/>
        <v>insert into hourlyrates values (@ID,'99','2','0','86340')exec @id=dbo.nextval 'hourlyrates.dailyratesref'</v>
      </c>
    </row>
    <row r="149" spans="1:11" x14ac:dyDescent="0.3">
      <c r="A149" s="18">
        <v>148</v>
      </c>
      <c r="B149" s="18">
        <f ca="1">OFFSET(Shifts!A$1,F149,0,1)</f>
        <v>101</v>
      </c>
      <c r="C149" s="18">
        <f t="shared" ref="C149" si="312">I$2</f>
        <v>2</v>
      </c>
      <c r="D149" s="20">
        <f t="shared" si="177"/>
        <v>0</v>
      </c>
      <c r="E149" s="19">
        <f ca="1">OFFSET(Shifts!A$1,F149,12,1)-60</f>
        <v>-60</v>
      </c>
      <c r="F149" s="16">
        <v>50</v>
      </c>
      <c r="H149" s="16" t="str">
        <f ca="1">VLOOKUP(B149,Shifts!A$2:K$300,2,FALSE)</f>
        <v>00:00 00:00</v>
      </c>
      <c r="K149" s="8" t="str">
        <f t="shared" ca="1" si="274"/>
        <v>insert into hourlyrates values (@ID,'101','2','0','-60')exec @id=dbo.nextval 'hourlyrates.dailyratesref'</v>
      </c>
    </row>
    <row r="150" spans="1:11" x14ac:dyDescent="0.3">
      <c r="A150" s="18">
        <v>149</v>
      </c>
      <c r="B150" s="18">
        <f ca="1">OFFSET(Shifts!A$1,F150,0,1)</f>
        <v>101</v>
      </c>
      <c r="C150" s="18">
        <f t="shared" ref="C150" si="313">I$3</f>
        <v>1</v>
      </c>
      <c r="D150" s="19">
        <f ca="1">OFFSET(Shifts!A$1,F149,12,1)</f>
        <v>0</v>
      </c>
      <c r="E150" s="19">
        <f ca="1">OFFSET(Shifts!A$1,F149,13,1)-60</f>
        <v>-60</v>
      </c>
      <c r="F150" s="16">
        <f t="shared" ref="F150" si="314">F149</f>
        <v>50</v>
      </c>
      <c r="H150" s="16" t="str">
        <f ca="1">VLOOKUP(B150,Shifts!A$2:K$300,2,FALSE)</f>
        <v>00:00 00:00</v>
      </c>
      <c r="K150" s="8" t="str">
        <f t="shared" ca="1" si="274"/>
        <v>insert into hourlyrates values (@ID,'101','1','0','-60')exec @id=dbo.nextval 'hourlyrates.dailyratesref'</v>
      </c>
    </row>
    <row r="151" spans="1:11" x14ac:dyDescent="0.3">
      <c r="A151" s="18">
        <v>150</v>
      </c>
      <c r="B151" s="18">
        <f ca="1">OFFSET(Shifts!A$1,F151,0,1)</f>
        <v>101</v>
      </c>
      <c r="C151" s="18">
        <f t="shared" ref="C151" si="315">I$4</f>
        <v>2</v>
      </c>
      <c r="D151" s="19">
        <f ca="1">OFFSET(Shifts!A$1,F149,13,1)</f>
        <v>0</v>
      </c>
      <c r="E151" s="20">
        <f t="shared" ref="E151" si="316">G$1*86400</f>
        <v>86340</v>
      </c>
      <c r="F151" s="16">
        <f t="shared" ref="F151" si="317">F149</f>
        <v>50</v>
      </c>
      <c r="H151" s="16" t="str">
        <f ca="1">VLOOKUP(B151,Shifts!A$2:K$300,2,FALSE)</f>
        <v>00:00 00:00</v>
      </c>
      <c r="K151" s="8" t="str">
        <f t="shared" ca="1" si="274"/>
        <v>insert into hourlyrates values (@ID,'101','2','0','86340')exec @id=dbo.nextval 'hourlyrates.dailyratesref'</v>
      </c>
    </row>
    <row r="152" spans="1:11" x14ac:dyDescent="0.3">
      <c r="A152" s="18">
        <v>151</v>
      </c>
      <c r="B152" s="18">
        <f ca="1">OFFSET(Shifts!A$1,F152,0,1)</f>
        <v>103</v>
      </c>
      <c r="C152" s="18">
        <f t="shared" ref="C152" si="318">I$2</f>
        <v>2</v>
      </c>
      <c r="D152" s="20">
        <f t="shared" si="184"/>
        <v>0</v>
      </c>
      <c r="E152" s="19">
        <f ca="1">OFFSET(Shifts!A$1,F152,12,1)-60</f>
        <v>-60</v>
      </c>
      <c r="F152" s="16">
        <v>51</v>
      </c>
      <c r="H152" s="16" t="str">
        <f ca="1">VLOOKUP(B152,Shifts!A$2:K$300,2,FALSE)</f>
        <v>00:00 00:00</v>
      </c>
      <c r="K152" s="8" t="str">
        <f t="shared" ca="1" si="274"/>
        <v>insert into hourlyrates values (@ID,'103','2','0','-60')exec @id=dbo.nextval 'hourlyrates.dailyratesref'</v>
      </c>
    </row>
    <row r="153" spans="1:11" x14ac:dyDescent="0.3">
      <c r="A153" s="18">
        <v>152</v>
      </c>
      <c r="B153" s="18">
        <f ca="1">OFFSET(Shifts!A$1,F153,0,1)</f>
        <v>103</v>
      </c>
      <c r="C153" s="18">
        <f t="shared" ref="C153" si="319">I$3</f>
        <v>1</v>
      </c>
      <c r="D153" s="19">
        <f ca="1">OFFSET(Shifts!A$1,F152,12,1)</f>
        <v>0</v>
      </c>
      <c r="E153" s="19">
        <f ca="1">OFFSET(Shifts!A$1,F152,13,1)-60</f>
        <v>-60</v>
      </c>
      <c r="F153" s="16">
        <f t="shared" ref="F153" si="320">F152</f>
        <v>51</v>
      </c>
      <c r="H153" s="16" t="str">
        <f ca="1">VLOOKUP(B153,Shifts!A$2:K$300,2,FALSE)</f>
        <v>00:00 00:00</v>
      </c>
      <c r="K153" s="8" t="str">
        <f t="shared" ca="1" si="274"/>
        <v>insert into hourlyrates values (@ID,'103','1','0','-60')exec @id=dbo.nextval 'hourlyrates.dailyratesref'</v>
      </c>
    </row>
    <row r="154" spans="1:11" x14ac:dyDescent="0.3">
      <c r="A154" s="18">
        <v>153</v>
      </c>
      <c r="B154" s="18">
        <f ca="1">OFFSET(Shifts!A$1,F154,0,1)</f>
        <v>103</v>
      </c>
      <c r="C154" s="18">
        <f t="shared" ref="C154" si="321">I$4</f>
        <v>2</v>
      </c>
      <c r="D154" s="19">
        <f ca="1">OFFSET(Shifts!A$1,F152,13,1)</f>
        <v>0</v>
      </c>
      <c r="E154" s="20">
        <f t="shared" ref="E154" si="322">G$1*86400</f>
        <v>86340</v>
      </c>
      <c r="F154" s="16">
        <f t="shared" ref="F154" si="323">F152</f>
        <v>51</v>
      </c>
      <c r="H154" s="16" t="str">
        <f ca="1">VLOOKUP(B154,Shifts!A$2:K$300,2,FALSE)</f>
        <v>00:00 00:00</v>
      </c>
      <c r="K154" s="8" t="str">
        <f t="shared" ca="1" si="274"/>
        <v>insert into hourlyrates values (@ID,'103','2','0','86340')exec @id=dbo.nextval 'hourlyrates.dailyratesref'</v>
      </c>
    </row>
    <row r="155" spans="1:11" x14ac:dyDescent="0.3">
      <c r="A155" s="18">
        <v>154</v>
      </c>
      <c r="B155" s="18">
        <f ca="1">OFFSET(Shifts!A$1,F155,0,1)</f>
        <v>105</v>
      </c>
      <c r="C155" s="18">
        <f t="shared" ref="C155" si="324">I$2</f>
        <v>2</v>
      </c>
      <c r="D155" s="20">
        <f t="shared" ref="D155" si="325">F$1*86400</f>
        <v>0</v>
      </c>
      <c r="E155" s="19">
        <f ca="1">OFFSET(Shifts!A$1,F155,12,1)-60</f>
        <v>-60</v>
      </c>
      <c r="F155" s="16">
        <v>52</v>
      </c>
      <c r="H155" s="16" t="str">
        <f ca="1">VLOOKUP(B155,Shifts!A$2:K$300,2,FALSE)</f>
        <v>00:00 00:00</v>
      </c>
      <c r="K155" s="8" t="str">
        <f t="shared" ca="1" si="274"/>
        <v>insert into hourlyrates values (@ID,'105','2','0','-60')exec @id=dbo.nextval 'hourlyrates.dailyratesref'</v>
      </c>
    </row>
    <row r="156" spans="1:11" x14ac:dyDescent="0.3">
      <c r="A156" s="18">
        <v>155</v>
      </c>
      <c r="B156" s="18">
        <f ca="1">OFFSET(Shifts!A$1,F156,0,1)</f>
        <v>105</v>
      </c>
      <c r="C156" s="18">
        <f t="shared" ref="C156" si="326">I$3</f>
        <v>1</v>
      </c>
      <c r="D156" s="19">
        <f ca="1">OFFSET(Shifts!A$1,F155,12,1)</f>
        <v>0</v>
      </c>
      <c r="E156" s="19">
        <f ca="1">OFFSET(Shifts!A$1,F155,13,1)-60</f>
        <v>-60</v>
      </c>
      <c r="F156" s="16">
        <f t="shared" ref="F156" si="327">F155</f>
        <v>52</v>
      </c>
      <c r="H156" s="16" t="str">
        <f ca="1">VLOOKUP(B156,Shifts!A$2:K$300,2,FALSE)</f>
        <v>00:00 00:00</v>
      </c>
      <c r="K156" s="8" t="str">
        <f t="shared" ca="1" si="274"/>
        <v>insert into hourlyrates values (@ID,'105','1','0','-60')exec @id=dbo.nextval 'hourlyrates.dailyratesref'</v>
      </c>
    </row>
    <row r="157" spans="1:11" x14ac:dyDescent="0.3">
      <c r="A157" s="18">
        <v>156</v>
      </c>
      <c r="B157" s="18">
        <f ca="1">OFFSET(Shifts!A$1,F157,0,1)</f>
        <v>105</v>
      </c>
      <c r="C157" s="18">
        <f t="shared" ref="C157" si="328">I$4</f>
        <v>2</v>
      </c>
      <c r="D157" s="19">
        <f ca="1">OFFSET(Shifts!A$1,F155,13,1)</f>
        <v>0</v>
      </c>
      <c r="E157" s="20">
        <f t="shared" ref="E157" si="329">G$1*86400</f>
        <v>86340</v>
      </c>
      <c r="F157" s="16">
        <f t="shared" ref="F157" si="330">F155</f>
        <v>52</v>
      </c>
      <c r="H157" s="16" t="str">
        <f ca="1">VLOOKUP(B157,Shifts!A$2:K$300,2,FALSE)</f>
        <v>00:00 00:00</v>
      </c>
      <c r="K157" s="8" t="str">
        <f t="shared" ca="1" si="274"/>
        <v>insert into hourlyrates values (@ID,'105','2','0','86340')exec @id=dbo.nextval 'hourlyrates.dailyratesref'</v>
      </c>
    </row>
    <row r="158" spans="1:11" x14ac:dyDescent="0.3">
      <c r="A158" s="18">
        <v>157</v>
      </c>
      <c r="B158" s="18">
        <f ca="1">OFFSET(Shifts!A$1,F158,0,1)</f>
        <v>107</v>
      </c>
      <c r="C158" s="18">
        <f t="shared" ref="C158" si="331">I$2</f>
        <v>2</v>
      </c>
      <c r="D158" s="20">
        <f t="shared" ref="D158:D221" si="332">F$1*86400</f>
        <v>0</v>
      </c>
      <c r="E158" s="19">
        <f ca="1">OFFSET(Shifts!A$1,F158,12,1)-60</f>
        <v>-60</v>
      </c>
      <c r="F158" s="16">
        <v>53</v>
      </c>
      <c r="H158" s="16" t="str">
        <f ca="1">VLOOKUP(B158,Shifts!A$2:K$300,2,FALSE)</f>
        <v>00:00 00:00</v>
      </c>
      <c r="K158" s="8" t="str">
        <f t="shared" ca="1" si="274"/>
        <v>insert into hourlyrates values (@ID,'107','2','0','-60')exec @id=dbo.nextval 'hourlyrates.dailyratesref'</v>
      </c>
    </row>
    <row r="159" spans="1:11" x14ac:dyDescent="0.3">
      <c r="A159" s="18">
        <v>158</v>
      </c>
      <c r="B159" s="18">
        <f ca="1">OFFSET(Shifts!A$1,F159,0,1)</f>
        <v>107</v>
      </c>
      <c r="C159" s="18">
        <f t="shared" ref="C159" si="333">I$3</f>
        <v>1</v>
      </c>
      <c r="D159" s="19">
        <f ca="1">OFFSET(Shifts!A$1,F158,12,1)</f>
        <v>0</v>
      </c>
      <c r="E159" s="19">
        <f ca="1">OFFSET(Shifts!A$1,F158,13,1)-60</f>
        <v>-60</v>
      </c>
      <c r="F159" s="16">
        <f t="shared" ref="F159" si="334">F158</f>
        <v>53</v>
      </c>
      <c r="H159" s="16" t="str">
        <f ca="1">VLOOKUP(B159,Shifts!A$2:K$300,2,FALSE)</f>
        <v>00:00 00:00</v>
      </c>
      <c r="K159" s="8" t="str">
        <f t="shared" ca="1" si="274"/>
        <v>insert into hourlyrates values (@ID,'107','1','0','-60')exec @id=dbo.nextval 'hourlyrates.dailyratesref'</v>
      </c>
    </row>
    <row r="160" spans="1:11" x14ac:dyDescent="0.3">
      <c r="A160" s="18">
        <v>159</v>
      </c>
      <c r="B160" s="18">
        <f ca="1">OFFSET(Shifts!A$1,F160,0,1)</f>
        <v>107</v>
      </c>
      <c r="C160" s="18">
        <f t="shared" ref="C160" si="335">I$4</f>
        <v>2</v>
      </c>
      <c r="D160" s="19">
        <f ca="1">OFFSET(Shifts!A$1,F158,13,1)</f>
        <v>0</v>
      </c>
      <c r="E160" s="20">
        <f t="shared" ref="E160" si="336">G$1*86400</f>
        <v>86340</v>
      </c>
      <c r="F160" s="16">
        <f t="shared" ref="F160" si="337">F158</f>
        <v>53</v>
      </c>
      <c r="H160" s="16" t="str">
        <f ca="1">VLOOKUP(B160,Shifts!A$2:K$300,2,FALSE)</f>
        <v>00:00 00:00</v>
      </c>
      <c r="K160" s="8" t="str">
        <f t="shared" ca="1" si="274"/>
        <v>insert into hourlyrates values (@ID,'107','2','0','86340')exec @id=dbo.nextval 'hourlyrates.dailyratesref'</v>
      </c>
    </row>
    <row r="161" spans="1:11" x14ac:dyDescent="0.3">
      <c r="A161" s="18">
        <v>160</v>
      </c>
      <c r="B161" s="18">
        <f ca="1">OFFSET(Shifts!A$1,F161,0,1)</f>
        <v>109</v>
      </c>
      <c r="C161" s="18">
        <f t="shared" ref="C161" si="338">I$2</f>
        <v>2</v>
      </c>
      <c r="D161" s="20">
        <f t="shared" ref="D161:D224" si="339">F$1*86400</f>
        <v>0</v>
      </c>
      <c r="E161" s="19">
        <f ca="1">OFFSET(Shifts!A$1,F161,12,1)-60</f>
        <v>-60</v>
      </c>
      <c r="F161" s="16">
        <v>54</v>
      </c>
      <c r="H161" s="16" t="str">
        <f ca="1">VLOOKUP(B161,Shifts!A$2:K$300,2,FALSE)</f>
        <v>00:00 00:00</v>
      </c>
      <c r="K161" s="8" t="str">
        <f t="shared" ca="1" si="274"/>
        <v>insert into hourlyrates values (@ID,'109','2','0','-60')exec @id=dbo.nextval 'hourlyrates.dailyratesref'</v>
      </c>
    </row>
    <row r="162" spans="1:11" x14ac:dyDescent="0.3">
      <c r="A162" s="18">
        <v>161</v>
      </c>
      <c r="B162" s="18">
        <f ca="1">OFFSET(Shifts!A$1,F162,0,1)</f>
        <v>109</v>
      </c>
      <c r="C162" s="18">
        <f t="shared" ref="C162" si="340">I$3</f>
        <v>1</v>
      </c>
      <c r="D162" s="19">
        <f ca="1">OFFSET(Shifts!A$1,F161,12,1)</f>
        <v>0</v>
      </c>
      <c r="E162" s="19">
        <f ca="1">OFFSET(Shifts!A$1,F161,13,1)-60</f>
        <v>-60</v>
      </c>
      <c r="F162" s="16">
        <f t="shared" ref="F162" si="341">F161</f>
        <v>54</v>
      </c>
      <c r="H162" s="16" t="str">
        <f ca="1">VLOOKUP(B162,Shifts!A$2:K$300,2,FALSE)</f>
        <v>00:00 00:00</v>
      </c>
      <c r="K162" s="8" t="str">
        <f t="shared" ca="1" si="274"/>
        <v>insert into hourlyrates values (@ID,'109','1','0','-60')exec @id=dbo.nextval 'hourlyrates.dailyratesref'</v>
      </c>
    </row>
    <row r="163" spans="1:11" x14ac:dyDescent="0.3">
      <c r="A163" s="18">
        <v>162</v>
      </c>
      <c r="B163" s="18">
        <f ca="1">OFFSET(Shifts!A$1,F163,0,1)</f>
        <v>109</v>
      </c>
      <c r="C163" s="18">
        <f t="shared" ref="C163" si="342">I$4</f>
        <v>2</v>
      </c>
      <c r="D163" s="19">
        <f ca="1">OFFSET(Shifts!A$1,F161,13,1)</f>
        <v>0</v>
      </c>
      <c r="E163" s="20">
        <f t="shared" ref="E163" si="343">G$1*86400</f>
        <v>86340</v>
      </c>
      <c r="F163" s="16">
        <f t="shared" ref="F163" si="344">F161</f>
        <v>54</v>
      </c>
      <c r="H163" s="16" t="str">
        <f ca="1">VLOOKUP(B163,Shifts!A$2:K$300,2,FALSE)</f>
        <v>00:00 00:00</v>
      </c>
      <c r="K163" s="8" t="str">
        <f t="shared" ca="1" si="274"/>
        <v>insert into hourlyrates values (@ID,'109','2','0','86340')exec @id=dbo.nextval 'hourlyrates.dailyratesref'</v>
      </c>
    </row>
    <row r="164" spans="1:11" x14ac:dyDescent="0.3">
      <c r="A164" s="18">
        <v>163</v>
      </c>
      <c r="B164" s="18">
        <f ca="1">OFFSET(Shifts!A$1,F164,0,1)</f>
        <v>111</v>
      </c>
      <c r="C164" s="18">
        <f t="shared" ref="C164" si="345">I$2</f>
        <v>2</v>
      </c>
      <c r="D164" s="20">
        <f t="shared" ref="D164" si="346">F$1*86400</f>
        <v>0</v>
      </c>
      <c r="E164" s="19">
        <f ca="1">OFFSET(Shifts!A$1,F164,12,1)-60</f>
        <v>-60</v>
      </c>
      <c r="F164" s="16">
        <v>55</v>
      </c>
      <c r="H164" s="16" t="str">
        <f ca="1">VLOOKUP(B164,Shifts!A$2:K$300,2,FALSE)</f>
        <v>00:00 00:00</v>
      </c>
      <c r="K164" s="8" t="str">
        <f t="shared" ca="1" si="274"/>
        <v>insert into hourlyrates values (@ID,'111','2','0','-60')exec @id=dbo.nextval 'hourlyrates.dailyratesref'</v>
      </c>
    </row>
    <row r="165" spans="1:11" x14ac:dyDescent="0.3">
      <c r="A165" s="18">
        <v>164</v>
      </c>
      <c r="B165" s="18">
        <f ca="1">OFFSET(Shifts!A$1,F165,0,1)</f>
        <v>111</v>
      </c>
      <c r="C165" s="18">
        <f t="shared" ref="C165" si="347">I$3</f>
        <v>1</v>
      </c>
      <c r="D165" s="19">
        <f ca="1">OFFSET(Shifts!A$1,F164,12,1)</f>
        <v>0</v>
      </c>
      <c r="E165" s="19">
        <f ca="1">OFFSET(Shifts!A$1,F164,13,1)-60</f>
        <v>-60</v>
      </c>
      <c r="F165" s="16">
        <f t="shared" ref="F165" si="348">F164</f>
        <v>55</v>
      </c>
      <c r="H165" s="16" t="str">
        <f ca="1">VLOOKUP(B165,Shifts!A$2:K$300,2,FALSE)</f>
        <v>00:00 00:00</v>
      </c>
      <c r="K165" s="8" t="str">
        <f t="shared" ca="1" si="274"/>
        <v>insert into hourlyrates values (@ID,'111','1','0','-60')exec @id=dbo.nextval 'hourlyrates.dailyratesref'</v>
      </c>
    </row>
    <row r="166" spans="1:11" x14ac:dyDescent="0.3">
      <c r="A166" s="18">
        <v>165</v>
      </c>
      <c r="B166" s="18">
        <f ca="1">OFFSET(Shifts!A$1,F166,0,1)</f>
        <v>111</v>
      </c>
      <c r="C166" s="18">
        <f t="shared" ref="C166" si="349">I$4</f>
        <v>2</v>
      </c>
      <c r="D166" s="19">
        <f ca="1">OFFSET(Shifts!A$1,F164,13,1)</f>
        <v>0</v>
      </c>
      <c r="E166" s="20">
        <f t="shared" ref="E166" si="350">G$1*86400</f>
        <v>86340</v>
      </c>
      <c r="F166" s="16">
        <f t="shared" ref="F166" si="351">F164</f>
        <v>55</v>
      </c>
      <c r="H166" s="16" t="str">
        <f ca="1">VLOOKUP(B166,Shifts!A$2:K$300,2,FALSE)</f>
        <v>00:00 00:00</v>
      </c>
      <c r="K166" s="8" t="str">
        <f t="shared" ca="1" si="274"/>
        <v>insert into hourlyrates values (@ID,'111','2','0','86340')exec @id=dbo.nextval 'hourlyrates.dailyratesref'</v>
      </c>
    </row>
    <row r="167" spans="1:11" x14ac:dyDescent="0.3">
      <c r="A167" s="18">
        <v>166</v>
      </c>
      <c r="B167" s="18">
        <f ca="1">OFFSET(Shifts!A$1,F167,0,1)</f>
        <v>113</v>
      </c>
      <c r="C167" s="18">
        <f t="shared" ref="C167" si="352">I$2</f>
        <v>2</v>
      </c>
      <c r="D167" s="20">
        <f t="shared" si="332"/>
        <v>0</v>
      </c>
      <c r="E167" s="19">
        <f ca="1">OFFSET(Shifts!A$1,F167,12,1)-60</f>
        <v>-60</v>
      </c>
      <c r="F167" s="16">
        <v>56</v>
      </c>
      <c r="H167" s="16" t="str">
        <f ca="1">VLOOKUP(B167,Shifts!A$2:K$300,2,FALSE)</f>
        <v>00:00 00:00</v>
      </c>
      <c r="K167" s="8" t="str">
        <f t="shared" ca="1" si="274"/>
        <v>insert into hourlyrates values (@ID,'113','2','0','-60')exec @id=dbo.nextval 'hourlyrates.dailyratesref'</v>
      </c>
    </row>
    <row r="168" spans="1:11" x14ac:dyDescent="0.3">
      <c r="A168" s="18">
        <v>167</v>
      </c>
      <c r="B168" s="18">
        <f ca="1">OFFSET(Shifts!A$1,F168,0,1)</f>
        <v>113</v>
      </c>
      <c r="C168" s="18">
        <f t="shared" ref="C168" si="353">I$3</f>
        <v>1</v>
      </c>
      <c r="D168" s="19">
        <f ca="1">OFFSET(Shifts!A$1,F167,12,1)</f>
        <v>0</v>
      </c>
      <c r="E168" s="19">
        <f ca="1">OFFSET(Shifts!A$1,F167,13,1)-60</f>
        <v>-60</v>
      </c>
      <c r="F168" s="16">
        <f t="shared" ref="F168" si="354">F167</f>
        <v>56</v>
      </c>
      <c r="H168" s="16" t="str">
        <f ca="1">VLOOKUP(B168,Shifts!A$2:K$300,2,FALSE)</f>
        <v>00:00 00:00</v>
      </c>
      <c r="K168" s="8" t="str">
        <f t="shared" ca="1" si="274"/>
        <v>insert into hourlyrates values (@ID,'113','1','0','-60')exec @id=dbo.nextval 'hourlyrates.dailyratesref'</v>
      </c>
    </row>
    <row r="169" spans="1:11" x14ac:dyDescent="0.3">
      <c r="A169" s="18">
        <v>168</v>
      </c>
      <c r="B169" s="18">
        <f ca="1">OFFSET(Shifts!A$1,F169,0,1)</f>
        <v>113</v>
      </c>
      <c r="C169" s="18">
        <f t="shared" ref="C169" si="355">I$4</f>
        <v>2</v>
      </c>
      <c r="D169" s="19">
        <f ca="1">OFFSET(Shifts!A$1,F167,13,1)</f>
        <v>0</v>
      </c>
      <c r="E169" s="20">
        <f t="shared" ref="E169" si="356">G$1*86400</f>
        <v>86340</v>
      </c>
      <c r="F169" s="16">
        <f t="shared" ref="F169" si="357">F167</f>
        <v>56</v>
      </c>
      <c r="H169" s="16" t="str">
        <f ca="1">VLOOKUP(B169,Shifts!A$2:K$300,2,FALSE)</f>
        <v>00:00 00:00</v>
      </c>
      <c r="K169" s="8" t="str">
        <f t="shared" ca="1" si="274"/>
        <v>insert into hourlyrates values (@ID,'113','2','0','86340')exec @id=dbo.nextval 'hourlyrates.dailyratesref'</v>
      </c>
    </row>
    <row r="170" spans="1:11" x14ac:dyDescent="0.3">
      <c r="A170" s="18">
        <v>169</v>
      </c>
      <c r="B170" s="18">
        <f ca="1">OFFSET(Shifts!A$1,F170,0,1)</f>
        <v>115</v>
      </c>
      <c r="C170" s="18">
        <f t="shared" ref="C170" si="358">I$2</f>
        <v>2</v>
      </c>
      <c r="D170" s="20">
        <f t="shared" si="339"/>
        <v>0</v>
      </c>
      <c r="E170" s="19">
        <f ca="1">OFFSET(Shifts!A$1,F170,12,1)-60</f>
        <v>-60</v>
      </c>
      <c r="F170" s="16">
        <v>57</v>
      </c>
      <c r="H170" s="16" t="str">
        <f ca="1">VLOOKUP(B170,Shifts!A$2:K$300,2,FALSE)</f>
        <v>00:00 00:00</v>
      </c>
      <c r="K170" s="8" t="str">
        <f t="shared" ca="1" si="274"/>
        <v>insert into hourlyrates values (@ID,'115','2','0','-60')exec @id=dbo.nextval 'hourlyrates.dailyratesref'</v>
      </c>
    </row>
    <row r="171" spans="1:11" x14ac:dyDescent="0.3">
      <c r="A171" s="18">
        <v>170</v>
      </c>
      <c r="B171" s="18">
        <f ca="1">OFFSET(Shifts!A$1,F171,0,1)</f>
        <v>115</v>
      </c>
      <c r="C171" s="18">
        <f t="shared" ref="C171" si="359">I$3</f>
        <v>1</v>
      </c>
      <c r="D171" s="19">
        <f ca="1">OFFSET(Shifts!A$1,F170,12,1)</f>
        <v>0</v>
      </c>
      <c r="E171" s="19">
        <f ca="1">OFFSET(Shifts!A$1,F170,13,1)-60</f>
        <v>-60</v>
      </c>
      <c r="F171" s="16">
        <f t="shared" ref="F171" si="360">F170</f>
        <v>57</v>
      </c>
      <c r="H171" s="16" t="str">
        <f ca="1">VLOOKUP(B171,Shifts!A$2:K$300,2,FALSE)</f>
        <v>00:00 00:00</v>
      </c>
      <c r="K171" s="8" t="str">
        <f t="shared" ca="1" si="274"/>
        <v>insert into hourlyrates values (@ID,'115','1','0','-60')exec @id=dbo.nextval 'hourlyrates.dailyratesref'</v>
      </c>
    </row>
    <row r="172" spans="1:11" x14ac:dyDescent="0.3">
      <c r="A172" s="18">
        <v>171</v>
      </c>
      <c r="B172" s="18">
        <f ca="1">OFFSET(Shifts!A$1,F172,0,1)</f>
        <v>115</v>
      </c>
      <c r="C172" s="18">
        <f t="shared" ref="C172" si="361">I$4</f>
        <v>2</v>
      </c>
      <c r="D172" s="19">
        <f ca="1">OFFSET(Shifts!A$1,F170,13,1)</f>
        <v>0</v>
      </c>
      <c r="E172" s="20">
        <f t="shared" ref="E172" si="362">G$1*86400</f>
        <v>86340</v>
      </c>
      <c r="F172" s="16">
        <f t="shared" ref="F172" si="363">F170</f>
        <v>57</v>
      </c>
      <c r="H172" s="16" t="str">
        <f ca="1">VLOOKUP(B172,Shifts!A$2:K$300,2,FALSE)</f>
        <v>00:00 00:00</v>
      </c>
      <c r="K172" s="8" t="str">
        <f t="shared" ca="1" si="274"/>
        <v>insert into hourlyrates values (@ID,'115','2','0','86340')exec @id=dbo.nextval 'hourlyrates.dailyratesref'</v>
      </c>
    </row>
    <row r="173" spans="1:11" x14ac:dyDescent="0.3">
      <c r="A173" s="18">
        <v>172</v>
      </c>
      <c r="B173" s="18">
        <f ca="1">OFFSET(Shifts!A$1,F173,0,1)</f>
        <v>117</v>
      </c>
      <c r="C173" s="18">
        <f t="shared" ref="C173" si="364">I$2</f>
        <v>2</v>
      </c>
      <c r="D173" s="20">
        <f t="shared" ref="D173" si="365">F$1*86400</f>
        <v>0</v>
      </c>
      <c r="E173" s="19">
        <f ca="1">OFFSET(Shifts!A$1,F173,12,1)-60</f>
        <v>-60</v>
      </c>
      <c r="F173" s="16">
        <v>58</v>
      </c>
      <c r="H173" s="16" t="str">
        <f ca="1">VLOOKUP(B173,Shifts!A$2:K$300,2,FALSE)</f>
        <v>00:00 00:00</v>
      </c>
      <c r="K173" s="8" t="str">
        <f t="shared" ca="1" si="274"/>
        <v>insert into hourlyrates values (@ID,'117','2','0','-60')exec @id=dbo.nextval 'hourlyrates.dailyratesref'</v>
      </c>
    </row>
    <row r="174" spans="1:11" x14ac:dyDescent="0.3">
      <c r="A174" s="18">
        <v>173</v>
      </c>
      <c r="B174" s="18">
        <f ca="1">OFFSET(Shifts!A$1,F174,0,1)</f>
        <v>117</v>
      </c>
      <c r="C174" s="18">
        <f t="shared" ref="C174" si="366">I$3</f>
        <v>1</v>
      </c>
      <c r="D174" s="19">
        <f ca="1">OFFSET(Shifts!A$1,F173,12,1)</f>
        <v>0</v>
      </c>
      <c r="E174" s="19">
        <f ca="1">OFFSET(Shifts!A$1,F173,13,1)-60</f>
        <v>-60</v>
      </c>
      <c r="F174" s="16">
        <f t="shared" ref="F174" si="367">F173</f>
        <v>58</v>
      </c>
      <c r="H174" s="16" t="str">
        <f ca="1">VLOOKUP(B174,Shifts!A$2:K$300,2,FALSE)</f>
        <v>00:00 00:00</v>
      </c>
      <c r="K174" s="8" t="str">
        <f t="shared" ca="1" si="274"/>
        <v>insert into hourlyrates values (@ID,'117','1','0','-60')exec @id=dbo.nextval 'hourlyrates.dailyratesref'</v>
      </c>
    </row>
    <row r="175" spans="1:11" x14ac:dyDescent="0.3">
      <c r="A175" s="18">
        <v>174</v>
      </c>
      <c r="B175" s="18">
        <f ca="1">OFFSET(Shifts!A$1,F175,0,1)</f>
        <v>117</v>
      </c>
      <c r="C175" s="18">
        <f t="shared" ref="C175" si="368">I$4</f>
        <v>2</v>
      </c>
      <c r="D175" s="19">
        <f ca="1">OFFSET(Shifts!A$1,F173,13,1)</f>
        <v>0</v>
      </c>
      <c r="E175" s="20">
        <f t="shared" ref="E175" si="369">G$1*86400</f>
        <v>86340</v>
      </c>
      <c r="F175" s="16">
        <f t="shared" ref="F175" si="370">F173</f>
        <v>58</v>
      </c>
      <c r="H175" s="16" t="str">
        <f ca="1">VLOOKUP(B175,Shifts!A$2:K$300,2,FALSE)</f>
        <v>00:00 00:00</v>
      </c>
      <c r="K175" s="8" t="str">
        <f t="shared" ca="1" si="274"/>
        <v>insert into hourlyrates values (@ID,'117','2','0','86340')exec @id=dbo.nextval 'hourlyrates.dailyratesref'</v>
      </c>
    </row>
    <row r="176" spans="1:11" x14ac:dyDescent="0.3">
      <c r="A176" s="18">
        <v>175</v>
      </c>
      <c r="B176" s="18">
        <f ca="1">OFFSET(Shifts!A$1,F176,0,1)</f>
        <v>119</v>
      </c>
      <c r="C176" s="18">
        <f t="shared" ref="C176" si="371">I$2</f>
        <v>2</v>
      </c>
      <c r="D176" s="20">
        <f t="shared" si="332"/>
        <v>0</v>
      </c>
      <c r="E176" s="19">
        <f ca="1">OFFSET(Shifts!A$1,F176,12,1)-60</f>
        <v>-60</v>
      </c>
      <c r="F176" s="16">
        <v>59</v>
      </c>
      <c r="H176" s="16" t="str">
        <f ca="1">VLOOKUP(B176,Shifts!A$2:K$300,2,FALSE)</f>
        <v>00:00 00:00</v>
      </c>
      <c r="K176" s="8" t="str">
        <f t="shared" ca="1" si="274"/>
        <v>insert into hourlyrates values (@ID,'119','2','0','-60')exec @id=dbo.nextval 'hourlyrates.dailyratesref'</v>
      </c>
    </row>
    <row r="177" spans="1:11" x14ac:dyDescent="0.3">
      <c r="A177" s="18">
        <v>176</v>
      </c>
      <c r="B177" s="18">
        <f ca="1">OFFSET(Shifts!A$1,F177,0,1)</f>
        <v>119</v>
      </c>
      <c r="C177" s="18">
        <f t="shared" ref="C177" si="372">I$3</f>
        <v>1</v>
      </c>
      <c r="D177" s="19">
        <f ca="1">OFFSET(Shifts!A$1,F176,12,1)</f>
        <v>0</v>
      </c>
      <c r="E177" s="19">
        <f ca="1">OFFSET(Shifts!A$1,F176,13,1)-60</f>
        <v>-60</v>
      </c>
      <c r="F177" s="16">
        <f t="shared" ref="F177" si="373">F176</f>
        <v>59</v>
      </c>
      <c r="H177" s="16" t="str">
        <f ca="1">VLOOKUP(B177,Shifts!A$2:K$300,2,FALSE)</f>
        <v>00:00 00:00</v>
      </c>
      <c r="K177" s="8" t="str">
        <f t="shared" ca="1" si="274"/>
        <v>insert into hourlyrates values (@ID,'119','1','0','-60')exec @id=dbo.nextval 'hourlyrates.dailyratesref'</v>
      </c>
    </row>
    <row r="178" spans="1:11" x14ac:dyDescent="0.3">
      <c r="A178" s="18">
        <v>177</v>
      </c>
      <c r="B178" s="18">
        <f ca="1">OFFSET(Shifts!A$1,F178,0,1)</f>
        <v>119</v>
      </c>
      <c r="C178" s="18">
        <f t="shared" ref="C178" si="374">I$4</f>
        <v>2</v>
      </c>
      <c r="D178" s="19">
        <f ca="1">OFFSET(Shifts!A$1,F176,13,1)</f>
        <v>0</v>
      </c>
      <c r="E178" s="20">
        <f t="shared" ref="E178" si="375">G$1*86400</f>
        <v>86340</v>
      </c>
      <c r="F178" s="16">
        <f t="shared" ref="F178" si="376">F176</f>
        <v>59</v>
      </c>
      <c r="H178" s="16" t="str">
        <f ca="1">VLOOKUP(B178,Shifts!A$2:K$300,2,FALSE)</f>
        <v>00:00 00:00</v>
      </c>
      <c r="K178" s="8" t="str">
        <f t="shared" ca="1" si="274"/>
        <v>insert into hourlyrates values (@ID,'119','2','0','86340')exec @id=dbo.nextval 'hourlyrates.dailyratesref'</v>
      </c>
    </row>
    <row r="179" spans="1:11" x14ac:dyDescent="0.3">
      <c r="A179" s="18">
        <v>178</v>
      </c>
      <c r="B179" s="18">
        <f ca="1">OFFSET(Shifts!A$1,F179,0,1)</f>
        <v>121</v>
      </c>
      <c r="C179" s="18">
        <f t="shared" ref="C179" si="377">I$2</f>
        <v>2</v>
      </c>
      <c r="D179" s="20">
        <f t="shared" si="339"/>
        <v>0</v>
      </c>
      <c r="E179" s="19">
        <f ca="1">OFFSET(Shifts!A$1,F179,12,1)-60</f>
        <v>-60</v>
      </c>
      <c r="F179" s="16">
        <v>60</v>
      </c>
      <c r="H179" s="16" t="str">
        <f ca="1">VLOOKUP(B179,Shifts!A$2:K$300,2,FALSE)</f>
        <v>00:00 00:00</v>
      </c>
      <c r="K179" s="8" t="str">
        <f t="shared" ca="1" si="274"/>
        <v>insert into hourlyrates values (@ID,'121','2','0','-60')exec @id=dbo.nextval 'hourlyrates.dailyratesref'</v>
      </c>
    </row>
    <row r="180" spans="1:11" x14ac:dyDescent="0.3">
      <c r="A180" s="18">
        <v>179</v>
      </c>
      <c r="B180" s="18">
        <f ca="1">OFFSET(Shifts!A$1,F180,0,1)</f>
        <v>121</v>
      </c>
      <c r="C180" s="18">
        <f t="shared" ref="C180" si="378">I$3</f>
        <v>1</v>
      </c>
      <c r="D180" s="19">
        <f ca="1">OFFSET(Shifts!A$1,F179,12,1)</f>
        <v>0</v>
      </c>
      <c r="E180" s="19">
        <f ca="1">OFFSET(Shifts!A$1,F179,13,1)-60</f>
        <v>-60</v>
      </c>
      <c r="F180" s="16">
        <f t="shared" ref="F180" si="379">F179</f>
        <v>60</v>
      </c>
      <c r="H180" s="16" t="str">
        <f ca="1">VLOOKUP(B180,Shifts!A$2:K$300,2,FALSE)</f>
        <v>00:00 00:00</v>
      </c>
      <c r="K180" s="8" t="str">
        <f t="shared" ca="1" si="274"/>
        <v>insert into hourlyrates values (@ID,'121','1','0','-60')exec @id=dbo.nextval 'hourlyrates.dailyratesref'</v>
      </c>
    </row>
    <row r="181" spans="1:11" x14ac:dyDescent="0.3">
      <c r="A181" s="18">
        <v>180</v>
      </c>
      <c r="B181" s="18">
        <f ca="1">OFFSET(Shifts!A$1,F181,0,1)</f>
        <v>121</v>
      </c>
      <c r="C181" s="18">
        <f t="shared" ref="C181" si="380">I$4</f>
        <v>2</v>
      </c>
      <c r="D181" s="19">
        <f ca="1">OFFSET(Shifts!A$1,F179,13,1)</f>
        <v>0</v>
      </c>
      <c r="E181" s="20">
        <f t="shared" ref="E181" si="381">G$1*86400</f>
        <v>86340</v>
      </c>
      <c r="F181" s="16">
        <f t="shared" ref="F181" si="382">F179</f>
        <v>60</v>
      </c>
      <c r="H181" s="16" t="str">
        <f ca="1">VLOOKUP(B181,Shifts!A$2:K$300,2,FALSE)</f>
        <v>00:00 00:00</v>
      </c>
      <c r="K181" s="8" t="str">
        <f t="shared" ca="1" si="274"/>
        <v>insert into hourlyrates values (@ID,'121','2','0','86340')exec @id=dbo.nextval 'hourlyrates.dailyratesref'</v>
      </c>
    </row>
    <row r="182" spans="1:11" x14ac:dyDescent="0.3">
      <c r="A182" s="18">
        <v>181</v>
      </c>
      <c r="B182" s="18">
        <f ca="1">OFFSET(Shifts!A$1,F182,0,1)</f>
        <v>123</v>
      </c>
      <c r="C182" s="18">
        <f t="shared" ref="C182" si="383">I$2</f>
        <v>2</v>
      </c>
      <c r="D182" s="20">
        <f t="shared" ref="D182" si="384">F$1*86400</f>
        <v>0</v>
      </c>
      <c r="E182" s="19">
        <f ca="1">OFFSET(Shifts!A$1,F182,12,1)-60</f>
        <v>-60</v>
      </c>
      <c r="F182" s="16">
        <v>61</v>
      </c>
      <c r="H182" s="16" t="str">
        <f ca="1">VLOOKUP(B182,Shifts!A$2:K$300,2,FALSE)</f>
        <v>00:00 00:00</v>
      </c>
      <c r="K182" s="8" t="str">
        <f t="shared" ca="1" si="274"/>
        <v>insert into hourlyrates values (@ID,'123','2','0','-60')exec @id=dbo.nextval 'hourlyrates.dailyratesref'</v>
      </c>
    </row>
    <row r="183" spans="1:11" x14ac:dyDescent="0.3">
      <c r="A183" s="18">
        <v>182</v>
      </c>
      <c r="B183" s="18">
        <f ca="1">OFFSET(Shifts!A$1,F183,0,1)</f>
        <v>123</v>
      </c>
      <c r="C183" s="18">
        <f t="shared" ref="C183" si="385">I$3</f>
        <v>1</v>
      </c>
      <c r="D183" s="19">
        <f ca="1">OFFSET(Shifts!A$1,F182,12,1)</f>
        <v>0</v>
      </c>
      <c r="E183" s="19">
        <f ca="1">OFFSET(Shifts!A$1,F182,13,1)-60</f>
        <v>-60</v>
      </c>
      <c r="F183" s="16">
        <f t="shared" ref="F183" si="386">F182</f>
        <v>61</v>
      </c>
      <c r="H183" s="16" t="str">
        <f ca="1">VLOOKUP(B183,Shifts!A$2:K$300,2,FALSE)</f>
        <v>00:00 00:00</v>
      </c>
      <c r="K183" s="8" t="str">
        <f t="shared" ca="1" si="274"/>
        <v>insert into hourlyrates values (@ID,'123','1','0','-60')exec @id=dbo.nextval 'hourlyrates.dailyratesref'</v>
      </c>
    </row>
    <row r="184" spans="1:11" x14ac:dyDescent="0.3">
      <c r="A184" s="18">
        <v>183</v>
      </c>
      <c r="B184" s="18">
        <f ca="1">OFFSET(Shifts!A$1,F184,0,1)</f>
        <v>123</v>
      </c>
      <c r="C184" s="18">
        <f t="shared" ref="C184" si="387">I$4</f>
        <v>2</v>
      </c>
      <c r="D184" s="19">
        <f ca="1">OFFSET(Shifts!A$1,F182,13,1)</f>
        <v>0</v>
      </c>
      <c r="E184" s="20">
        <f t="shared" ref="E184" si="388">G$1*86400</f>
        <v>86340</v>
      </c>
      <c r="F184" s="16">
        <f t="shared" ref="F184" si="389">F182</f>
        <v>61</v>
      </c>
      <c r="H184" s="16" t="str">
        <f ca="1">VLOOKUP(B184,Shifts!A$2:K$300,2,FALSE)</f>
        <v>00:00 00:00</v>
      </c>
      <c r="K184" s="8" t="str">
        <f t="shared" ca="1" si="274"/>
        <v>insert into hourlyrates values (@ID,'123','2','0','86340')exec @id=dbo.nextval 'hourlyrates.dailyratesref'</v>
      </c>
    </row>
    <row r="185" spans="1:11" x14ac:dyDescent="0.3">
      <c r="A185" s="18">
        <v>184</v>
      </c>
      <c r="B185" s="18">
        <f ca="1">OFFSET(Shifts!A$1,F185,0,1)</f>
        <v>125</v>
      </c>
      <c r="C185" s="18">
        <f t="shared" ref="C185" si="390">I$2</f>
        <v>2</v>
      </c>
      <c r="D185" s="20">
        <f t="shared" si="332"/>
        <v>0</v>
      </c>
      <c r="E185" s="19">
        <f ca="1">OFFSET(Shifts!A$1,F185,12,1)-60</f>
        <v>-60</v>
      </c>
      <c r="F185" s="16">
        <v>62</v>
      </c>
      <c r="H185" s="16" t="str">
        <f ca="1">VLOOKUP(B185,Shifts!A$2:K$300,2,FALSE)</f>
        <v>00:00 00:00</v>
      </c>
      <c r="K185" s="8" t="str">
        <f t="shared" ca="1" si="274"/>
        <v>insert into hourlyrates values (@ID,'125','2','0','-60')exec @id=dbo.nextval 'hourlyrates.dailyratesref'</v>
      </c>
    </row>
    <row r="186" spans="1:11" x14ac:dyDescent="0.3">
      <c r="A186" s="18">
        <v>185</v>
      </c>
      <c r="B186" s="18">
        <f ca="1">OFFSET(Shifts!A$1,F186,0,1)</f>
        <v>125</v>
      </c>
      <c r="C186" s="18">
        <f t="shared" ref="C186" si="391">I$3</f>
        <v>1</v>
      </c>
      <c r="D186" s="19">
        <f ca="1">OFFSET(Shifts!A$1,F185,12,1)</f>
        <v>0</v>
      </c>
      <c r="E186" s="19">
        <f ca="1">OFFSET(Shifts!A$1,F185,13,1)-60</f>
        <v>-60</v>
      </c>
      <c r="F186" s="16">
        <f t="shared" ref="F186" si="392">F185</f>
        <v>62</v>
      </c>
      <c r="H186" s="16" t="str">
        <f ca="1">VLOOKUP(B186,Shifts!A$2:K$300,2,FALSE)</f>
        <v>00:00 00:00</v>
      </c>
      <c r="K186" s="8" t="str">
        <f t="shared" ca="1" si="274"/>
        <v>insert into hourlyrates values (@ID,'125','1','0','-60')exec @id=dbo.nextval 'hourlyrates.dailyratesref'</v>
      </c>
    </row>
    <row r="187" spans="1:11" x14ac:dyDescent="0.3">
      <c r="A187" s="18">
        <v>186</v>
      </c>
      <c r="B187" s="18">
        <f ca="1">OFFSET(Shifts!A$1,F187,0,1)</f>
        <v>125</v>
      </c>
      <c r="C187" s="18">
        <f t="shared" ref="C187" si="393">I$4</f>
        <v>2</v>
      </c>
      <c r="D187" s="19">
        <f ca="1">OFFSET(Shifts!A$1,F185,13,1)</f>
        <v>0</v>
      </c>
      <c r="E187" s="20">
        <f t="shared" ref="E187" si="394">G$1*86400</f>
        <v>86340</v>
      </c>
      <c r="F187" s="16">
        <f t="shared" ref="F187" si="395">F185</f>
        <v>62</v>
      </c>
      <c r="H187" s="16" t="str">
        <f ca="1">VLOOKUP(B187,Shifts!A$2:K$300,2,FALSE)</f>
        <v>00:00 00:00</v>
      </c>
      <c r="K187" s="8" t="str">
        <f t="shared" ca="1" si="274"/>
        <v>insert into hourlyrates values (@ID,'125','2','0','86340')exec @id=dbo.nextval 'hourlyrates.dailyratesref'</v>
      </c>
    </row>
    <row r="188" spans="1:11" x14ac:dyDescent="0.3">
      <c r="A188" s="18">
        <v>187</v>
      </c>
      <c r="B188" s="18">
        <f ca="1">OFFSET(Shifts!A$1,F188,0,1)</f>
        <v>127</v>
      </c>
      <c r="C188" s="18">
        <f t="shared" ref="C188" si="396">I$2</f>
        <v>2</v>
      </c>
      <c r="D188" s="20">
        <f t="shared" si="339"/>
        <v>0</v>
      </c>
      <c r="E188" s="19">
        <f ca="1">OFFSET(Shifts!A$1,F188,12,1)-60</f>
        <v>-60</v>
      </c>
      <c r="F188" s="16">
        <v>63</v>
      </c>
      <c r="H188" s="16" t="str">
        <f ca="1">VLOOKUP(B188,Shifts!A$2:K$300,2,FALSE)</f>
        <v>00:00 00:00</v>
      </c>
      <c r="K188" s="8" t="str">
        <f t="shared" ca="1" si="274"/>
        <v>insert into hourlyrates values (@ID,'127','2','0','-60')exec @id=dbo.nextval 'hourlyrates.dailyratesref'</v>
      </c>
    </row>
    <row r="189" spans="1:11" x14ac:dyDescent="0.3">
      <c r="A189" s="18">
        <v>188</v>
      </c>
      <c r="B189" s="18">
        <f ca="1">OFFSET(Shifts!A$1,F189,0,1)</f>
        <v>127</v>
      </c>
      <c r="C189" s="18">
        <f t="shared" ref="C189" si="397">I$3</f>
        <v>1</v>
      </c>
      <c r="D189" s="19">
        <f ca="1">OFFSET(Shifts!A$1,F188,12,1)</f>
        <v>0</v>
      </c>
      <c r="E189" s="19">
        <f ca="1">OFFSET(Shifts!A$1,F188,13,1)-60</f>
        <v>-60</v>
      </c>
      <c r="F189" s="16">
        <f t="shared" ref="F189" si="398">F188</f>
        <v>63</v>
      </c>
      <c r="H189" s="16" t="str">
        <f ca="1">VLOOKUP(B189,Shifts!A$2:K$300,2,FALSE)</f>
        <v>00:00 00:00</v>
      </c>
      <c r="K189" s="8" t="str">
        <f t="shared" ca="1" si="274"/>
        <v>insert into hourlyrates values (@ID,'127','1','0','-60')exec @id=dbo.nextval 'hourlyrates.dailyratesref'</v>
      </c>
    </row>
    <row r="190" spans="1:11" x14ac:dyDescent="0.3">
      <c r="A190" s="18">
        <v>189</v>
      </c>
      <c r="B190" s="18">
        <f ca="1">OFFSET(Shifts!A$1,F190,0,1)</f>
        <v>127</v>
      </c>
      <c r="C190" s="18">
        <f t="shared" ref="C190" si="399">I$4</f>
        <v>2</v>
      </c>
      <c r="D190" s="19">
        <f ca="1">OFFSET(Shifts!A$1,F188,13,1)</f>
        <v>0</v>
      </c>
      <c r="E190" s="20">
        <f t="shared" ref="E190" si="400">G$1*86400</f>
        <v>86340</v>
      </c>
      <c r="F190" s="16">
        <f t="shared" ref="F190" si="401">F188</f>
        <v>63</v>
      </c>
      <c r="H190" s="16" t="str">
        <f ca="1">VLOOKUP(B190,Shifts!A$2:K$300,2,FALSE)</f>
        <v>00:00 00:00</v>
      </c>
      <c r="K190" s="8" t="str">
        <f t="shared" ca="1" si="274"/>
        <v>insert into hourlyrates values (@ID,'127','2','0','86340')exec @id=dbo.nextval 'hourlyrates.dailyratesref'</v>
      </c>
    </row>
    <row r="191" spans="1:11" x14ac:dyDescent="0.3">
      <c r="A191" s="18">
        <v>190</v>
      </c>
      <c r="B191" s="18">
        <f ca="1">OFFSET(Shifts!A$1,F191,0,1)</f>
        <v>129</v>
      </c>
      <c r="C191" s="18">
        <f t="shared" ref="C191" si="402">I$2</f>
        <v>2</v>
      </c>
      <c r="D191" s="20">
        <f t="shared" ref="D191" si="403">F$1*86400</f>
        <v>0</v>
      </c>
      <c r="E191" s="19">
        <f ca="1">OFFSET(Shifts!A$1,F191,12,1)-60</f>
        <v>-60</v>
      </c>
      <c r="F191" s="16">
        <v>64</v>
      </c>
      <c r="H191" s="16" t="str">
        <f ca="1">VLOOKUP(B191,Shifts!A$2:K$300,2,FALSE)</f>
        <v>00:00 00:00</v>
      </c>
      <c r="K191" s="8" t="str">
        <f t="shared" ca="1" si="274"/>
        <v>insert into hourlyrates values (@ID,'129','2','0','-60')exec @id=dbo.nextval 'hourlyrates.dailyratesref'</v>
      </c>
    </row>
    <row r="192" spans="1:11" x14ac:dyDescent="0.3">
      <c r="A192" s="18">
        <v>191</v>
      </c>
      <c r="B192" s="18">
        <f ca="1">OFFSET(Shifts!A$1,F192,0,1)</f>
        <v>129</v>
      </c>
      <c r="C192" s="18">
        <f t="shared" ref="C192" si="404">I$3</f>
        <v>1</v>
      </c>
      <c r="D192" s="19">
        <f ca="1">OFFSET(Shifts!A$1,F191,12,1)</f>
        <v>0</v>
      </c>
      <c r="E192" s="19">
        <f ca="1">OFFSET(Shifts!A$1,F191,13,1)-60</f>
        <v>-60</v>
      </c>
      <c r="F192" s="16">
        <f t="shared" ref="F192" si="405">F191</f>
        <v>64</v>
      </c>
      <c r="H192" s="16" t="str">
        <f ca="1">VLOOKUP(B192,Shifts!A$2:K$300,2,FALSE)</f>
        <v>00:00 00:00</v>
      </c>
      <c r="K192" s="8" t="str">
        <f t="shared" ca="1" si="274"/>
        <v>insert into hourlyrates values (@ID,'129','1','0','-60')exec @id=dbo.nextval 'hourlyrates.dailyratesref'</v>
      </c>
    </row>
    <row r="193" spans="1:11" x14ac:dyDescent="0.3">
      <c r="A193" s="18">
        <v>192</v>
      </c>
      <c r="B193" s="18">
        <f ca="1">OFFSET(Shifts!A$1,F193,0,1)</f>
        <v>129</v>
      </c>
      <c r="C193" s="18">
        <f t="shared" ref="C193" si="406">I$4</f>
        <v>2</v>
      </c>
      <c r="D193" s="19">
        <f ca="1">OFFSET(Shifts!A$1,F191,13,1)</f>
        <v>0</v>
      </c>
      <c r="E193" s="20">
        <f t="shared" ref="E193" si="407">G$1*86400</f>
        <v>86340</v>
      </c>
      <c r="F193" s="16">
        <f t="shared" ref="F193" si="408">F191</f>
        <v>64</v>
      </c>
      <c r="H193" s="16" t="str">
        <f ca="1">VLOOKUP(B193,Shifts!A$2:K$300,2,FALSE)</f>
        <v>00:00 00:00</v>
      </c>
      <c r="K193" s="8" t="str">
        <f t="shared" ca="1" si="274"/>
        <v>insert into hourlyrates values (@ID,'129','2','0','86340')exec @id=dbo.nextval 'hourlyrates.dailyratesref'</v>
      </c>
    </row>
    <row r="194" spans="1:11" x14ac:dyDescent="0.3">
      <c r="A194" s="18">
        <v>193</v>
      </c>
      <c r="B194" s="18">
        <f ca="1">OFFSET(Shifts!A$1,F194,0,1)</f>
        <v>131</v>
      </c>
      <c r="C194" s="18">
        <f t="shared" ref="C194" si="409">I$2</f>
        <v>2</v>
      </c>
      <c r="D194" s="20">
        <f t="shared" si="332"/>
        <v>0</v>
      </c>
      <c r="E194" s="19">
        <f ca="1">OFFSET(Shifts!A$1,F194,12,1)-60</f>
        <v>-60</v>
      </c>
      <c r="F194" s="16">
        <v>65</v>
      </c>
      <c r="H194" s="16" t="str">
        <f ca="1">VLOOKUP(B194,Shifts!A$2:K$300,2,FALSE)</f>
        <v>00:00 00:00</v>
      </c>
      <c r="K194" s="8" t="str">
        <f t="shared" ca="1" si="274"/>
        <v>insert into hourlyrates values (@ID,'131','2','0','-60')exec @id=dbo.nextval 'hourlyrates.dailyratesref'</v>
      </c>
    </row>
    <row r="195" spans="1:11" x14ac:dyDescent="0.3">
      <c r="A195" s="18">
        <v>194</v>
      </c>
      <c r="B195" s="18">
        <f ca="1">OFFSET(Shifts!A$1,F195,0,1)</f>
        <v>131</v>
      </c>
      <c r="C195" s="18">
        <f t="shared" ref="C195" si="410">I$3</f>
        <v>1</v>
      </c>
      <c r="D195" s="19">
        <f ca="1">OFFSET(Shifts!A$1,F194,12,1)</f>
        <v>0</v>
      </c>
      <c r="E195" s="19">
        <f ca="1">OFFSET(Shifts!A$1,F194,13,1)-60</f>
        <v>-60</v>
      </c>
      <c r="F195" s="16">
        <f t="shared" ref="F195" si="411">F194</f>
        <v>65</v>
      </c>
      <c r="H195" s="16" t="str">
        <f ca="1">VLOOKUP(B195,Shifts!A$2:K$300,2,FALSE)</f>
        <v>00:00 00:00</v>
      </c>
      <c r="K195" s="8" t="str">
        <f t="shared" ref="K195:K258" ca="1" si="412">"insert into hourlyrates values (@ID,'"&amp;B195&amp;"','"&amp;C195&amp;"','"&amp;D195&amp;"','"&amp;E195&amp;"')exec @id=dbo.nextval 'hourlyrates.dailyratesref'"</f>
        <v>insert into hourlyrates values (@ID,'131','1','0','-60')exec @id=dbo.nextval 'hourlyrates.dailyratesref'</v>
      </c>
    </row>
    <row r="196" spans="1:11" x14ac:dyDescent="0.3">
      <c r="A196" s="18">
        <v>195</v>
      </c>
      <c r="B196" s="18">
        <f ca="1">OFFSET(Shifts!A$1,F196,0,1)</f>
        <v>131</v>
      </c>
      <c r="C196" s="18">
        <f t="shared" ref="C196" si="413">I$4</f>
        <v>2</v>
      </c>
      <c r="D196" s="19">
        <f ca="1">OFFSET(Shifts!A$1,F194,13,1)</f>
        <v>0</v>
      </c>
      <c r="E196" s="20">
        <f t="shared" ref="E196" si="414">G$1*86400</f>
        <v>86340</v>
      </c>
      <c r="F196" s="16">
        <f t="shared" ref="F196" si="415">F194</f>
        <v>65</v>
      </c>
      <c r="H196" s="16" t="str">
        <f ca="1">VLOOKUP(B196,Shifts!A$2:K$300,2,FALSE)</f>
        <v>00:00 00:00</v>
      </c>
      <c r="K196" s="8" t="str">
        <f t="shared" ca="1" si="412"/>
        <v>insert into hourlyrates values (@ID,'131','2','0','86340')exec @id=dbo.nextval 'hourlyrates.dailyratesref'</v>
      </c>
    </row>
    <row r="197" spans="1:11" x14ac:dyDescent="0.3">
      <c r="A197" s="18">
        <v>196</v>
      </c>
      <c r="B197" s="18">
        <f ca="1">OFFSET(Shifts!A$1,F197,0,1)</f>
        <v>133</v>
      </c>
      <c r="C197" s="18">
        <f t="shared" ref="C197" si="416">I$2</f>
        <v>2</v>
      </c>
      <c r="D197" s="20">
        <f t="shared" si="339"/>
        <v>0</v>
      </c>
      <c r="E197" s="19">
        <f ca="1">OFFSET(Shifts!A$1,F197,12,1)-60</f>
        <v>-60</v>
      </c>
      <c r="F197" s="16">
        <v>66</v>
      </c>
      <c r="H197" s="16" t="str">
        <f ca="1">VLOOKUP(B197,Shifts!A$2:K$300,2,FALSE)</f>
        <v>00:00 00:00</v>
      </c>
      <c r="K197" s="8" t="str">
        <f t="shared" ca="1" si="412"/>
        <v>insert into hourlyrates values (@ID,'133','2','0','-60')exec @id=dbo.nextval 'hourlyrates.dailyratesref'</v>
      </c>
    </row>
    <row r="198" spans="1:11" x14ac:dyDescent="0.3">
      <c r="A198" s="18">
        <v>197</v>
      </c>
      <c r="B198" s="18">
        <f ca="1">OFFSET(Shifts!A$1,F198,0,1)</f>
        <v>133</v>
      </c>
      <c r="C198" s="18">
        <f t="shared" ref="C198" si="417">I$3</f>
        <v>1</v>
      </c>
      <c r="D198" s="19">
        <f ca="1">OFFSET(Shifts!A$1,F197,12,1)</f>
        <v>0</v>
      </c>
      <c r="E198" s="19">
        <f ca="1">OFFSET(Shifts!A$1,F197,13,1)-60</f>
        <v>-60</v>
      </c>
      <c r="F198" s="16">
        <f t="shared" ref="F198" si="418">F197</f>
        <v>66</v>
      </c>
      <c r="H198" s="16" t="str">
        <f ca="1">VLOOKUP(B198,Shifts!A$2:K$300,2,FALSE)</f>
        <v>00:00 00:00</v>
      </c>
      <c r="K198" s="8" t="str">
        <f t="shared" ca="1" si="412"/>
        <v>insert into hourlyrates values (@ID,'133','1','0','-60')exec @id=dbo.nextval 'hourlyrates.dailyratesref'</v>
      </c>
    </row>
    <row r="199" spans="1:11" x14ac:dyDescent="0.3">
      <c r="A199" s="18">
        <v>198</v>
      </c>
      <c r="B199" s="18">
        <f ca="1">OFFSET(Shifts!A$1,F199,0,1)</f>
        <v>133</v>
      </c>
      <c r="C199" s="18">
        <f t="shared" ref="C199" si="419">I$4</f>
        <v>2</v>
      </c>
      <c r="D199" s="19">
        <f ca="1">OFFSET(Shifts!A$1,F197,13,1)</f>
        <v>0</v>
      </c>
      <c r="E199" s="20">
        <f t="shared" ref="E199" si="420">G$1*86400</f>
        <v>86340</v>
      </c>
      <c r="F199" s="16">
        <f t="shared" ref="F199" si="421">F197</f>
        <v>66</v>
      </c>
      <c r="H199" s="16" t="str">
        <f ca="1">VLOOKUP(B199,Shifts!A$2:K$300,2,FALSE)</f>
        <v>00:00 00:00</v>
      </c>
      <c r="K199" s="8" t="str">
        <f t="shared" ca="1" si="412"/>
        <v>insert into hourlyrates values (@ID,'133','2','0','86340')exec @id=dbo.nextval 'hourlyrates.dailyratesref'</v>
      </c>
    </row>
    <row r="200" spans="1:11" x14ac:dyDescent="0.3">
      <c r="A200" s="18">
        <v>199</v>
      </c>
      <c r="B200" s="18">
        <f ca="1">OFFSET(Shifts!A$1,F200,0,1)</f>
        <v>135</v>
      </c>
      <c r="C200" s="18">
        <f t="shared" ref="C200" si="422">I$2</f>
        <v>2</v>
      </c>
      <c r="D200" s="20">
        <f t="shared" ref="D200" si="423">F$1*86400</f>
        <v>0</v>
      </c>
      <c r="E200" s="19">
        <f ca="1">OFFSET(Shifts!A$1,F200,12,1)-60</f>
        <v>-60</v>
      </c>
      <c r="F200" s="16">
        <v>67</v>
      </c>
      <c r="H200" s="16" t="str">
        <f ca="1">VLOOKUP(B200,Shifts!A$2:K$300,2,FALSE)</f>
        <v>00:00 00:00</v>
      </c>
      <c r="K200" s="8" t="str">
        <f t="shared" ca="1" si="412"/>
        <v>insert into hourlyrates values (@ID,'135','2','0','-60')exec @id=dbo.nextval 'hourlyrates.dailyratesref'</v>
      </c>
    </row>
    <row r="201" spans="1:11" x14ac:dyDescent="0.3">
      <c r="A201" s="18">
        <v>200</v>
      </c>
      <c r="B201" s="18">
        <f ca="1">OFFSET(Shifts!A$1,F201,0,1)</f>
        <v>135</v>
      </c>
      <c r="C201" s="18">
        <f t="shared" ref="C201" si="424">I$3</f>
        <v>1</v>
      </c>
      <c r="D201" s="19">
        <f ca="1">OFFSET(Shifts!A$1,F200,12,1)</f>
        <v>0</v>
      </c>
      <c r="E201" s="19">
        <f ca="1">OFFSET(Shifts!A$1,F200,13,1)-60</f>
        <v>-60</v>
      </c>
      <c r="F201" s="16">
        <f t="shared" ref="F201" si="425">F200</f>
        <v>67</v>
      </c>
      <c r="H201" s="16" t="str">
        <f ca="1">VLOOKUP(B201,Shifts!A$2:K$300,2,FALSE)</f>
        <v>00:00 00:00</v>
      </c>
      <c r="K201" s="8" t="str">
        <f t="shared" ca="1" si="412"/>
        <v>insert into hourlyrates values (@ID,'135','1','0','-60')exec @id=dbo.nextval 'hourlyrates.dailyratesref'</v>
      </c>
    </row>
    <row r="202" spans="1:11" x14ac:dyDescent="0.3">
      <c r="A202" s="18">
        <v>201</v>
      </c>
      <c r="B202" s="18">
        <f ca="1">OFFSET(Shifts!A$1,F202,0,1)</f>
        <v>135</v>
      </c>
      <c r="C202" s="18">
        <f t="shared" ref="C202" si="426">I$4</f>
        <v>2</v>
      </c>
      <c r="D202" s="19">
        <f ca="1">OFFSET(Shifts!A$1,F200,13,1)</f>
        <v>0</v>
      </c>
      <c r="E202" s="20">
        <f t="shared" ref="E202" si="427">G$1*86400</f>
        <v>86340</v>
      </c>
      <c r="F202" s="16">
        <f t="shared" ref="F202" si="428">F200</f>
        <v>67</v>
      </c>
      <c r="H202" s="16" t="str">
        <f ca="1">VLOOKUP(B202,Shifts!A$2:K$300,2,FALSE)</f>
        <v>00:00 00:00</v>
      </c>
      <c r="K202" s="8" t="str">
        <f t="shared" ca="1" si="412"/>
        <v>insert into hourlyrates values (@ID,'135','2','0','86340')exec @id=dbo.nextval 'hourlyrates.dailyratesref'</v>
      </c>
    </row>
    <row r="203" spans="1:11" x14ac:dyDescent="0.3">
      <c r="A203" s="18">
        <v>202</v>
      </c>
      <c r="B203" s="18">
        <f ca="1">OFFSET(Shifts!A$1,F203,0,1)</f>
        <v>137</v>
      </c>
      <c r="C203" s="18">
        <f t="shared" ref="C203" si="429">I$2</f>
        <v>2</v>
      </c>
      <c r="D203" s="20">
        <f t="shared" si="332"/>
        <v>0</v>
      </c>
      <c r="E203" s="19">
        <f ca="1">OFFSET(Shifts!A$1,F203,12,1)-60</f>
        <v>-60</v>
      </c>
      <c r="F203" s="16">
        <v>68</v>
      </c>
      <c r="H203" s="16" t="str">
        <f ca="1">VLOOKUP(B203,Shifts!A$2:K$300,2,FALSE)</f>
        <v>00:00 00:00</v>
      </c>
      <c r="K203" s="8" t="str">
        <f t="shared" ca="1" si="412"/>
        <v>insert into hourlyrates values (@ID,'137','2','0','-60')exec @id=dbo.nextval 'hourlyrates.dailyratesref'</v>
      </c>
    </row>
    <row r="204" spans="1:11" x14ac:dyDescent="0.3">
      <c r="A204" s="18">
        <v>203</v>
      </c>
      <c r="B204" s="18">
        <f ca="1">OFFSET(Shifts!A$1,F204,0,1)</f>
        <v>137</v>
      </c>
      <c r="C204" s="18">
        <f t="shared" ref="C204" si="430">I$3</f>
        <v>1</v>
      </c>
      <c r="D204" s="19">
        <f ca="1">OFFSET(Shifts!A$1,F203,12,1)</f>
        <v>0</v>
      </c>
      <c r="E204" s="19">
        <f ca="1">OFFSET(Shifts!A$1,F203,13,1)-60</f>
        <v>-60</v>
      </c>
      <c r="F204" s="16">
        <f t="shared" ref="F204" si="431">F203</f>
        <v>68</v>
      </c>
      <c r="H204" s="16" t="str">
        <f ca="1">VLOOKUP(B204,Shifts!A$2:K$300,2,FALSE)</f>
        <v>00:00 00:00</v>
      </c>
      <c r="K204" s="8" t="str">
        <f t="shared" ca="1" si="412"/>
        <v>insert into hourlyrates values (@ID,'137','1','0','-60')exec @id=dbo.nextval 'hourlyrates.dailyratesref'</v>
      </c>
    </row>
    <row r="205" spans="1:11" x14ac:dyDescent="0.3">
      <c r="A205" s="18">
        <v>204</v>
      </c>
      <c r="B205" s="18">
        <f ca="1">OFFSET(Shifts!A$1,F205,0,1)</f>
        <v>137</v>
      </c>
      <c r="C205" s="18">
        <f t="shared" ref="C205" si="432">I$4</f>
        <v>2</v>
      </c>
      <c r="D205" s="19">
        <f ca="1">OFFSET(Shifts!A$1,F203,13,1)</f>
        <v>0</v>
      </c>
      <c r="E205" s="20">
        <f t="shared" ref="E205" si="433">G$1*86400</f>
        <v>86340</v>
      </c>
      <c r="F205" s="16">
        <f t="shared" ref="F205" si="434">F203</f>
        <v>68</v>
      </c>
      <c r="H205" s="16" t="str">
        <f ca="1">VLOOKUP(B205,Shifts!A$2:K$300,2,FALSE)</f>
        <v>00:00 00:00</v>
      </c>
      <c r="K205" s="8" t="str">
        <f t="shared" ca="1" si="412"/>
        <v>insert into hourlyrates values (@ID,'137','2','0','86340')exec @id=dbo.nextval 'hourlyrates.dailyratesref'</v>
      </c>
    </row>
    <row r="206" spans="1:11" x14ac:dyDescent="0.3">
      <c r="A206" s="18">
        <v>205</v>
      </c>
      <c r="B206" s="18">
        <f ca="1">OFFSET(Shifts!A$1,F206,0,1)</f>
        <v>139</v>
      </c>
      <c r="C206" s="18">
        <f t="shared" ref="C206" si="435">I$2</f>
        <v>2</v>
      </c>
      <c r="D206" s="20">
        <f t="shared" si="339"/>
        <v>0</v>
      </c>
      <c r="E206" s="19">
        <f ca="1">OFFSET(Shifts!A$1,F206,12,1)-60</f>
        <v>-60</v>
      </c>
      <c r="F206" s="16">
        <v>69</v>
      </c>
      <c r="H206" s="16" t="str">
        <f ca="1">VLOOKUP(B206,Shifts!A$2:K$300,2,FALSE)</f>
        <v>00:00 00:00</v>
      </c>
      <c r="K206" s="8" t="str">
        <f t="shared" ca="1" si="412"/>
        <v>insert into hourlyrates values (@ID,'139','2','0','-60')exec @id=dbo.nextval 'hourlyrates.dailyratesref'</v>
      </c>
    </row>
    <row r="207" spans="1:11" x14ac:dyDescent="0.3">
      <c r="A207" s="18">
        <v>206</v>
      </c>
      <c r="B207" s="18">
        <f ca="1">OFFSET(Shifts!A$1,F207,0,1)</f>
        <v>139</v>
      </c>
      <c r="C207" s="18">
        <f t="shared" ref="C207" si="436">I$3</f>
        <v>1</v>
      </c>
      <c r="D207" s="19">
        <f ca="1">OFFSET(Shifts!A$1,F206,12,1)</f>
        <v>0</v>
      </c>
      <c r="E207" s="19">
        <f ca="1">OFFSET(Shifts!A$1,F206,13,1)-60</f>
        <v>-60</v>
      </c>
      <c r="F207" s="16">
        <f t="shared" ref="F207" si="437">F206</f>
        <v>69</v>
      </c>
      <c r="H207" s="16" t="str">
        <f ca="1">VLOOKUP(B207,Shifts!A$2:K$300,2,FALSE)</f>
        <v>00:00 00:00</v>
      </c>
      <c r="K207" s="8" t="str">
        <f t="shared" ca="1" si="412"/>
        <v>insert into hourlyrates values (@ID,'139','1','0','-60')exec @id=dbo.nextval 'hourlyrates.dailyratesref'</v>
      </c>
    </row>
    <row r="208" spans="1:11" x14ac:dyDescent="0.3">
      <c r="A208" s="18">
        <v>207</v>
      </c>
      <c r="B208" s="18">
        <f ca="1">OFFSET(Shifts!A$1,F208,0,1)</f>
        <v>139</v>
      </c>
      <c r="C208" s="18">
        <f t="shared" ref="C208" si="438">I$4</f>
        <v>2</v>
      </c>
      <c r="D208" s="19">
        <f ca="1">OFFSET(Shifts!A$1,F206,13,1)</f>
        <v>0</v>
      </c>
      <c r="E208" s="20">
        <f t="shared" ref="E208" si="439">G$1*86400</f>
        <v>86340</v>
      </c>
      <c r="F208" s="16">
        <f t="shared" ref="F208" si="440">F206</f>
        <v>69</v>
      </c>
      <c r="H208" s="16" t="str">
        <f ca="1">VLOOKUP(B208,Shifts!A$2:K$300,2,FALSE)</f>
        <v>00:00 00:00</v>
      </c>
      <c r="K208" s="8" t="str">
        <f t="shared" ca="1" si="412"/>
        <v>insert into hourlyrates values (@ID,'139','2','0','86340')exec @id=dbo.nextval 'hourlyrates.dailyratesref'</v>
      </c>
    </row>
    <row r="209" spans="1:11" x14ac:dyDescent="0.3">
      <c r="A209" s="18">
        <v>208</v>
      </c>
      <c r="B209" s="18">
        <f ca="1">OFFSET(Shifts!A$1,F209,0,1)</f>
        <v>141</v>
      </c>
      <c r="C209" s="18">
        <f t="shared" ref="C209" si="441">I$2</f>
        <v>2</v>
      </c>
      <c r="D209" s="20">
        <f t="shared" ref="D209" si="442">F$1*86400</f>
        <v>0</v>
      </c>
      <c r="E209" s="19">
        <f ca="1">OFFSET(Shifts!A$1,F209,12,1)-60</f>
        <v>-60</v>
      </c>
      <c r="F209" s="16">
        <v>70</v>
      </c>
      <c r="H209" s="16" t="str">
        <f ca="1">VLOOKUP(B209,Shifts!A$2:K$300,2,FALSE)</f>
        <v>00:00 00:00</v>
      </c>
      <c r="K209" s="8" t="str">
        <f t="shared" ca="1" si="412"/>
        <v>insert into hourlyrates values (@ID,'141','2','0','-60')exec @id=dbo.nextval 'hourlyrates.dailyratesref'</v>
      </c>
    </row>
    <row r="210" spans="1:11" x14ac:dyDescent="0.3">
      <c r="A210" s="18">
        <v>209</v>
      </c>
      <c r="B210" s="18">
        <f ca="1">OFFSET(Shifts!A$1,F210,0,1)</f>
        <v>141</v>
      </c>
      <c r="C210" s="18">
        <f t="shared" ref="C210" si="443">I$3</f>
        <v>1</v>
      </c>
      <c r="D210" s="19">
        <f ca="1">OFFSET(Shifts!A$1,F209,12,1)</f>
        <v>0</v>
      </c>
      <c r="E210" s="19">
        <f ca="1">OFFSET(Shifts!A$1,F209,13,1)-60</f>
        <v>-60</v>
      </c>
      <c r="F210" s="16">
        <f t="shared" ref="F210" si="444">F209</f>
        <v>70</v>
      </c>
      <c r="H210" s="16" t="str">
        <f ca="1">VLOOKUP(B210,Shifts!A$2:K$300,2,FALSE)</f>
        <v>00:00 00:00</v>
      </c>
      <c r="K210" s="8" t="str">
        <f t="shared" ca="1" si="412"/>
        <v>insert into hourlyrates values (@ID,'141','1','0','-60')exec @id=dbo.nextval 'hourlyrates.dailyratesref'</v>
      </c>
    </row>
    <row r="211" spans="1:11" x14ac:dyDescent="0.3">
      <c r="A211" s="18">
        <v>210</v>
      </c>
      <c r="B211" s="18">
        <f ca="1">OFFSET(Shifts!A$1,F211,0,1)</f>
        <v>141</v>
      </c>
      <c r="C211" s="18">
        <f t="shared" ref="C211" si="445">I$4</f>
        <v>2</v>
      </c>
      <c r="D211" s="19">
        <f ca="1">OFFSET(Shifts!A$1,F209,13,1)</f>
        <v>0</v>
      </c>
      <c r="E211" s="20">
        <f t="shared" ref="E211" si="446">G$1*86400</f>
        <v>86340</v>
      </c>
      <c r="F211" s="16">
        <f t="shared" ref="F211" si="447">F209</f>
        <v>70</v>
      </c>
      <c r="H211" s="16" t="str">
        <f ca="1">VLOOKUP(B211,Shifts!A$2:K$300,2,FALSE)</f>
        <v>00:00 00:00</v>
      </c>
      <c r="K211" s="8" t="str">
        <f t="shared" ca="1" si="412"/>
        <v>insert into hourlyrates values (@ID,'141','2','0','86340')exec @id=dbo.nextval 'hourlyrates.dailyratesref'</v>
      </c>
    </row>
    <row r="212" spans="1:11" x14ac:dyDescent="0.3">
      <c r="A212" s="18">
        <v>211</v>
      </c>
      <c r="B212" s="18">
        <f ca="1">OFFSET(Shifts!A$1,F212,0,1)</f>
        <v>143</v>
      </c>
      <c r="C212" s="18">
        <f t="shared" ref="C212" si="448">I$2</f>
        <v>2</v>
      </c>
      <c r="D212" s="20">
        <f t="shared" si="332"/>
        <v>0</v>
      </c>
      <c r="E212" s="19">
        <f ca="1">OFFSET(Shifts!A$1,F212,12,1)-60</f>
        <v>-60</v>
      </c>
      <c r="F212" s="16">
        <v>71</v>
      </c>
      <c r="H212" s="16" t="str">
        <f ca="1">VLOOKUP(B212,Shifts!A$2:K$300,2,FALSE)</f>
        <v>00:00 00:00</v>
      </c>
      <c r="K212" s="8" t="str">
        <f t="shared" ca="1" si="412"/>
        <v>insert into hourlyrates values (@ID,'143','2','0','-60')exec @id=dbo.nextval 'hourlyrates.dailyratesref'</v>
      </c>
    </row>
    <row r="213" spans="1:11" x14ac:dyDescent="0.3">
      <c r="A213" s="18">
        <v>212</v>
      </c>
      <c r="B213" s="18">
        <f ca="1">OFFSET(Shifts!A$1,F213,0,1)</f>
        <v>143</v>
      </c>
      <c r="C213" s="18">
        <f t="shared" ref="C213" si="449">I$3</f>
        <v>1</v>
      </c>
      <c r="D213" s="19">
        <f ca="1">OFFSET(Shifts!A$1,F212,12,1)</f>
        <v>0</v>
      </c>
      <c r="E213" s="19">
        <f ca="1">OFFSET(Shifts!A$1,F212,13,1)-60</f>
        <v>-60</v>
      </c>
      <c r="F213" s="16">
        <f t="shared" ref="F213" si="450">F212</f>
        <v>71</v>
      </c>
      <c r="H213" s="16" t="str">
        <f ca="1">VLOOKUP(B213,Shifts!A$2:K$300,2,FALSE)</f>
        <v>00:00 00:00</v>
      </c>
      <c r="K213" s="8" t="str">
        <f t="shared" ca="1" si="412"/>
        <v>insert into hourlyrates values (@ID,'143','1','0','-60')exec @id=dbo.nextval 'hourlyrates.dailyratesref'</v>
      </c>
    </row>
    <row r="214" spans="1:11" x14ac:dyDescent="0.3">
      <c r="A214" s="18">
        <v>213</v>
      </c>
      <c r="B214" s="18">
        <f ca="1">OFFSET(Shifts!A$1,F214,0,1)</f>
        <v>143</v>
      </c>
      <c r="C214" s="18">
        <f t="shared" ref="C214" si="451">I$4</f>
        <v>2</v>
      </c>
      <c r="D214" s="19">
        <f ca="1">OFFSET(Shifts!A$1,F212,13,1)</f>
        <v>0</v>
      </c>
      <c r="E214" s="20">
        <f t="shared" ref="E214" si="452">G$1*86400</f>
        <v>86340</v>
      </c>
      <c r="F214" s="16">
        <f t="shared" ref="F214" si="453">F212</f>
        <v>71</v>
      </c>
      <c r="H214" s="16" t="str">
        <f ca="1">VLOOKUP(B214,Shifts!A$2:K$300,2,FALSE)</f>
        <v>00:00 00:00</v>
      </c>
      <c r="K214" s="8" t="str">
        <f t="shared" ca="1" si="412"/>
        <v>insert into hourlyrates values (@ID,'143','2','0','86340')exec @id=dbo.nextval 'hourlyrates.dailyratesref'</v>
      </c>
    </row>
    <row r="215" spans="1:11" x14ac:dyDescent="0.3">
      <c r="A215" s="18">
        <v>214</v>
      </c>
      <c r="B215" s="18">
        <f ca="1">OFFSET(Shifts!A$1,F215,0,1)</f>
        <v>145</v>
      </c>
      <c r="C215" s="18">
        <f t="shared" ref="C215" si="454">I$2</f>
        <v>2</v>
      </c>
      <c r="D215" s="20">
        <f t="shared" si="339"/>
        <v>0</v>
      </c>
      <c r="E215" s="19">
        <f ca="1">OFFSET(Shifts!A$1,F215,12,1)-60</f>
        <v>-60</v>
      </c>
      <c r="F215" s="16">
        <v>72</v>
      </c>
      <c r="H215" s="16" t="str">
        <f ca="1">VLOOKUP(B215,Shifts!A$2:K$300,2,FALSE)</f>
        <v>00:00 00:00</v>
      </c>
      <c r="K215" s="8" t="str">
        <f t="shared" ca="1" si="412"/>
        <v>insert into hourlyrates values (@ID,'145','2','0','-60')exec @id=dbo.nextval 'hourlyrates.dailyratesref'</v>
      </c>
    </row>
    <row r="216" spans="1:11" x14ac:dyDescent="0.3">
      <c r="A216" s="18">
        <v>215</v>
      </c>
      <c r="B216" s="18">
        <f ca="1">OFFSET(Shifts!A$1,F216,0,1)</f>
        <v>145</v>
      </c>
      <c r="C216" s="18">
        <f t="shared" ref="C216" si="455">I$3</f>
        <v>1</v>
      </c>
      <c r="D216" s="19">
        <f ca="1">OFFSET(Shifts!A$1,F215,12,1)</f>
        <v>0</v>
      </c>
      <c r="E216" s="19">
        <f ca="1">OFFSET(Shifts!A$1,F215,13,1)-60</f>
        <v>-60</v>
      </c>
      <c r="F216" s="16">
        <f t="shared" ref="F216" si="456">F215</f>
        <v>72</v>
      </c>
      <c r="H216" s="16" t="str">
        <f ca="1">VLOOKUP(B216,Shifts!A$2:K$300,2,FALSE)</f>
        <v>00:00 00:00</v>
      </c>
      <c r="K216" s="8" t="str">
        <f t="shared" ca="1" si="412"/>
        <v>insert into hourlyrates values (@ID,'145','1','0','-60')exec @id=dbo.nextval 'hourlyrates.dailyratesref'</v>
      </c>
    </row>
    <row r="217" spans="1:11" x14ac:dyDescent="0.3">
      <c r="A217" s="18">
        <v>216</v>
      </c>
      <c r="B217" s="18">
        <f ca="1">OFFSET(Shifts!A$1,F217,0,1)</f>
        <v>145</v>
      </c>
      <c r="C217" s="18">
        <f t="shared" ref="C217" si="457">I$4</f>
        <v>2</v>
      </c>
      <c r="D217" s="19">
        <f ca="1">OFFSET(Shifts!A$1,F215,13,1)</f>
        <v>0</v>
      </c>
      <c r="E217" s="20">
        <f t="shared" ref="E217" si="458">G$1*86400</f>
        <v>86340</v>
      </c>
      <c r="F217" s="16">
        <f t="shared" ref="F217" si="459">F215</f>
        <v>72</v>
      </c>
      <c r="H217" s="16" t="str">
        <f ca="1">VLOOKUP(B217,Shifts!A$2:K$300,2,FALSE)</f>
        <v>00:00 00:00</v>
      </c>
      <c r="K217" s="8" t="str">
        <f t="shared" ca="1" si="412"/>
        <v>insert into hourlyrates values (@ID,'145','2','0','86340')exec @id=dbo.nextval 'hourlyrates.dailyratesref'</v>
      </c>
    </row>
    <row r="218" spans="1:11" x14ac:dyDescent="0.3">
      <c r="A218" s="18">
        <v>217</v>
      </c>
      <c r="B218" s="18">
        <f ca="1">OFFSET(Shifts!A$1,F218,0,1)</f>
        <v>147</v>
      </c>
      <c r="C218" s="18">
        <f t="shared" ref="C218" si="460">I$2</f>
        <v>2</v>
      </c>
      <c r="D218" s="20">
        <f t="shared" ref="D218" si="461">F$1*86400</f>
        <v>0</v>
      </c>
      <c r="E218" s="19">
        <f ca="1">OFFSET(Shifts!A$1,F218,12,1)-60</f>
        <v>-60</v>
      </c>
      <c r="F218" s="16">
        <v>73</v>
      </c>
      <c r="H218" s="16" t="str">
        <f ca="1">VLOOKUP(B218,Shifts!A$2:K$300,2,FALSE)</f>
        <v>00:00 00:00</v>
      </c>
      <c r="K218" s="8" t="str">
        <f t="shared" ca="1" si="412"/>
        <v>insert into hourlyrates values (@ID,'147','2','0','-60')exec @id=dbo.nextval 'hourlyrates.dailyratesref'</v>
      </c>
    </row>
    <row r="219" spans="1:11" x14ac:dyDescent="0.3">
      <c r="A219" s="18">
        <v>218</v>
      </c>
      <c r="B219" s="18">
        <f ca="1">OFFSET(Shifts!A$1,F219,0,1)</f>
        <v>147</v>
      </c>
      <c r="C219" s="18">
        <f t="shared" ref="C219" si="462">I$3</f>
        <v>1</v>
      </c>
      <c r="D219" s="19">
        <f ca="1">OFFSET(Shifts!A$1,F218,12,1)</f>
        <v>0</v>
      </c>
      <c r="E219" s="19">
        <f ca="1">OFFSET(Shifts!A$1,F218,13,1)-60</f>
        <v>-60</v>
      </c>
      <c r="F219" s="16">
        <f t="shared" ref="F219" si="463">F218</f>
        <v>73</v>
      </c>
      <c r="H219" s="16" t="str">
        <f ca="1">VLOOKUP(B219,Shifts!A$2:K$300,2,FALSE)</f>
        <v>00:00 00:00</v>
      </c>
      <c r="K219" s="8" t="str">
        <f t="shared" ca="1" si="412"/>
        <v>insert into hourlyrates values (@ID,'147','1','0','-60')exec @id=dbo.nextval 'hourlyrates.dailyratesref'</v>
      </c>
    </row>
    <row r="220" spans="1:11" x14ac:dyDescent="0.3">
      <c r="A220" s="18">
        <v>219</v>
      </c>
      <c r="B220" s="18">
        <f ca="1">OFFSET(Shifts!A$1,F220,0,1)</f>
        <v>147</v>
      </c>
      <c r="C220" s="18">
        <f t="shared" ref="C220" si="464">I$4</f>
        <v>2</v>
      </c>
      <c r="D220" s="19">
        <f ca="1">OFFSET(Shifts!A$1,F218,13,1)</f>
        <v>0</v>
      </c>
      <c r="E220" s="20">
        <f t="shared" ref="E220" si="465">G$1*86400</f>
        <v>86340</v>
      </c>
      <c r="F220" s="16">
        <f t="shared" ref="F220" si="466">F218</f>
        <v>73</v>
      </c>
      <c r="H220" s="16" t="str">
        <f ca="1">VLOOKUP(B220,Shifts!A$2:K$300,2,FALSE)</f>
        <v>00:00 00:00</v>
      </c>
      <c r="K220" s="8" t="str">
        <f t="shared" ca="1" si="412"/>
        <v>insert into hourlyrates values (@ID,'147','2','0','86340')exec @id=dbo.nextval 'hourlyrates.dailyratesref'</v>
      </c>
    </row>
    <row r="221" spans="1:11" x14ac:dyDescent="0.3">
      <c r="A221" s="18">
        <v>220</v>
      </c>
      <c r="B221" s="18">
        <f ca="1">OFFSET(Shifts!A$1,F221,0,1)</f>
        <v>150</v>
      </c>
      <c r="C221" s="18">
        <f t="shared" ref="C221" si="467">I$2</f>
        <v>2</v>
      </c>
      <c r="D221" s="20">
        <f t="shared" si="332"/>
        <v>0</v>
      </c>
      <c r="E221" s="19">
        <f ca="1">OFFSET(Shifts!A$1,F221,12,1)-60</f>
        <v>-60</v>
      </c>
      <c r="F221" s="16">
        <v>74</v>
      </c>
      <c r="H221" s="16" t="str">
        <f ca="1">VLOOKUP(B221,Shifts!A$2:K$300,2,FALSE)</f>
        <v>00:00 00:00</v>
      </c>
      <c r="K221" s="8" t="str">
        <f t="shared" ca="1" si="412"/>
        <v>insert into hourlyrates values (@ID,'150','2','0','-60')exec @id=dbo.nextval 'hourlyrates.dailyratesref'</v>
      </c>
    </row>
    <row r="222" spans="1:11" x14ac:dyDescent="0.3">
      <c r="A222" s="18">
        <v>221</v>
      </c>
      <c r="B222" s="18">
        <f ca="1">OFFSET(Shifts!A$1,F222,0,1)</f>
        <v>150</v>
      </c>
      <c r="C222" s="18">
        <f t="shared" ref="C222" si="468">I$3</f>
        <v>1</v>
      </c>
      <c r="D222" s="19">
        <f ca="1">OFFSET(Shifts!A$1,F221,12,1)</f>
        <v>0</v>
      </c>
      <c r="E222" s="19">
        <f ca="1">OFFSET(Shifts!A$1,F221,13,1)-60</f>
        <v>-60</v>
      </c>
      <c r="F222" s="16">
        <f t="shared" ref="F222" si="469">F221</f>
        <v>74</v>
      </c>
      <c r="H222" s="16" t="str">
        <f ca="1">VLOOKUP(B222,Shifts!A$2:K$300,2,FALSE)</f>
        <v>00:00 00:00</v>
      </c>
      <c r="K222" s="8" t="str">
        <f t="shared" ca="1" si="412"/>
        <v>insert into hourlyrates values (@ID,'150','1','0','-60')exec @id=dbo.nextval 'hourlyrates.dailyratesref'</v>
      </c>
    </row>
    <row r="223" spans="1:11" x14ac:dyDescent="0.3">
      <c r="A223" s="18">
        <v>222</v>
      </c>
      <c r="B223" s="18">
        <f ca="1">OFFSET(Shifts!A$1,F223,0,1)</f>
        <v>150</v>
      </c>
      <c r="C223" s="18">
        <f t="shared" ref="C223" si="470">I$4</f>
        <v>2</v>
      </c>
      <c r="D223" s="19">
        <f ca="1">OFFSET(Shifts!A$1,F221,13,1)</f>
        <v>0</v>
      </c>
      <c r="E223" s="20">
        <f t="shared" ref="E223" si="471">G$1*86400</f>
        <v>86340</v>
      </c>
      <c r="F223" s="16">
        <f t="shared" ref="F223" si="472">F221</f>
        <v>74</v>
      </c>
      <c r="H223" s="16" t="str">
        <f ca="1">VLOOKUP(B223,Shifts!A$2:K$300,2,FALSE)</f>
        <v>00:00 00:00</v>
      </c>
      <c r="K223" s="8" t="str">
        <f t="shared" ca="1" si="412"/>
        <v>insert into hourlyrates values (@ID,'150','2','0','86340')exec @id=dbo.nextval 'hourlyrates.dailyratesref'</v>
      </c>
    </row>
    <row r="224" spans="1:11" x14ac:dyDescent="0.3">
      <c r="A224" s="18">
        <v>223</v>
      </c>
      <c r="B224" s="18">
        <f ca="1">OFFSET(Shifts!A$1,F224,0,1)</f>
        <v>152</v>
      </c>
      <c r="C224" s="18">
        <f t="shared" ref="C224" si="473">I$2</f>
        <v>2</v>
      </c>
      <c r="D224" s="20">
        <f t="shared" si="339"/>
        <v>0</v>
      </c>
      <c r="E224" s="19">
        <f ca="1">OFFSET(Shifts!A$1,F224,12,1)-60</f>
        <v>-60</v>
      </c>
      <c r="F224" s="16">
        <v>75</v>
      </c>
      <c r="H224" s="16" t="str">
        <f ca="1">VLOOKUP(B224,Shifts!A$2:K$300,2,FALSE)</f>
        <v>00:00 00:00</v>
      </c>
      <c r="K224" s="8" t="str">
        <f t="shared" ca="1" si="412"/>
        <v>insert into hourlyrates values (@ID,'152','2','0','-60')exec @id=dbo.nextval 'hourlyrates.dailyratesref'</v>
      </c>
    </row>
    <row r="225" spans="1:11" x14ac:dyDescent="0.3">
      <c r="A225" s="18">
        <v>224</v>
      </c>
      <c r="B225" s="18">
        <f ca="1">OFFSET(Shifts!A$1,F225,0,1)</f>
        <v>152</v>
      </c>
      <c r="C225" s="18">
        <f t="shared" ref="C225" si="474">I$3</f>
        <v>1</v>
      </c>
      <c r="D225" s="19">
        <f ca="1">OFFSET(Shifts!A$1,F224,12,1)</f>
        <v>0</v>
      </c>
      <c r="E225" s="19">
        <f ca="1">OFFSET(Shifts!A$1,F224,13,1)-60</f>
        <v>-60</v>
      </c>
      <c r="F225" s="16">
        <f t="shared" ref="F225" si="475">F224</f>
        <v>75</v>
      </c>
      <c r="H225" s="16" t="str">
        <f ca="1">VLOOKUP(B225,Shifts!A$2:K$300,2,FALSE)</f>
        <v>00:00 00:00</v>
      </c>
      <c r="K225" s="8" t="str">
        <f t="shared" ca="1" si="412"/>
        <v>insert into hourlyrates values (@ID,'152','1','0','-60')exec @id=dbo.nextval 'hourlyrates.dailyratesref'</v>
      </c>
    </row>
    <row r="226" spans="1:11" x14ac:dyDescent="0.3">
      <c r="A226" s="18">
        <v>225</v>
      </c>
      <c r="B226" s="18">
        <f ca="1">OFFSET(Shifts!A$1,F226,0,1)</f>
        <v>152</v>
      </c>
      <c r="C226" s="18">
        <f t="shared" ref="C226" si="476">I$4</f>
        <v>2</v>
      </c>
      <c r="D226" s="19">
        <f ca="1">OFFSET(Shifts!A$1,F224,13,1)</f>
        <v>0</v>
      </c>
      <c r="E226" s="20">
        <f t="shared" ref="E226" si="477">G$1*86400</f>
        <v>86340</v>
      </c>
      <c r="F226" s="16">
        <f t="shared" ref="F226" si="478">F224</f>
        <v>75</v>
      </c>
      <c r="H226" s="16" t="str">
        <f ca="1">VLOOKUP(B226,Shifts!A$2:K$300,2,FALSE)</f>
        <v>00:00 00:00</v>
      </c>
      <c r="K226" s="8" t="str">
        <f t="shared" ca="1" si="412"/>
        <v>insert into hourlyrates values (@ID,'152','2','0','86340')exec @id=dbo.nextval 'hourlyrates.dailyratesref'</v>
      </c>
    </row>
    <row r="227" spans="1:11" x14ac:dyDescent="0.3">
      <c r="A227" s="18">
        <v>226</v>
      </c>
      <c r="B227" s="18">
        <f ca="1">OFFSET(Shifts!A$1,F227,0,1)</f>
        <v>154</v>
      </c>
      <c r="C227" s="18">
        <f t="shared" ref="C227" si="479">I$2</f>
        <v>2</v>
      </c>
      <c r="D227" s="20">
        <f t="shared" ref="D227" si="480">F$1*86400</f>
        <v>0</v>
      </c>
      <c r="E227" s="19">
        <f ca="1">OFFSET(Shifts!A$1,F227,12,1)-60</f>
        <v>-60</v>
      </c>
      <c r="F227" s="16">
        <v>76</v>
      </c>
      <c r="H227" s="16" t="str">
        <f ca="1">VLOOKUP(B227,Shifts!A$2:K$300,2,FALSE)</f>
        <v>00:00 00:00</v>
      </c>
      <c r="K227" s="8" t="str">
        <f t="shared" ca="1" si="412"/>
        <v>insert into hourlyrates values (@ID,'154','2','0','-60')exec @id=dbo.nextval 'hourlyrates.dailyratesref'</v>
      </c>
    </row>
    <row r="228" spans="1:11" x14ac:dyDescent="0.3">
      <c r="A228" s="18">
        <v>227</v>
      </c>
      <c r="B228" s="18">
        <f ca="1">OFFSET(Shifts!A$1,F228,0,1)</f>
        <v>154</v>
      </c>
      <c r="C228" s="18">
        <f t="shared" ref="C228" si="481">I$3</f>
        <v>1</v>
      </c>
      <c r="D228" s="19">
        <f ca="1">OFFSET(Shifts!A$1,F227,12,1)</f>
        <v>0</v>
      </c>
      <c r="E228" s="19">
        <f ca="1">OFFSET(Shifts!A$1,F227,13,1)-60</f>
        <v>-60</v>
      </c>
      <c r="F228" s="16">
        <f t="shared" ref="F228" si="482">F227</f>
        <v>76</v>
      </c>
      <c r="H228" s="16" t="str">
        <f ca="1">VLOOKUP(B228,Shifts!A$2:K$300,2,FALSE)</f>
        <v>00:00 00:00</v>
      </c>
      <c r="K228" s="8" t="str">
        <f t="shared" ca="1" si="412"/>
        <v>insert into hourlyrates values (@ID,'154','1','0','-60')exec @id=dbo.nextval 'hourlyrates.dailyratesref'</v>
      </c>
    </row>
    <row r="229" spans="1:11" x14ac:dyDescent="0.3">
      <c r="A229" s="18">
        <v>228</v>
      </c>
      <c r="B229" s="18">
        <f ca="1">OFFSET(Shifts!A$1,F229,0,1)</f>
        <v>154</v>
      </c>
      <c r="C229" s="18">
        <f t="shared" ref="C229" si="483">I$4</f>
        <v>2</v>
      </c>
      <c r="D229" s="19">
        <f ca="1">OFFSET(Shifts!A$1,F227,13,1)</f>
        <v>0</v>
      </c>
      <c r="E229" s="20">
        <f t="shared" ref="E229" si="484">G$1*86400</f>
        <v>86340</v>
      </c>
      <c r="F229" s="16">
        <f t="shared" ref="F229" si="485">F227</f>
        <v>76</v>
      </c>
      <c r="H229" s="16" t="str">
        <f ca="1">VLOOKUP(B229,Shifts!A$2:K$300,2,FALSE)</f>
        <v>00:00 00:00</v>
      </c>
      <c r="K229" s="8" t="str">
        <f t="shared" ca="1" si="412"/>
        <v>insert into hourlyrates values (@ID,'154','2','0','86340')exec @id=dbo.nextval 'hourlyrates.dailyratesref'</v>
      </c>
    </row>
    <row r="230" spans="1:11" x14ac:dyDescent="0.3">
      <c r="A230" s="18">
        <v>229</v>
      </c>
      <c r="B230" s="18">
        <f ca="1">OFFSET(Shifts!A$1,F230,0,1)</f>
        <v>156</v>
      </c>
      <c r="C230" s="18">
        <f t="shared" ref="C230" si="486">I$2</f>
        <v>2</v>
      </c>
      <c r="D230" s="20">
        <f t="shared" ref="D230:D293" si="487">F$1*86400</f>
        <v>0</v>
      </c>
      <c r="E230" s="19">
        <f ca="1">OFFSET(Shifts!A$1,F230,12,1)-60</f>
        <v>-60</v>
      </c>
      <c r="F230" s="16">
        <v>77</v>
      </c>
      <c r="H230" s="16" t="str">
        <f ca="1">VLOOKUP(B230,Shifts!A$2:K$300,2,FALSE)</f>
        <v>00:00 00:00</v>
      </c>
      <c r="K230" s="8" t="str">
        <f t="shared" ca="1" si="412"/>
        <v>insert into hourlyrates values (@ID,'156','2','0','-60')exec @id=dbo.nextval 'hourlyrates.dailyratesref'</v>
      </c>
    </row>
    <row r="231" spans="1:11" x14ac:dyDescent="0.3">
      <c r="A231" s="18">
        <v>230</v>
      </c>
      <c r="B231" s="18">
        <f ca="1">OFFSET(Shifts!A$1,F231,0,1)</f>
        <v>156</v>
      </c>
      <c r="C231" s="18">
        <f t="shared" ref="C231" si="488">I$3</f>
        <v>1</v>
      </c>
      <c r="D231" s="19">
        <f ca="1">OFFSET(Shifts!A$1,F230,12,1)</f>
        <v>0</v>
      </c>
      <c r="E231" s="19">
        <f ca="1">OFFSET(Shifts!A$1,F230,13,1)-60</f>
        <v>-60</v>
      </c>
      <c r="F231" s="16">
        <f t="shared" ref="F231" si="489">F230</f>
        <v>77</v>
      </c>
      <c r="H231" s="16" t="str">
        <f ca="1">VLOOKUP(B231,Shifts!A$2:K$300,2,FALSE)</f>
        <v>00:00 00:00</v>
      </c>
      <c r="K231" s="8" t="str">
        <f t="shared" ca="1" si="412"/>
        <v>insert into hourlyrates values (@ID,'156','1','0','-60')exec @id=dbo.nextval 'hourlyrates.dailyratesref'</v>
      </c>
    </row>
    <row r="232" spans="1:11" x14ac:dyDescent="0.3">
      <c r="A232" s="18">
        <v>231</v>
      </c>
      <c r="B232" s="18">
        <f ca="1">OFFSET(Shifts!A$1,F232,0,1)</f>
        <v>156</v>
      </c>
      <c r="C232" s="18">
        <f t="shared" ref="C232" si="490">I$4</f>
        <v>2</v>
      </c>
      <c r="D232" s="19">
        <f ca="1">OFFSET(Shifts!A$1,F230,13,1)</f>
        <v>0</v>
      </c>
      <c r="E232" s="20">
        <f t="shared" ref="E232" si="491">G$1*86400</f>
        <v>86340</v>
      </c>
      <c r="F232" s="16">
        <f t="shared" ref="F232" si="492">F230</f>
        <v>77</v>
      </c>
      <c r="H232" s="16" t="str">
        <f ca="1">VLOOKUP(B232,Shifts!A$2:K$300,2,FALSE)</f>
        <v>00:00 00:00</v>
      </c>
      <c r="K232" s="8" t="str">
        <f t="shared" ca="1" si="412"/>
        <v>insert into hourlyrates values (@ID,'156','2','0','86340')exec @id=dbo.nextval 'hourlyrates.dailyratesref'</v>
      </c>
    </row>
    <row r="233" spans="1:11" x14ac:dyDescent="0.3">
      <c r="A233" s="18">
        <v>232</v>
      </c>
      <c r="B233" s="18">
        <f ca="1">OFFSET(Shifts!A$1,F233,0,1)</f>
        <v>158</v>
      </c>
      <c r="C233" s="18">
        <f t="shared" ref="C233" si="493">I$2</f>
        <v>2</v>
      </c>
      <c r="D233" s="20">
        <f t="shared" ref="D233:D296" si="494">F$1*86400</f>
        <v>0</v>
      </c>
      <c r="E233" s="19">
        <f ca="1">OFFSET(Shifts!A$1,F233,12,1)-60</f>
        <v>-60</v>
      </c>
      <c r="F233" s="16">
        <v>78</v>
      </c>
      <c r="H233" s="16" t="str">
        <f ca="1">VLOOKUP(B233,Shifts!A$2:K$300,2,FALSE)</f>
        <v>00:00 00:00</v>
      </c>
      <c r="K233" s="8" t="str">
        <f t="shared" ca="1" si="412"/>
        <v>insert into hourlyrates values (@ID,'158','2','0','-60')exec @id=dbo.nextval 'hourlyrates.dailyratesref'</v>
      </c>
    </row>
    <row r="234" spans="1:11" x14ac:dyDescent="0.3">
      <c r="A234" s="18">
        <v>233</v>
      </c>
      <c r="B234" s="18">
        <f ca="1">OFFSET(Shifts!A$1,F234,0,1)</f>
        <v>158</v>
      </c>
      <c r="C234" s="18">
        <f t="shared" ref="C234" si="495">I$3</f>
        <v>1</v>
      </c>
      <c r="D234" s="19">
        <f ca="1">OFFSET(Shifts!A$1,F233,12,1)</f>
        <v>0</v>
      </c>
      <c r="E234" s="19">
        <f ca="1">OFFSET(Shifts!A$1,F233,13,1)-60</f>
        <v>-60</v>
      </c>
      <c r="F234" s="16">
        <f t="shared" ref="F234" si="496">F233</f>
        <v>78</v>
      </c>
      <c r="H234" s="16" t="str">
        <f ca="1">VLOOKUP(B234,Shifts!A$2:K$300,2,FALSE)</f>
        <v>00:00 00:00</v>
      </c>
      <c r="K234" s="8" t="str">
        <f t="shared" ca="1" si="412"/>
        <v>insert into hourlyrates values (@ID,'158','1','0','-60')exec @id=dbo.nextval 'hourlyrates.dailyratesref'</v>
      </c>
    </row>
    <row r="235" spans="1:11" x14ac:dyDescent="0.3">
      <c r="A235" s="18">
        <v>234</v>
      </c>
      <c r="B235" s="18">
        <f ca="1">OFFSET(Shifts!A$1,F235,0,1)</f>
        <v>158</v>
      </c>
      <c r="C235" s="18">
        <f t="shared" ref="C235" si="497">I$4</f>
        <v>2</v>
      </c>
      <c r="D235" s="19">
        <f ca="1">OFFSET(Shifts!A$1,F233,13,1)</f>
        <v>0</v>
      </c>
      <c r="E235" s="20">
        <f t="shared" ref="E235" si="498">G$1*86400</f>
        <v>86340</v>
      </c>
      <c r="F235" s="16">
        <f t="shared" ref="F235" si="499">F233</f>
        <v>78</v>
      </c>
      <c r="H235" s="16" t="str">
        <f ca="1">VLOOKUP(B235,Shifts!A$2:K$300,2,FALSE)</f>
        <v>00:00 00:00</v>
      </c>
      <c r="K235" s="8" t="str">
        <f t="shared" ca="1" si="412"/>
        <v>insert into hourlyrates values (@ID,'158','2','0','86340')exec @id=dbo.nextval 'hourlyrates.dailyratesref'</v>
      </c>
    </row>
    <row r="236" spans="1:11" x14ac:dyDescent="0.3">
      <c r="A236" s="18">
        <v>235</v>
      </c>
      <c r="B236" s="18">
        <f ca="1">OFFSET(Shifts!A$1,F236,0,1)</f>
        <v>160</v>
      </c>
      <c r="C236" s="18">
        <f t="shared" ref="C236" si="500">I$2</f>
        <v>2</v>
      </c>
      <c r="D236" s="20">
        <f t="shared" ref="D236" si="501">F$1*86400</f>
        <v>0</v>
      </c>
      <c r="E236" s="19">
        <f ca="1">OFFSET(Shifts!A$1,F236,12,1)-60</f>
        <v>-60</v>
      </c>
      <c r="F236" s="16">
        <v>79</v>
      </c>
      <c r="H236" s="16" t="str">
        <f ca="1">VLOOKUP(B236,Shifts!A$2:K$300,2,FALSE)</f>
        <v>00:00 00:00</v>
      </c>
      <c r="K236" s="8" t="str">
        <f t="shared" ca="1" si="412"/>
        <v>insert into hourlyrates values (@ID,'160','2','0','-60')exec @id=dbo.nextval 'hourlyrates.dailyratesref'</v>
      </c>
    </row>
    <row r="237" spans="1:11" x14ac:dyDescent="0.3">
      <c r="A237" s="18">
        <v>236</v>
      </c>
      <c r="B237" s="18">
        <f ca="1">OFFSET(Shifts!A$1,F237,0,1)</f>
        <v>160</v>
      </c>
      <c r="C237" s="18">
        <f t="shared" ref="C237" si="502">I$3</f>
        <v>1</v>
      </c>
      <c r="D237" s="19">
        <f ca="1">OFFSET(Shifts!A$1,F236,12,1)</f>
        <v>0</v>
      </c>
      <c r="E237" s="19">
        <f ca="1">OFFSET(Shifts!A$1,F236,13,1)-60</f>
        <v>-60</v>
      </c>
      <c r="F237" s="16">
        <f t="shared" ref="F237" si="503">F236</f>
        <v>79</v>
      </c>
      <c r="H237" s="16" t="str">
        <f ca="1">VLOOKUP(B237,Shifts!A$2:K$300,2,FALSE)</f>
        <v>00:00 00:00</v>
      </c>
      <c r="K237" s="8" t="str">
        <f t="shared" ca="1" si="412"/>
        <v>insert into hourlyrates values (@ID,'160','1','0','-60')exec @id=dbo.nextval 'hourlyrates.dailyratesref'</v>
      </c>
    </row>
    <row r="238" spans="1:11" x14ac:dyDescent="0.3">
      <c r="A238" s="18">
        <v>237</v>
      </c>
      <c r="B238" s="18">
        <f ca="1">OFFSET(Shifts!A$1,F238,0,1)</f>
        <v>160</v>
      </c>
      <c r="C238" s="18">
        <f t="shared" ref="C238" si="504">I$4</f>
        <v>2</v>
      </c>
      <c r="D238" s="19">
        <f ca="1">OFFSET(Shifts!A$1,F236,13,1)</f>
        <v>0</v>
      </c>
      <c r="E238" s="20">
        <f t="shared" ref="E238" si="505">G$1*86400</f>
        <v>86340</v>
      </c>
      <c r="F238" s="16">
        <f t="shared" ref="F238" si="506">F236</f>
        <v>79</v>
      </c>
      <c r="H238" s="16" t="str">
        <f ca="1">VLOOKUP(B238,Shifts!A$2:K$300,2,FALSE)</f>
        <v>00:00 00:00</v>
      </c>
      <c r="K238" s="8" t="str">
        <f t="shared" ca="1" si="412"/>
        <v>insert into hourlyrates values (@ID,'160','2','0','86340')exec @id=dbo.nextval 'hourlyrates.dailyratesref'</v>
      </c>
    </row>
    <row r="239" spans="1:11" x14ac:dyDescent="0.3">
      <c r="A239" s="18">
        <v>238</v>
      </c>
      <c r="B239" s="18">
        <f ca="1">OFFSET(Shifts!A$1,F239,0,1)</f>
        <v>162</v>
      </c>
      <c r="C239" s="18">
        <f t="shared" ref="C239" si="507">I$2</f>
        <v>2</v>
      </c>
      <c r="D239" s="20">
        <f t="shared" si="487"/>
        <v>0</v>
      </c>
      <c r="E239" s="19">
        <f ca="1">OFFSET(Shifts!A$1,F239,12,1)-60</f>
        <v>-60</v>
      </c>
      <c r="F239" s="16">
        <v>80</v>
      </c>
      <c r="H239" s="16" t="str">
        <f ca="1">VLOOKUP(B239,Shifts!A$2:K$300,2,FALSE)</f>
        <v>00:00 00:00</v>
      </c>
      <c r="K239" s="8" t="str">
        <f t="shared" ca="1" si="412"/>
        <v>insert into hourlyrates values (@ID,'162','2','0','-60')exec @id=dbo.nextval 'hourlyrates.dailyratesref'</v>
      </c>
    </row>
    <row r="240" spans="1:11" x14ac:dyDescent="0.3">
      <c r="A240" s="18">
        <v>239</v>
      </c>
      <c r="B240" s="18">
        <f ca="1">OFFSET(Shifts!A$1,F240,0,1)</f>
        <v>162</v>
      </c>
      <c r="C240" s="18">
        <f t="shared" ref="C240" si="508">I$3</f>
        <v>1</v>
      </c>
      <c r="D240" s="19">
        <f ca="1">OFFSET(Shifts!A$1,F239,12,1)</f>
        <v>0</v>
      </c>
      <c r="E240" s="19">
        <f ca="1">OFFSET(Shifts!A$1,F239,13,1)-60</f>
        <v>-60</v>
      </c>
      <c r="F240" s="16">
        <f t="shared" ref="F240" si="509">F239</f>
        <v>80</v>
      </c>
      <c r="H240" s="16" t="str">
        <f ca="1">VLOOKUP(B240,Shifts!A$2:K$300,2,FALSE)</f>
        <v>00:00 00:00</v>
      </c>
      <c r="K240" s="8" t="str">
        <f t="shared" ca="1" si="412"/>
        <v>insert into hourlyrates values (@ID,'162','1','0','-60')exec @id=dbo.nextval 'hourlyrates.dailyratesref'</v>
      </c>
    </row>
    <row r="241" spans="1:11" x14ac:dyDescent="0.3">
      <c r="A241" s="18">
        <v>240</v>
      </c>
      <c r="B241" s="18">
        <f ca="1">OFFSET(Shifts!A$1,F241,0,1)</f>
        <v>162</v>
      </c>
      <c r="C241" s="18">
        <f t="shared" ref="C241" si="510">I$4</f>
        <v>2</v>
      </c>
      <c r="D241" s="19">
        <f ca="1">OFFSET(Shifts!A$1,F239,13,1)</f>
        <v>0</v>
      </c>
      <c r="E241" s="20">
        <f t="shared" ref="E241" si="511">G$1*86400</f>
        <v>86340</v>
      </c>
      <c r="F241" s="16">
        <f t="shared" ref="F241" si="512">F239</f>
        <v>80</v>
      </c>
      <c r="H241" s="16" t="str">
        <f ca="1">VLOOKUP(B241,Shifts!A$2:K$300,2,FALSE)</f>
        <v>00:00 00:00</v>
      </c>
      <c r="K241" s="8" t="str">
        <f t="shared" ca="1" si="412"/>
        <v>insert into hourlyrates values (@ID,'162','2','0','86340')exec @id=dbo.nextval 'hourlyrates.dailyratesref'</v>
      </c>
    </row>
    <row r="242" spans="1:11" x14ac:dyDescent="0.3">
      <c r="A242" s="18">
        <v>241</v>
      </c>
      <c r="B242" s="18">
        <f ca="1">OFFSET(Shifts!A$1,F242,0,1)</f>
        <v>164</v>
      </c>
      <c r="C242" s="18">
        <f t="shared" ref="C242" si="513">I$2</f>
        <v>2</v>
      </c>
      <c r="D242" s="20">
        <f t="shared" si="494"/>
        <v>0</v>
      </c>
      <c r="E242" s="19">
        <f ca="1">OFFSET(Shifts!A$1,F242,12,1)-60</f>
        <v>-60</v>
      </c>
      <c r="F242" s="16">
        <v>81</v>
      </c>
      <c r="H242" s="16" t="str">
        <f ca="1">VLOOKUP(B242,Shifts!A$2:K$300,2,FALSE)</f>
        <v>00:00 00:00</v>
      </c>
      <c r="K242" s="8" t="str">
        <f t="shared" ca="1" si="412"/>
        <v>insert into hourlyrates values (@ID,'164','2','0','-60')exec @id=dbo.nextval 'hourlyrates.dailyratesref'</v>
      </c>
    </row>
    <row r="243" spans="1:11" x14ac:dyDescent="0.3">
      <c r="A243" s="18">
        <v>242</v>
      </c>
      <c r="B243" s="18">
        <f ca="1">OFFSET(Shifts!A$1,F243,0,1)</f>
        <v>164</v>
      </c>
      <c r="C243" s="18">
        <f t="shared" ref="C243" si="514">I$3</f>
        <v>1</v>
      </c>
      <c r="D243" s="19">
        <f ca="1">OFFSET(Shifts!A$1,F242,12,1)</f>
        <v>0</v>
      </c>
      <c r="E243" s="19">
        <f ca="1">OFFSET(Shifts!A$1,F242,13,1)-60</f>
        <v>-60</v>
      </c>
      <c r="F243" s="16">
        <f t="shared" ref="F243" si="515">F242</f>
        <v>81</v>
      </c>
      <c r="H243" s="16" t="str">
        <f ca="1">VLOOKUP(B243,Shifts!A$2:K$300,2,FALSE)</f>
        <v>00:00 00:00</v>
      </c>
      <c r="K243" s="8" t="str">
        <f t="shared" ca="1" si="412"/>
        <v>insert into hourlyrates values (@ID,'164','1','0','-60')exec @id=dbo.nextval 'hourlyrates.dailyratesref'</v>
      </c>
    </row>
    <row r="244" spans="1:11" x14ac:dyDescent="0.3">
      <c r="A244" s="18">
        <v>243</v>
      </c>
      <c r="B244" s="18">
        <f ca="1">OFFSET(Shifts!A$1,F244,0,1)</f>
        <v>164</v>
      </c>
      <c r="C244" s="18">
        <f t="shared" ref="C244" si="516">I$4</f>
        <v>2</v>
      </c>
      <c r="D244" s="19">
        <f ca="1">OFFSET(Shifts!A$1,F242,13,1)</f>
        <v>0</v>
      </c>
      <c r="E244" s="20">
        <f t="shared" ref="E244" si="517">G$1*86400</f>
        <v>86340</v>
      </c>
      <c r="F244" s="16">
        <f t="shared" ref="F244" si="518">F242</f>
        <v>81</v>
      </c>
      <c r="H244" s="16" t="str">
        <f ca="1">VLOOKUP(B244,Shifts!A$2:K$300,2,FALSE)</f>
        <v>00:00 00:00</v>
      </c>
      <c r="K244" s="8" t="str">
        <f t="shared" ca="1" si="412"/>
        <v>insert into hourlyrates values (@ID,'164','2','0','86340')exec @id=dbo.nextval 'hourlyrates.dailyratesref'</v>
      </c>
    </row>
    <row r="245" spans="1:11" x14ac:dyDescent="0.3">
      <c r="A245" s="18">
        <v>244</v>
      </c>
      <c r="B245" s="18">
        <f ca="1">OFFSET(Shifts!A$1,F245,0,1)</f>
        <v>166</v>
      </c>
      <c r="C245" s="18">
        <f t="shared" ref="C245" si="519">I$2</f>
        <v>2</v>
      </c>
      <c r="D245" s="20">
        <f t="shared" ref="D245" si="520">F$1*86400</f>
        <v>0</v>
      </c>
      <c r="E245" s="19">
        <f ca="1">OFFSET(Shifts!A$1,F245,12,1)-60</f>
        <v>-60</v>
      </c>
      <c r="F245" s="16">
        <v>82</v>
      </c>
      <c r="H245" s="16" t="str">
        <f ca="1">VLOOKUP(B245,Shifts!A$2:K$300,2,FALSE)</f>
        <v>00:00 00:00</v>
      </c>
      <c r="K245" s="8" t="str">
        <f t="shared" ca="1" si="412"/>
        <v>insert into hourlyrates values (@ID,'166','2','0','-60')exec @id=dbo.nextval 'hourlyrates.dailyratesref'</v>
      </c>
    </row>
    <row r="246" spans="1:11" x14ac:dyDescent="0.3">
      <c r="A246" s="18">
        <v>245</v>
      </c>
      <c r="B246" s="18">
        <f ca="1">OFFSET(Shifts!A$1,F246,0,1)</f>
        <v>166</v>
      </c>
      <c r="C246" s="18">
        <f t="shared" ref="C246" si="521">I$3</f>
        <v>1</v>
      </c>
      <c r="D246" s="19">
        <f ca="1">OFFSET(Shifts!A$1,F245,12,1)</f>
        <v>0</v>
      </c>
      <c r="E246" s="19">
        <f ca="1">OFFSET(Shifts!A$1,F245,13,1)-60</f>
        <v>-60</v>
      </c>
      <c r="F246" s="16">
        <f t="shared" ref="F246" si="522">F245</f>
        <v>82</v>
      </c>
      <c r="H246" s="16" t="str">
        <f ca="1">VLOOKUP(B246,Shifts!A$2:K$300,2,FALSE)</f>
        <v>00:00 00:00</v>
      </c>
      <c r="K246" s="8" t="str">
        <f t="shared" ca="1" si="412"/>
        <v>insert into hourlyrates values (@ID,'166','1','0','-60')exec @id=dbo.nextval 'hourlyrates.dailyratesref'</v>
      </c>
    </row>
    <row r="247" spans="1:11" x14ac:dyDescent="0.3">
      <c r="A247" s="18">
        <v>246</v>
      </c>
      <c r="B247" s="18">
        <f ca="1">OFFSET(Shifts!A$1,F247,0,1)</f>
        <v>166</v>
      </c>
      <c r="C247" s="18">
        <f t="shared" ref="C247" si="523">I$4</f>
        <v>2</v>
      </c>
      <c r="D247" s="19">
        <f ca="1">OFFSET(Shifts!A$1,F245,13,1)</f>
        <v>0</v>
      </c>
      <c r="E247" s="20">
        <f t="shared" ref="E247" si="524">G$1*86400</f>
        <v>86340</v>
      </c>
      <c r="F247" s="16">
        <f t="shared" ref="F247" si="525">F245</f>
        <v>82</v>
      </c>
      <c r="H247" s="16" t="str">
        <f ca="1">VLOOKUP(B247,Shifts!A$2:K$300,2,FALSE)</f>
        <v>00:00 00:00</v>
      </c>
      <c r="K247" s="8" t="str">
        <f t="shared" ca="1" si="412"/>
        <v>insert into hourlyrates values (@ID,'166','2','0','86340')exec @id=dbo.nextval 'hourlyrates.dailyratesref'</v>
      </c>
    </row>
    <row r="248" spans="1:11" x14ac:dyDescent="0.3">
      <c r="A248" s="18">
        <v>247</v>
      </c>
      <c r="B248" s="18">
        <f ca="1">OFFSET(Shifts!A$1,F248,0,1)</f>
        <v>168</v>
      </c>
      <c r="C248" s="18">
        <f t="shared" ref="C248" si="526">I$2</f>
        <v>2</v>
      </c>
      <c r="D248" s="20">
        <f t="shared" si="487"/>
        <v>0</v>
      </c>
      <c r="E248" s="19">
        <f ca="1">OFFSET(Shifts!A$1,F248,12,1)-60</f>
        <v>-60</v>
      </c>
      <c r="F248" s="16">
        <v>83</v>
      </c>
      <c r="H248" s="16" t="str">
        <f ca="1">VLOOKUP(B248,Shifts!A$2:K$300,2,FALSE)</f>
        <v>00:00 00:00</v>
      </c>
      <c r="K248" s="8" t="str">
        <f t="shared" ca="1" si="412"/>
        <v>insert into hourlyrates values (@ID,'168','2','0','-60')exec @id=dbo.nextval 'hourlyrates.dailyratesref'</v>
      </c>
    </row>
    <row r="249" spans="1:11" x14ac:dyDescent="0.3">
      <c r="A249" s="18">
        <v>248</v>
      </c>
      <c r="B249" s="18">
        <f ca="1">OFFSET(Shifts!A$1,F249,0,1)</f>
        <v>168</v>
      </c>
      <c r="C249" s="18">
        <f t="shared" ref="C249" si="527">I$3</f>
        <v>1</v>
      </c>
      <c r="D249" s="19">
        <f ca="1">OFFSET(Shifts!A$1,F248,12,1)</f>
        <v>0</v>
      </c>
      <c r="E249" s="19">
        <f ca="1">OFFSET(Shifts!A$1,F248,13,1)-60</f>
        <v>-60</v>
      </c>
      <c r="F249" s="16">
        <f t="shared" ref="F249" si="528">F248</f>
        <v>83</v>
      </c>
      <c r="H249" s="16" t="str">
        <f ca="1">VLOOKUP(B249,Shifts!A$2:K$300,2,FALSE)</f>
        <v>00:00 00:00</v>
      </c>
      <c r="K249" s="8" t="str">
        <f t="shared" ca="1" si="412"/>
        <v>insert into hourlyrates values (@ID,'168','1','0','-60')exec @id=dbo.nextval 'hourlyrates.dailyratesref'</v>
      </c>
    </row>
    <row r="250" spans="1:11" x14ac:dyDescent="0.3">
      <c r="A250" s="18">
        <v>249</v>
      </c>
      <c r="B250" s="18">
        <f ca="1">OFFSET(Shifts!A$1,F250,0,1)</f>
        <v>168</v>
      </c>
      <c r="C250" s="18">
        <f t="shared" ref="C250" si="529">I$4</f>
        <v>2</v>
      </c>
      <c r="D250" s="19">
        <f ca="1">OFFSET(Shifts!A$1,F248,13,1)</f>
        <v>0</v>
      </c>
      <c r="E250" s="20">
        <f t="shared" ref="E250" si="530">G$1*86400</f>
        <v>86340</v>
      </c>
      <c r="F250" s="16">
        <f t="shared" ref="F250" si="531">F248</f>
        <v>83</v>
      </c>
      <c r="H250" s="16" t="str">
        <f ca="1">VLOOKUP(B250,Shifts!A$2:K$300,2,FALSE)</f>
        <v>00:00 00:00</v>
      </c>
      <c r="K250" s="8" t="str">
        <f t="shared" ca="1" si="412"/>
        <v>insert into hourlyrates values (@ID,'168','2','0','86340')exec @id=dbo.nextval 'hourlyrates.dailyratesref'</v>
      </c>
    </row>
    <row r="251" spans="1:11" x14ac:dyDescent="0.3">
      <c r="A251" s="18">
        <v>250</v>
      </c>
      <c r="B251" s="18">
        <f ca="1">OFFSET(Shifts!A$1,F251,0,1)</f>
        <v>170</v>
      </c>
      <c r="C251" s="18">
        <f t="shared" ref="C251" si="532">I$2</f>
        <v>2</v>
      </c>
      <c r="D251" s="20">
        <f t="shared" si="494"/>
        <v>0</v>
      </c>
      <c r="E251" s="19">
        <f ca="1">OFFSET(Shifts!A$1,F251,12,1)-60</f>
        <v>-60</v>
      </c>
      <c r="F251" s="16">
        <v>84</v>
      </c>
      <c r="H251" s="16" t="str">
        <f ca="1">VLOOKUP(B251,Shifts!A$2:K$300,2,FALSE)</f>
        <v>00:00 00:00</v>
      </c>
      <c r="K251" s="8" t="str">
        <f t="shared" ca="1" si="412"/>
        <v>insert into hourlyrates values (@ID,'170','2','0','-60')exec @id=dbo.nextval 'hourlyrates.dailyratesref'</v>
      </c>
    </row>
    <row r="252" spans="1:11" x14ac:dyDescent="0.3">
      <c r="A252" s="18">
        <v>251</v>
      </c>
      <c r="B252" s="18">
        <f ca="1">OFFSET(Shifts!A$1,F252,0,1)</f>
        <v>170</v>
      </c>
      <c r="C252" s="18">
        <f t="shared" ref="C252" si="533">I$3</f>
        <v>1</v>
      </c>
      <c r="D252" s="19">
        <f ca="1">OFFSET(Shifts!A$1,F251,12,1)</f>
        <v>0</v>
      </c>
      <c r="E252" s="19">
        <f ca="1">OFFSET(Shifts!A$1,F251,13,1)-60</f>
        <v>-60</v>
      </c>
      <c r="F252" s="16">
        <f t="shared" ref="F252" si="534">F251</f>
        <v>84</v>
      </c>
      <c r="H252" s="16" t="str">
        <f ca="1">VLOOKUP(B252,Shifts!A$2:K$300,2,FALSE)</f>
        <v>00:00 00:00</v>
      </c>
      <c r="K252" s="8" t="str">
        <f t="shared" ca="1" si="412"/>
        <v>insert into hourlyrates values (@ID,'170','1','0','-60')exec @id=dbo.nextval 'hourlyrates.dailyratesref'</v>
      </c>
    </row>
    <row r="253" spans="1:11" x14ac:dyDescent="0.3">
      <c r="A253" s="18">
        <v>252</v>
      </c>
      <c r="B253" s="18">
        <f ca="1">OFFSET(Shifts!A$1,F253,0,1)</f>
        <v>170</v>
      </c>
      <c r="C253" s="18">
        <f t="shared" ref="C253" si="535">I$4</f>
        <v>2</v>
      </c>
      <c r="D253" s="19">
        <f ca="1">OFFSET(Shifts!A$1,F251,13,1)</f>
        <v>0</v>
      </c>
      <c r="E253" s="20">
        <f t="shared" ref="E253" si="536">G$1*86400</f>
        <v>86340</v>
      </c>
      <c r="F253" s="16">
        <f t="shared" ref="F253" si="537">F251</f>
        <v>84</v>
      </c>
      <c r="H253" s="16" t="str">
        <f ca="1">VLOOKUP(B253,Shifts!A$2:K$300,2,FALSE)</f>
        <v>00:00 00:00</v>
      </c>
      <c r="K253" s="8" t="str">
        <f t="shared" ca="1" si="412"/>
        <v>insert into hourlyrates values (@ID,'170','2','0','86340')exec @id=dbo.nextval 'hourlyrates.dailyratesref'</v>
      </c>
    </row>
    <row r="254" spans="1:11" x14ac:dyDescent="0.3">
      <c r="A254" s="18">
        <v>253</v>
      </c>
      <c r="B254" s="18">
        <f ca="1">OFFSET(Shifts!A$1,F254,0,1)</f>
        <v>172</v>
      </c>
      <c r="C254" s="18">
        <f t="shared" ref="C254" si="538">I$2</f>
        <v>2</v>
      </c>
      <c r="D254" s="20">
        <f t="shared" ref="D254" si="539">F$1*86400</f>
        <v>0</v>
      </c>
      <c r="E254" s="19">
        <f ca="1">OFFSET(Shifts!A$1,F254,12,1)-60</f>
        <v>-60</v>
      </c>
      <c r="F254" s="16">
        <v>85</v>
      </c>
      <c r="H254" s="16" t="str">
        <f ca="1">VLOOKUP(B254,Shifts!A$2:K$300,2,FALSE)</f>
        <v>00:00 00:00</v>
      </c>
      <c r="K254" s="8" t="str">
        <f t="shared" ca="1" si="412"/>
        <v>insert into hourlyrates values (@ID,'172','2','0','-60')exec @id=dbo.nextval 'hourlyrates.dailyratesref'</v>
      </c>
    </row>
    <row r="255" spans="1:11" x14ac:dyDescent="0.3">
      <c r="A255" s="18">
        <v>254</v>
      </c>
      <c r="B255" s="18">
        <f ca="1">OFFSET(Shifts!A$1,F255,0,1)</f>
        <v>172</v>
      </c>
      <c r="C255" s="18">
        <f t="shared" ref="C255" si="540">I$3</f>
        <v>1</v>
      </c>
      <c r="D255" s="19">
        <f ca="1">OFFSET(Shifts!A$1,F254,12,1)</f>
        <v>0</v>
      </c>
      <c r="E255" s="19">
        <f ca="1">OFFSET(Shifts!A$1,F254,13,1)-60</f>
        <v>-60</v>
      </c>
      <c r="F255" s="16">
        <f t="shared" ref="F255" si="541">F254</f>
        <v>85</v>
      </c>
      <c r="H255" s="16" t="str">
        <f ca="1">VLOOKUP(B255,Shifts!A$2:K$300,2,FALSE)</f>
        <v>00:00 00:00</v>
      </c>
      <c r="K255" s="8" t="str">
        <f t="shared" ca="1" si="412"/>
        <v>insert into hourlyrates values (@ID,'172','1','0','-60')exec @id=dbo.nextval 'hourlyrates.dailyratesref'</v>
      </c>
    </row>
    <row r="256" spans="1:11" x14ac:dyDescent="0.3">
      <c r="A256" s="18">
        <v>255</v>
      </c>
      <c r="B256" s="18">
        <f ca="1">OFFSET(Shifts!A$1,F256,0,1)</f>
        <v>172</v>
      </c>
      <c r="C256" s="18">
        <f t="shared" ref="C256" si="542">I$4</f>
        <v>2</v>
      </c>
      <c r="D256" s="19">
        <f ca="1">OFFSET(Shifts!A$1,F254,13,1)</f>
        <v>0</v>
      </c>
      <c r="E256" s="20">
        <f t="shared" ref="E256" si="543">G$1*86400</f>
        <v>86340</v>
      </c>
      <c r="F256" s="16">
        <f t="shared" ref="F256" si="544">F254</f>
        <v>85</v>
      </c>
      <c r="H256" s="16" t="str">
        <f ca="1">VLOOKUP(B256,Shifts!A$2:K$300,2,FALSE)</f>
        <v>00:00 00:00</v>
      </c>
      <c r="K256" s="8" t="str">
        <f t="shared" ca="1" si="412"/>
        <v>insert into hourlyrates values (@ID,'172','2','0','86340')exec @id=dbo.nextval 'hourlyrates.dailyratesref'</v>
      </c>
    </row>
    <row r="257" spans="1:11" x14ac:dyDescent="0.3">
      <c r="A257" s="18">
        <v>256</v>
      </c>
      <c r="B257" s="18">
        <f ca="1">OFFSET(Shifts!A$1,F257,0,1)</f>
        <v>174</v>
      </c>
      <c r="C257" s="18">
        <f t="shared" ref="C257" si="545">I$2</f>
        <v>2</v>
      </c>
      <c r="D257" s="20">
        <f t="shared" si="487"/>
        <v>0</v>
      </c>
      <c r="E257" s="19">
        <f ca="1">OFFSET(Shifts!A$1,F257,12,1)-60</f>
        <v>-60</v>
      </c>
      <c r="F257" s="16">
        <v>86</v>
      </c>
      <c r="H257" s="16" t="str">
        <f ca="1">VLOOKUP(B257,Shifts!A$2:K$300,2,FALSE)</f>
        <v>00:00 00:00</v>
      </c>
      <c r="K257" s="8" t="str">
        <f t="shared" ca="1" si="412"/>
        <v>insert into hourlyrates values (@ID,'174','2','0','-60')exec @id=dbo.nextval 'hourlyrates.dailyratesref'</v>
      </c>
    </row>
    <row r="258" spans="1:11" x14ac:dyDescent="0.3">
      <c r="A258" s="18">
        <v>257</v>
      </c>
      <c r="B258" s="18">
        <f ca="1">OFFSET(Shifts!A$1,F258,0,1)</f>
        <v>174</v>
      </c>
      <c r="C258" s="18">
        <f t="shared" ref="C258" si="546">I$3</f>
        <v>1</v>
      </c>
      <c r="D258" s="19">
        <f ca="1">OFFSET(Shifts!A$1,F257,12,1)</f>
        <v>0</v>
      </c>
      <c r="E258" s="19">
        <f ca="1">OFFSET(Shifts!A$1,F257,13,1)-60</f>
        <v>-60</v>
      </c>
      <c r="F258" s="16">
        <f t="shared" ref="F258" si="547">F257</f>
        <v>86</v>
      </c>
      <c r="H258" s="16" t="str">
        <f ca="1">VLOOKUP(B258,Shifts!A$2:K$300,2,FALSE)</f>
        <v>00:00 00:00</v>
      </c>
      <c r="K258" s="8" t="str">
        <f t="shared" ca="1" si="412"/>
        <v>insert into hourlyrates values (@ID,'174','1','0','-60')exec @id=dbo.nextval 'hourlyrates.dailyratesref'</v>
      </c>
    </row>
    <row r="259" spans="1:11" x14ac:dyDescent="0.3">
      <c r="A259" s="18">
        <v>258</v>
      </c>
      <c r="B259" s="18">
        <f ca="1">OFFSET(Shifts!A$1,F259,0,1)</f>
        <v>174</v>
      </c>
      <c r="C259" s="18">
        <f t="shared" ref="C259" si="548">I$4</f>
        <v>2</v>
      </c>
      <c r="D259" s="19">
        <f ca="1">OFFSET(Shifts!A$1,F257,13,1)</f>
        <v>0</v>
      </c>
      <c r="E259" s="20">
        <f t="shared" ref="E259" si="549">G$1*86400</f>
        <v>86340</v>
      </c>
      <c r="F259" s="16">
        <f t="shared" ref="F259" si="550">F257</f>
        <v>86</v>
      </c>
      <c r="H259" s="16" t="str">
        <f ca="1">VLOOKUP(B259,Shifts!A$2:K$300,2,FALSE)</f>
        <v>00:00 00:00</v>
      </c>
      <c r="K259" s="8" t="str">
        <f t="shared" ref="K259:K322" ca="1" si="551">"insert into hourlyrates values (@ID,'"&amp;B259&amp;"','"&amp;C259&amp;"','"&amp;D259&amp;"','"&amp;E259&amp;"')exec @id=dbo.nextval 'hourlyrates.dailyratesref'"</f>
        <v>insert into hourlyrates values (@ID,'174','2','0','86340')exec @id=dbo.nextval 'hourlyrates.dailyratesref'</v>
      </c>
    </row>
    <row r="260" spans="1:11" x14ac:dyDescent="0.3">
      <c r="A260" s="18">
        <v>259</v>
      </c>
      <c r="B260" s="18">
        <f ca="1">OFFSET(Shifts!A$1,F260,0,1)</f>
        <v>176</v>
      </c>
      <c r="C260" s="18">
        <f t="shared" ref="C260" si="552">I$2</f>
        <v>2</v>
      </c>
      <c r="D260" s="20">
        <f t="shared" si="494"/>
        <v>0</v>
      </c>
      <c r="E260" s="19">
        <f ca="1">OFFSET(Shifts!A$1,F260,12,1)-60</f>
        <v>-60</v>
      </c>
      <c r="F260" s="16">
        <v>87</v>
      </c>
      <c r="H260" s="16" t="str">
        <f ca="1">VLOOKUP(B260,Shifts!A$2:K$300,2,FALSE)</f>
        <v>00:00 00:00</v>
      </c>
      <c r="K260" s="8" t="str">
        <f t="shared" ca="1" si="551"/>
        <v>insert into hourlyrates values (@ID,'176','2','0','-60')exec @id=dbo.nextval 'hourlyrates.dailyratesref'</v>
      </c>
    </row>
    <row r="261" spans="1:11" x14ac:dyDescent="0.3">
      <c r="A261" s="18">
        <v>260</v>
      </c>
      <c r="B261" s="18">
        <f ca="1">OFFSET(Shifts!A$1,F261,0,1)</f>
        <v>176</v>
      </c>
      <c r="C261" s="18">
        <f t="shared" ref="C261" si="553">I$3</f>
        <v>1</v>
      </c>
      <c r="D261" s="19">
        <f ca="1">OFFSET(Shifts!A$1,F260,12,1)</f>
        <v>0</v>
      </c>
      <c r="E261" s="19">
        <f ca="1">OFFSET(Shifts!A$1,F260,13,1)-60</f>
        <v>-60</v>
      </c>
      <c r="F261" s="16">
        <f t="shared" ref="F261" si="554">F260</f>
        <v>87</v>
      </c>
      <c r="H261" s="16" t="str">
        <f ca="1">VLOOKUP(B261,Shifts!A$2:K$300,2,FALSE)</f>
        <v>00:00 00:00</v>
      </c>
      <c r="K261" s="8" t="str">
        <f t="shared" ca="1" si="551"/>
        <v>insert into hourlyrates values (@ID,'176','1','0','-60')exec @id=dbo.nextval 'hourlyrates.dailyratesref'</v>
      </c>
    </row>
    <row r="262" spans="1:11" x14ac:dyDescent="0.3">
      <c r="A262" s="18">
        <v>261</v>
      </c>
      <c r="B262" s="18">
        <f ca="1">OFFSET(Shifts!A$1,F262,0,1)</f>
        <v>176</v>
      </c>
      <c r="C262" s="18">
        <f t="shared" ref="C262" si="555">I$4</f>
        <v>2</v>
      </c>
      <c r="D262" s="19">
        <f ca="1">OFFSET(Shifts!A$1,F260,13,1)</f>
        <v>0</v>
      </c>
      <c r="E262" s="20">
        <f t="shared" ref="E262" si="556">G$1*86400</f>
        <v>86340</v>
      </c>
      <c r="F262" s="16">
        <f t="shared" ref="F262" si="557">F260</f>
        <v>87</v>
      </c>
      <c r="H262" s="16" t="str">
        <f ca="1">VLOOKUP(B262,Shifts!A$2:K$300,2,FALSE)</f>
        <v>00:00 00:00</v>
      </c>
      <c r="K262" s="8" t="str">
        <f t="shared" ca="1" si="551"/>
        <v>insert into hourlyrates values (@ID,'176','2','0','86340')exec @id=dbo.nextval 'hourlyrates.dailyratesref'</v>
      </c>
    </row>
    <row r="263" spans="1:11" x14ac:dyDescent="0.3">
      <c r="A263" s="18">
        <v>262</v>
      </c>
      <c r="B263" s="18">
        <f ca="1">OFFSET(Shifts!A$1,F263,0,1)</f>
        <v>178</v>
      </c>
      <c r="C263" s="18">
        <f t="shared" ref="C263" si="558">I$2</f>
        <v>2</v>
      </c>
      <c r="D263" s="20">
        <f t="shared" ref="D263" si="559">F$1*86400</f>
        <v>0</v>
      </c>
      <c r="E263" s="19">
        <f ca="1">OFFSET(Shifts!A$1,F263,12,1)-60</f>
        <v>-60</v>
      </c>
      <c r="F263" s="16">
        <v>88</v>
      </c>
      <c r="H263" s="16" t="str">
        <f ca="1">VLOOKUP(B263,Shifts!A$2:K$300,2,FALSE)</f>
        <v>00:00 00:00</v>
      </c>
      <c r="K263" s="8" t="str">
        <f t="shared" ca="1" si="551"/>
        <v>insert into hourlyrates values (@ID,'178','2','0','-60')exec @id=dbo.nextval 'hourlyrates.dailyratesref'</v>
      </c>
    </row>
    <row r="264" spans="1:11" x14ac:dyDescent="0.3">
      <c r="A264" s="18">
        <v>263</v>
      </c>
      <c r="B264" s="18">
        <f ca="1">OFFSET(Shifts!A$1,F264,0,1)</f>
        <v>178</v>
      </c>
      <c r="C264" s="18">
        <f t="shared" ref="C264" si="560">I$3</f>
        <v>1</v>
      </c>
      <c r="D264" s="19">
        <f ca="1">OFFSET(Shifts!A$1,F263,12,1)</f>
        <v>0</v>
      </c>
      <c r="E264" s="19">
        <f ca="1">OFFSET(Shifts!A$1,F263,13,1)-60</f>
        <v>-60</v>
      </c>
      <c r="F264" s="16">
        <f t="shared" ref="F264" si="561">F263</f>
        <v>88</v>
      </c>
      <c r="H264" s="16" t="str">
        <f ca="1">VLOOKUP(B264,Shifts!A$2:K$300,2,FALSE)</f>
        <v>00:00 00:00</v>
      </c>
      <c r="K264" s="8" t="str">
        <f t="shared" ca="1" si="551"/>
        <v>insert into hourlyrates values (@ID,'178','1','0','-60')exec @id=dbo.nextval 'hourlyrates.dailyratesref'</v>
      </c>
    </row>
    <row r="265" spans="1:11" x14ac:dyDescent="0.3">
      <c r="A265" s="18">
        <v>264</v>
      </c>
      <c r="B265" s="18">
        <f ca="1">OFFSET(Shifts!A$1,F265,0,1)</f>
        <v>178</v>
      </c>
      <c r="C265" s="18">
        <f t="shared" ref="C265" si="562">I$4</f>
        <v>2</v>
      </c>
      <c r="D265" s="19">
        <f ca="1">OFFSET(Shifts!A$1,F263,13,1)</f>
        <v>0</v>
      </c>
      <c r="E265" s="20">
        <f t="shared" ref="E265" si="563">G$1*86400</f>
        <v>86340</v>
      </c>
      <c r="F265" s="16">
        <f t="shared" ref="F265" si="564">F263</f>
        <v>88</v>
      </c>
      <c r="H265" s="16" t="str">
        <f ca="1">VLOOKUP(B265,Shifts!A$2:K$300,2,FALSE)</f>
        <v>00:00 00:00</v>
      </c>
      <c r="K265" s="8" t="str">
        <f t="shared" ca="1" si="551"/>
        <v>insert into hourlyrates values (@ID,'178','2','0','86340')exec @id=dbo.nextval 'hourlyrates.dailyratesref'</v>
      </c>
    </row>
    <row r="266" spans="1:11" x14ac:dyDescent="0.3">
      <c r="A266" s="18">
        <v>265</v>
      </c>
      <c r="B266" s="18">
        <f ca="1">OFFSET(Shifts!A$1,F266,0,1)</f>
        <v>180</v>
      </c>
      <c r="C266" s="18">
        <f t="shared" ref="C266" si="565">I$2</f>
        <v>2</v>
      </c>
      <c r="D266" s="20">
        <f t="shared" si="487"/>
        <v>0</v>
      </c>
      <c r="E266" s="19">
        <f ca="1">OFFSET(Shifts!A$1,F266,12,1)-60</f>
        <v>-60</v>
      </c>
      <c r="F266" s="16">
        <v>89</v>
      </c>
      <c r="H266" s="16" t="str">
        <f ca="1">VLOOKUP(B266,Shifts!A$2:K$300,2,FALSE)</f>
        <v>00:00 00:00</v>
      </c>
      <c r="K266" s="8" t="str">
        <f t="shared" ca="1" si="551"/>
        <v>insert into hourlyrates values (@ID,'180','2','0','-60')exec @id=dbo.nextval 'hourlyrates.dailyratesref'</v>
      </c>
    </row>
    <row r="267" spans="1:11" x14ac:dyDescent="0.3">
      <c r="A267" s="18">
        <v>266</v>
      </c>
      <c r="B267" s="18">
        <f ca="1">OFFSET(Shifts!A$1,F267,0,1)</f>
        <v>180</v>
      </c>
      <c r="C267" s="18">
        <f t="shared" ref="C267" si="566">I$3</f>
        <v>1</v>
      </c>
      <c r="D267" s="19">
        <f ca="1">OFFSET(Shifts!A$1,F266,12,1)</f>
        <v>0</v>
      </c>
      <c r="E267" s="19">
        <f ca="1">OFFSET(Shifts!A$1,F266,13,1)-60</f>
        <v>-60</v>
      </c>
      <c r="F267" s="16">
        <f t="shared" ref="F267" si="567">F266</f>
        <v>89</v>
      </c>
      <c r="H267" s="16" t="str">
        <f ca="1">VLOOKUP(B267,Shifts!A$2:K$300,2,FALSE)</f>
        <v>00:00 00:00</v>
      </c>
      <c r="K267" s="8" t="str">
        <f t="shared" ca="1" si="551"/>
        <v>insert into hourlyrates values (@ID,'180','1','0','-60')exec @id=dbo.nextval 'hourlyrates.dailyratesref'</v>
      </c>
    </row>
    <row r="268" spans="1:11" x14ac:dyDescent="0.3">
      <c r="A268" s="18">
        <v>267</v>
      </c>
      <c r="B268" s="18">
        <f ca="1">OFFSET(Shifts!A$1,F268,0,1)</f>
        <v>180</v>
      </c>
      <c r="C268" s="18">
        <f t="shared" ref="C268" si="568">I$4</f>
        <v>2</v>
      </c>
      <c r="D268" s="19">
        <f ca="1">OFFSET(Shifts!A$1,F266,13,1)</f>
        <v>0</v>
      </c>
      <c r="E268" s="20">
        <f t="shared" ref="E268" si="569">G$1*86400</f>
        <v>86340</v>
      </c>
      <c r="F268" s="16">
        <f t="shared" ref="F268" si="570">F266</f>
        <v>89</v>
      </c>
      <c r="H268" s="16" t="str">
        <f ca="1">VLOOKUP(B268,Shifts!A$2:K$300,2,FALSE)</f>
        <v>00:00 00:00</v>
      </c>
      <c r="K268" s="8" t="str">
        <f t="shared" ca="1" si="551"/>
        <v>insert into hourlyrates values (@ID,'180','2','0','86340')exec @id=dbo.nextval 'hourlyrates.dailyratesref'</v>
      </c>
    </row>
    <row r="269" spans="1:11" x14ac:dyDescent="0.3">
      <c r="A269" s="18">
        <v>268</v>
      </c>
      <c r="B269" s="18">
        <f ca="1">OFFSET(Shifts!A$1,F269,0,1)</f>
        <v>182</v>
      </c>
      <c r="C269" s="18">
        <f t="shared" ref="C269" si="571">I$2</f>
        <v>2</v>
      </c>
      <c r="D269" s="20">
        <f t="shared" si="494"/>
        <v>0</v>
      </c>
      <c r="E269" s="19">
        <f ca="1">OFFSET(Shifts!A$1,F269,12,1)-60</f>
        <v>-60</v>
      </c>
      <c r="F269" s="16">
        <v>90</v>
      </c>
      <c r="H269" s="16" t="str">
        <f ca="1">VLOOKUP(B269,Shifts!A$2:K$300,2,FALSE)</f>
        <v>00:00 00:00</v>
      </c>
      <c r="K269" s="8" t="str">
        <f t="shared" ca="1" si="551"/>
        <v>insert into hourlyrates values (@ID,'182','2','0','-60')exec @id=dbo.nextval 'hourlyrates.dailyratesref'</v>
      </c>
    </row>
    <row r="270" spans="1:11" x14ac:dyDescent="0.3">
      <c r="A270" s="18">
        <v>269</v>
      </c>
      <c r="B270" s="18">
        <f ca="1">OFFSET(Shifts!A$1,F270,0,1)</f>
        <v>182</v>
      </c>
      <c r="C270" s="18">
        <f t="shared" ref="C270" si="572">I$3</f>
        <v>1</v>
      </c>
      <c r="D270" s="19">
        <f ca="1">OFFSET(Shifts!A$1,F269,12,1)</f>
        <v>0</v>
      </c>
      <c r="E270" s="19">
        <f ca="1">OFFSET(Shifts!A$1,F269,13,1)-60</f>
        <v>-60</v>
      </c>
      <c r="F270" s="16">
        <f t="shared" ref="F270" si="573">F269</f>
        <v>90</v>
      </c>
      <c r="H270" s="16" t="str">
        <f ca="1">VLOOKUP(B270,Shifts!A$2:K$300,2,FALSE)</f>
        <v>00:00 00:00</v>
      </c>
      <c r="K270" s="8" t="str">
        <f t="shared" ca="1" si="551"/>
        <v>insert into hourlyrates values (@ID,'182','1','0','-60')exec @id=dbo.nextval 'hourlyrates.dailyratesref'</v>
      </c>
    </row>
    <row r="271" spans="1:11" x14ac:dyDescent="0.3">
      <c r="A271" s="18">
        <v>270</v>
      </c>
      <c r="B271" s="18">
        <f ca="1">OFFSET(Shifts!A$1,F271,0,1)</f>
        <v>182</v>
      </c>
      <c r="C271" s="18">
        <f t="shared" ref="C271" si="574">I$4</f>
        <v>2</v>
      </c>
      <c r="D271" s="19">
        <f ca="1">OFFSET(Shifts!A$1,F269,13,1)</f>
        <v>0</v>
      </c>
      <c r="E271" s="20">
        <f t="shared" ref="E271" si="575">G$1*86400</f>
        <v>86340</v>
      </c>
      <c r="F271" s="16">
        <f t="shared" ref="F271" si="576">F269</f>
        <v>90</v>
      </c>
      <c r="H271" s="16" t="str">
        <f ca="1">VLOOKUP(B271,Shifts!A$2:K$300,2,FALSE)</f>
        <v>00:00 00:00</v>
      </c>
      <c r="K271" s="8" t="str">
        <f t="shared" ca="1" si="551"/>
        <v>insert into hourlyrates values (@ID,'182','2','0','86340')exec @id=dbo.nextval 'hourlyrates.dailyratesref'</v>
      </c>
    </row>
    <row r="272" spans="1:11" x14ac:dyDescent="0.3">
      <c r="A272" s="18">
        <v>271</v>
      </c>
      <c r="B272" s="18">
        <f ca="1">OFFSET(Shifts!A$1,F272,0,1)</f>
        <v>184</v>
      </c>
      <c r="C272" s="18">
        <f t="shared" ref="C272" si="577">I$2</f>
        <v>2</v>
      </c>
      <c r="D272" s="20">
        <f t="shared" ref="D272" si="578">F$1*86400</f>
        <v>0</v>
      </c>
      <c r="E272" s="19">
        <f ca="1">OFFSET(Shifts!A$1,F272,12,1)-60</f>
        <v>-60</v>
      </c>
      <c r="F272" s="16">
        <v>91</v>
      </c>
      <c r="H272" s="16" t="str">
        <f ca="1">VLOOKUP(B272,Shifts!A$2:K$300,2,FALSE)</f>
        <v>00:00 00:00</v>
      </c>
      <c r="K272" s="8" t="str">
        <f t="shared" ca="1" si="551"/>
        <v>insert into hourlyrates values (@ID,'184','2','0','-60')exec @id=dbo.nextval 'hourlyrates.dailyratesref'</v>
      </c>
    </row>
    <row r="273" spans="1:11" x14ac:dyDescent="0.3">
      <c r="A273" s="18">
        <v>272</v>
      </c>
      <c r="B273" s="18">
        <f ca="1">OFFSET(Shifts!A$1,F273,0,1)</f>
        <v>184</v>
      </c>
      <c r="C273" s="18">
        <f t="shared" ref="C273" si="579">I$3</f>
        <v>1</v>
      </c>
      <c r="D273" s="19">
        <f ca="1">OFFSET(Shifts!A$1,F272,12,1)</f>
        <v>0</v>
      </c>
      <c r="E273" s="19">
        <f ca="1">OFFSET(Shifts!A$1,F272,13,1)-60</f>
        <v>-60</v>
      </c>
      <c r="F273" s="16">
        <f t="shared" ref="F273" si="580">F272</f>
        <v>91</v>
      </c>
      <c r="H273" s="16" t="str">
        <f ca="1">VLOOKUP(B273,Shifts!A$2:K$300,2,FALSE)</f>
        <v>00:00 00:00</v>
      </c>
      <c r="K273" s="8" t="str">
        <f t="shared" ca="1" si="551"/>
        <v>insert into hourlyrates values (@ID,'184','1','0','-60')exec @id=dbo.nextval 'hourlyrates.dailyratesref'</v>
      </c>
    </row>
    <row r="274" spans="1:11" x14ac:dyDescent="0.3">
      <c r="A274" s="18">
        <v>273</v>
      </c>
      <c r="B274" s="18">
        <f ca="1">OFFSET(Shifts!A$1,F274,0,1)</f>
        <v>184</v>
      </c>
      <c r="C274" s="18">
        <f t="shared" ref="C274" si="581">I$4</f>
        <v>2</v>
      </c>
      <c r="D274" s="19">
        <f ca="1">OFFSET(Shifts!A$1,F272,13,1)</f>
        <v>0</v>
      </c>
      <c r="E274" s="20">
        <f t="shared" ref="E274" si="582">G$1*86400</f>
        <v>86340</v>
      </c>
      <c r="F274" s="16">
        <f t="shared" ref="F274" si="583">F272</f>
        <v>91</v>
      </c>
      <c r="H274" s="16" t="str">
        <f ca="1">VLOOKUP(B274,Shifts!A$2:K$300,2,FALSE)</f>
        <v>00:00 00:00</v>
      </c>
      <c r="K274" s="8" t="str">
        <f t="shared" ca="1" si="551"/>
        <v>insert into hourlyrates values (@ID,'184','2','0','86340')exec @id=dbo.nextval 'hourlyrates.dailyratesref'</v>
      </c>
    </row>
    <row r="275" spans="1:11" x14ac:dyDescent="0.3">
      <c r="A275" s="18">
        <v>274</v>
      </c>
      <c r="B275" s="18">
        <f ca="1">OFFSET(Shifts!A$1,F275,0,1)</f>
        <v>186</v>
      </c>
      <c r="C275" s="18">
        <f t="shared" ref="C275" si="584">I$2</f>
        <v>2</v>
      </c>
      <c r="D275" s="20">
        <f t="shared" si="487"/>
        <v>0</v>
      </c>
      <c r="E275" s="19">
        <f ca="1">OFFSET(Shifts!A$1,F275,12,1)-60</f>
        <v>-60</v>
      </c>
      <c r="F275" s="16">
        <v>92</v>
      </c>
      <c r="H275" s="16" t="str">
        <f ca="1">VLOOKUP(B275,Shifts!A$2:K$300,2,FALSE)</f>
        <v>00:00 00:00</v>
      </c>
      <c r="K275" s="8" t="str">
        <f t="shared" ca="1" si="551"/>
        <v>insert into hourlyrates values (@ID,'186','2','0','-60')exec @id=dbo.nextval 'hourlyrates.dailyratesref'</v>
      </c>
    </row>
    <row r="276" spans="1:11" x14ac:dyDescent="0.3">
      <c r="A276" s="18">
        <v>275</v>
      </c>
      <c r="B276" s="18">
        <f ca="1">OFFSET(Shifts!A$1,F276,0,1)</f>
        <v>186</v>
      </c>
      <c r="C276" s="18">
        <f t="shared" ref="C276" si="585">I$3</f>
        <v>1</v>
      </c>
      <c r="D276" s="19">
        <f ca="1">OFFSET(Shifts!A$1,F275,12,1)</f>
        <v>0</v>
      </c>
      <c r="E276" s="19">
        <f ca="1">OFFSET(Shifts!A$1,F275,13,1)-60</f>
        <v>-60</v>
      </c>
      <c r="F276" s="16">
        <f t="shared" ref="F276" si="586">F275</f>
        <v>92</v>
      </c>
      <c r="H276" s="16" t="str">
        <f ca="1">VLOOKUP(B276,Shifts!A$2:K$300,2,FALSE)</f>
        <v>00:00 00:00</v>
      </c>
      <c r="K276" s="8" t="str">
        <f t="shared" ca="1" si="551"/>
        <v>insert into hourlyrates values (@ID,'186','1','0','-60')exec @id=dbo.nextval 'hourlyrates.dailyratesref'</v>
      </c>
    </row>
    <row r="277" spans="1:11" x14ac:dyDescent="0.3">
      <c r="A277" s="18">
        <v>276</v>
      </c>
      <c r="B277" s="18">
        <f ca="1">OFFSET(Shifts!A$1,F277,0,1)</f>
        <v>186</v>
      </c>
      <c r="C277" s="18">
        <f t="shared" ref="C277" si="587">I$4</f>
        <v>2</v>
      </c>
      <c r="D277" s="19">
        <f ca="1">OFFSET(Shifts!A$1,F275,13,1)</f>
        <v>0</v>
      </c>
      <c r="E277" s="20">
        <f t="shared" ref="E277" si="588">G$1*86400</f>
        <v>86340</v>
      </c>
      <c r="F277" s="16">
        <f t="shared" ref="F277" si="589">F275</f>
        <v>92</v>
      </c>
      <c r="H277" s="16" t="str">
        <f ca="1">VLOOKUP(B277,Shifts!A$2:K$300,2,FALSE)</f>
        <v>00:00 00:00</v>
      </c>
      <c r="K277" s="8" t="str">
        <f t="shared" ca="1" si="551"/>
        <v>insert into hourlyrates values (@ID,'186','2','0','86340')exec @id=dbo.nextval 'hourlyrates.dailyratesref'</v>
      </c>
    </row>
    <row r="278" spans="1:11" x14ac:dyDescent="0.3">
      <c r="A278" s="18">
        <v>277</v>
      </c>
      <c r="B278" s="18">
        <f ca="1">OFFSET(Shifts!A$1,F278,0,1)</f>
        <v>188</v>
      </c>
      <c r="C278" s="18">
        <f t="shared" ref="C278" si="590">I$2</f>
        <v>2</v>
      </c>
      <c r="D278" s="20">
        <f t="shared" si="494"/>
        <v>0</v>
      </c>
      <c r="E278" s="19">
        <f ca="1">OFFSET(Shifts!A$1,F278,12,1)-60</f>
        <v>-60</v>
      </c>
      <c r="F278" s="16">
        <v>93</v>
      </c>
      <c r="H278" s="16" t="str">
        <f ca="1">VLOOKUP(B278,Shifts!A$2:K$300,2,FALSE)</f>
        <v>00:00 00:00</v>
      </c>
      <c r="K278" s="8" t="str">
        <f t="shared" ca="1" si="551"/>
        <v>insert into hourlyrates values (@ID,'188','2','0','-60')exec @id=dbo.nextval 'hourlyrates.dailyratesref'</v>
      </c>
    </row>
    <row r="279" spans="1:11" x14ac:dyDescent="0.3">
      <c r="A279" s="18">
        <v>278</v>
      </c>
      <c r="B279" s="18">
        <f ca="1">OFFSET(Shifts!A$1,F279,0,1)</f>
        <v>188</v>
      </c>
      <c r="C279" s="18">
        <f t="shared" ref="C279" si="591">I$3</f>
        <v>1</v>
      </c>
      <c r="D279" s="19">
        <f ca="1">OFFSET(Shifts!A$1,F278,12,1)</f>
        <v>0</v>
      </c>
      <c r="E279" s="19">
        <f ca="1">OFFSET(Shifts!A$1,F278,13,1)-60</f>
        <v>-60</v>
      </c>
      <c r="F279" s="16">
        <f t="shared" ref="F279" si="592">F278</f>
        <v>93</v>
      </c>
      <c r="H279" s="16" t="str">
        <f ca="1">VLOOKUP(B279,Shifts!A$2:K$300,2,FALSE)</f>
        <v>00:00 00:00</v>
      </c>
      <c r="K279" s="8" t="str">
        <f t="shared" ca="1" si="551"/>
        <v>insert into hourlyrates values (@ID,'188','1','0','-60')exec @id=dbo.nextval 'hourlyrates.dailyratesref'</v>
      </c>
    </row>
    <row r="280" spans="1:11" x14ac:dyDescent="0.3">
      <c r="A280" s="18">
        <v>279</v>
      </c>
      <c r="B280" s="18">
        <f ca="1">OFFSET(Shifts!A$1,F280,0,1)</f>
        <v>188</v>
      </c>
      <c r="C280" s="18">
        <f t="shared" ref="C280" si="593">I$4</f>
        <v>2</v>
      </c>
      <c r="D280" s="19">
        <f ca="1">OFFSET(Shifts!A$1,F278,13,1)</f>
        <v>0</v>
      </c>
      <c r="E280" s="20">
        <f t="shared" ref="E280" si="594">G$1*86400</f>
        <v>86340</v>
      </c>
      <c r="F280" s="16">
        <f t="shared" ref="F280" si="595">F278</f>
        <v>93</v>
      </c>
      <c r="H280" s="16" t="str">
        <f ca="1">VLOOKUP(B280,Shifts!A$2:K$300,2,FALSE)</f>
        <v>00:00 00:00</v>
      </c>
      <c r="K280" s="8" t="str">
        <f t="shared" ca="1" si="551"/>
        <v>insert into hourlyrates values (@ID,'188','2','0','86340')exec @id=dbo.nextval 'hourlyrates.dailyratesref'</v>
      </c>
    </row>
    <row r="281" spans="1:11" x14ac:dyDescent="0.3">
      <c r="A281" s="18">
        <v>280</v>
      </c>
      <c r="B281" s="18">
        <f ca="1">OFFSET(Shifts!A$1,F281,0,1)</f>
        <v>190</v>
      </c>
      <c r="C281" s="18">
        <f t="shared" ref="C281" si="596">I$2</f>
        <v>2</v>
      </c>
      <c r="D281" s="20">
        <f t="shared" ref="D281" si="597">F$1*86400</f>
        <v>0</v>
      </c>
      <c r="E281" s="19">
        <f ca="1">OFFSET(Shifts!A$1,F281,12,1)-60</f>
        <v>-60</v>
      </c>
      <c r="F281" s="16">
        <v>94</v>
      </c>
      <c r="H281" s="16" t="str">
        <f ca="1">VLOOKUP(B281,Shifts!A$2:K$300,2,FALSE)</f>
        <v>00:00 00:00</v>
      </c>
      <c r="K281" s="8" t="str">
        <f t="shared" ca="1" si="551"/>
        <v>insert into hourlyrates values (@ID,'190','2','0','-60')exec @id=dbo.nextval 'hourlyrates.dailyratesref'</v>
      </c>
    </row>
    <row r="282" spans="1:11" x14ac:dyDescent="0.3">
      <c r="A282" s="18">
        <v>281</v>
      </c>
      <c r="B282" s="18">
        <f ca="1">OFFSET(Shifts!A$1,F282,0,1)</f>
        <v>190</v>
      </c>
      <c r="C282" s="18">
        <f t="shared" ref="C282" si="598">I$3</f>
        <v>1</v>
      </c>
      <c r="D282" s="19">
        <f ca="1">OFFSET(Shifts!A$1,F281,12,1)</f>
        <v>0</v>
      </c>
      <c r="E282" s="19">
        <f ca="1">OFFSET(Shifts!A$1,F281,13,1)-60</f>
        <v>-60</v>
      </c>
      <c r="F282" s="16">
        <f t="shared" ref="F282" si="599">F281</f>
        <v>94</v>
      </c>
      <c r="H282" s="16" t="str">
        <f ca="1">VLOOKUP(B282,Shifts!A$2:K$300,2,FALSE)</f>
        <v>00:00 00:00</v>
      </c>
      <c r="K282" s="8" t="str">
        <f t="shared" ca="1" si="551"/>
        <v>insert into hourlyrates values (@ID,'190','1','0','-60')exec @id=dbo.nextval 'hourlyrates.dailyratesref'</v>
      </c>
    </row>
    <row r="283" spans="1:11" x14ac:dyDescent="0.3">
      <c r="A283" s="18">
        <v>282</v>
      </c>
      <c r="B283" s="18">
        <f ca="1">OFFSET(Shifts!A$1,F283,0,1)</f>
        <v>190</v>
      </c>
      <c r="C283" s="18">
        <f t="shared" ref="C283" si="600">I$4</f>
        <v>2</v>
      </c>
      <c r="D283" s="19">
        <f ca="1">OFFSET(Shifts!A$1,F281,13,1)</f>
        <v>0</v>
      </c>
      <c r="E283" s="20">
        <f t="shared" ref="E283" si="601">G$1*86400</f>
        <v>86340</v>
      </c>
      <c r="F283" s="16">
        <f t="shared" ref="F283" si="602">F281</f>
        <v>94</v>
      </c>
      <c r="H283" s="16" t="str">
        <f ca="1">VLOOKUP(B283,Shifts!A$2:K$300,2,FALSE)</f>
        <v>00:00 00:00</v>
      </c>
      <c r="K283" s="8" t="str">
        <f t="shared" ca="1" si="551"/>
        <v>insert into hourlyrates values (@ID,'190','2','0','86340')exec @id=dbo.nextval 'hourlyrates.dailyratesref'</v>
      </c>
    </row>
    <row r="284" spans="1:11" x14ac:dyDescent="0.3">
      <c r="A284" s="18">
        <v>283</v>
      </c>
      <c r="B284" s="18">
        <f ca="1">OFFSET(Shifts!A$1,F284,0,1)</f>
        <v>193</v>
      </c>
      <c r="C284" s="18">
        <f t="shared" ref="C284" si="603">I$2</f>
        <v>2</v>
      </c>
      <c r="D284" s="20">
        <f t="shared" si="487"/>
        <v>0</v>
      </c>
      <c r="E284" s="19">
        <f ca="1">OFFSET(Shifts!A$1,F284,12,1)-60</f>
        <v>-60</v>
      </c>
      <c r="F284" s="16">
        <v>95</v>
      </c>
      <c r="H284" s="16" t="str">
        <f ca="1">VLOOKUP(B284,Shifts!A$2:K$300,2,FALSE)</f>
        <v>00:00 00:00</v>
      </c>
      <c r="K284" s="8" t="str">
        <f t="shared" ca="1" si="551"/>
        <v>insert into hourlyrates values (@ID,'193','2','0','-60')exec @id=dbo.nextval 'hourlyrates.dailyratesref'</v>
      </c>
    </row>
    <row r="285" spans="1:11" x14ac:dyDescent="0.3">
      <c r="A285" s="18">
        <v>284</v>
      </c>
      <c r="B285" s="18">
        <f ca="1">OFFSET(Shifts!A$1,F285,0,1)</f>
        <v>193</v>
      </c>
      <c r="C285" s="18">
        <f t="shared" ref="C285" si="604">I$3</f>
        <v>1</v>
      </c>
      <c r="D285" s="19">
        <f ca="1">OFFSET(Shifts!A$1,F284,12,1)</f>
        <v>0</v>
      </c>
      <c r="E285" s="19">
        <f ca="1">OFFSET(Shifts!A$1,F284,13,1)-60</f>
        <v>-60</v>
      </c>
      <c r="F285" s="16">
        <f t="shared" ref="F285" si="605">F284</f>
        <v>95</v>
      </c>
      <c r="H285" s="16" t="str">
        <f ca="1">VLOOKUP(B285,Shifts!A$2:K$300,2,FALSE)</f>
        <v>00:00 00:00</v>
      </c>
      <c r="K285" s="8" t="str">
        <f t="shared" ca="1" si="551"/>
        <v>insert into hourlyrates values (@ID,'193','1','0','-60')exec @id=dbo.nextval 'hourlyrates.dailyratesref'</v>
      </c>
    </row>
    <row r="286" spans="1:11" x14ac:dyDescent="0.3">
      <c r="A286" s="18">
        <v>285</v>
      </c>
      <c r="B286" s="18">
        <f ca="1">OFFSET(Shifts!A$1,F286,0,1)</f>
        <v>193</v>
      </c>
      <c r="C286" s="18">
        <f t="shared" ref="C286" si="606">I$4</f>
        <v>2</v>
      </c>
      <c r="D286" s="19">
        <f ca="1">OFFSET(Shifts!A$1,F284,13,1)</f>
        <v>0</v>
      </c>
      <c r="E286" s="20">
        <f t="shared" ref="E286" si="607">G$1*86400</f>
        <v>86340</v>
      </c>
      <c r="F286" s="16">
        <f t="shared" ref="F286" si="608">F284</f>
        <v>95</v>
      </c>
      <c r="H286" s="16" t="str">
        <f ca="1">VLOOKUP(B286,Shifts!A$2:K$300,2,FALSE)</f>
        <v>00:00 00:00</v>
      </c>
      <c r="K286" s="8" t="str">
        <f t="shared" ca="1" si="551"/>
        <v>insert into hourlyrates values (@ID,'193','2','0','86340')exec @id=dbo.nextval 'hourlyrates.dailyratesref'</v>
      </c>
    </row>
    <row r="287" spans="1:11" x14ac:dyDescent="0.3">
      <c r="A287" s="18">
        <v>286</v>
      </c>
      <c r="B287" s="18">
        <f ca="1">OFFSET(Shifts!A$1,F287,0,1)</f>
        <v>195</v>
      </c>
      <c r="C287" s="18">
        <f t="shared" ref="C287" si="609">I$2</f>
        <v>2</v>
      </c>
      <c r="D287" s="20">
        <f t="shared" si="494"/>
        <v>0</v>
      </c>
      <c r="E287" s="19">
        <f ca="1">OFFSET(Shifts!A$1,F287,12,1)-60</f>
        <v>-60</v>
      </c>
      <c r="F287" s="16">
        <v>96</v>
      </c>
      <c r="H287" s="16" t="str">
        <f ca="1">VLOOKUP(B287,Shifts!A$2:K$300,2,FALSE)</f>
        <v>00:00 00:00</v>
      </c>
      <c r="K287" s="8" t="str">
        <f t="shared" ca="1" si="551"/>
        <v>insert into hourlyrates values (@ID,'195','2','0','-60')exec @id=dbo.nextval 'hourlyrates.dailyratesref'</v>
      </c>
    </row>
    <row r="288" spans="1:11" x14ac:dyDescent="0.3">
      <c r="A288" s="18">
        <v>287</v>
      </c>
      <c r="B288" s="18">
        <f ca="1">OFFSET(Shifts!A$1,F288,0,1)</f>
        <v>195</v>
      </c>
      <c r="C288" s="18">
        <f t="shared" ref="C288" si="610">I$3</f>
        <v>1</v>
      </c>
      <c r="D288" s="19">
        <f ca="1">OFFSET(Shifts!A$1,F287,12,1)</f>
        <v>0</v>
      </c>
      <c r="E288" s="19">
        <f ca="1">OFFSET(Shifts!A$1,F287,13,1)-60</f>
        <v>-60</v>
      </c>
      <c r="F288" s="16">
        <f t="shared" ref="F288" si="611">F287</f>
        <v>96</v>
      </c>
      <c r="H288" s="16" t="str">
        <f ca="1">VLOOKUP(B288,Shifts!A$2:K$300,2,FALSE)</f>
        <v>00:00 00:00</v>
      </c>
      <c r="K288" s="8" t="str">
        <f t="shared" ca="1" si="551"/>
        <v>insert into hourlyrates values (@ID,'195','1','0','-60')exec @id=dbo.nextval 'hourlyrates.dailyratesref'</v>
      </c>
    </row>
    <row r="289" spans="1:11" x14ac:dyDescent="0.3">
      <c r="A289" s="18">
        <v>288</v>
      </c>
      <c r="B289" s="18">
        <f ca="1">OFFSET(Shifts!A$1,F289,0,1)</f>
        <v>195</v>
      </c>
      <c r="C289" s="18">
        <f t="shared" ref="C289" si="612">I$4</f>
        <v>2</v>
      </c>
      <c r="D289" s="19">
        <f ca="1">OFFSET(Shifts!A$1,F287,13,1)</f>
        <v>0</v>
      </c>
      <c r="E289" s="20">
        <f t="shared" ref="E289" si="613">G$1*86400</f>
        <v>86340</v>
      </c>
      <c r="F289" s="16">
        <f t="shared" ref="F289" si="614">F287</f>
        <v>96</v>
      </c>
      <c r="H289" s="16" t="str">
        <f ca="1">VLOOKUP(B289,Shifts!A$2:K$300,2,FALSE)</f>
        <v>00:00 00:00</v>
      </c>
      <c r="K289" s="8" t="str">
        <f t="shared" ca="1" si="551"/>
        <v>insert into hourlyrates values (@ID,'195','2','0','86340')exec @id=dbo.nextval 'hourlyrates.dailyratesref'</v>
      </c>
    </row>
    <row r="290" spans="1:11" x14ac:dyDescent="0.3">
      <c r="A290" s="18">
        <v>289</v>
      </c>
      <c r="B290" s="18">
        <f ca="1">OFFSET(Shifts!A$1,F290,0,1)</f>
        <v>197</v>
      </c>
      <c r="C290" s="18">
        <f t="shared" ref="C290" si="615">I$2</f>
        <v>2</v>
      </c>
      <c r="D290" s="20">
        <f t="shared" ref="D290" si="616">F$1*86400</f>
        <v>0</v>
      </c>
      <c r="E290" s="19">
        <f ca="1">OFFSET(Shifts!A$1,F290,12,1)-60</f>
        <v>-60</v>
      </c>
      <c r="F290" s="16">
        <v>97</v>
      </c>
      <c r="H290" s="16" t="str">
        <f ca="1">VLOOKUP(B290,Shifts!A$2:K$300,2,FALSE)</f>
        <v>00:00 00:00</v>
      </c>
      <c r="K290" s="8" t="str">
        <f t="shared" ca="1" si="551"/>
        <v>insert into hourlyrates values (@ID,'197','2','0','-60')exec @id=dbo.nextval 'hourlyrates.dailyratesref'</v>
      </c>
    </row>
    <row r="291" spans="1:11" x14ac:dyDescent="0.3">
      <c r="A291" s="18">
        <v>290</v>
      </c>
      <c r="B291" s="18">
        <f ca="1">OFFSET(Shifts!A$1,F291,0,1)</f>
        <v>197</v>
      </c>
      <c r="C291" s="18">
        <f t="shared" ref="C291" si="617">I$3</f>
        <v>1</v>
      </c>
      <c r="D291" s="19">
        <f ca="1">OFFSET(Shifts!A$1,F290,12,1)</f>
        <v>0</v>
      </c>
      <c r="E291" s="19">
        <f ca="1">OFFSET(Shifts!A$1,F290,13,1)-60</f>
        <v>-60</v>
      </c>
      <c r="F291" s="16">
        <f t="shared" ref="F291" si="618">F290</f>
        <v>97</v>
      </c>
      <c r="H291" s="16" t="str">
        <f ca="1">VLOOKUP(B291,Shifts!A$2:K$300,2,FALSE)</f>
        <v>00:00 00:00</v>
      </c>
      <c r="K291" s="8" t="str">
        <f t="shared" ca="1" si="551"/>
        <v>insert into hourlyrates values (@ID,'197','1','0','-60')exec @id=dbo.nextval 'hourlyrates.dailyratesref'</v>
      </c>
    </row>
    <row r="292" spans="1:11" x14ac:dyDescent="0.3">
      <c r="A292" s="18">
        <v>291</v>
      </c>
      <c r="B292" s="18">
        <f ca="1">OFFSET(Shifts!A$1,F292,0,1)</f>
        <v>197</v>
      </c>
      <c r="C292" s="18">
        <f t="shared" ref="C292" si="619">I$4</f>
        <v>2</v>
      </c>
      <c r="D292" s="19">
        <f ca="1">OFFSET(Shifts!A$1,F290,13,1)</f>
        <v>0</v>
      </c>
      <c r="E292" s="20">
        <f t="shared" ref="E292" si="620">G$1*86400</f>
        <v>86340</v>
      </c>
      <c r="F292" s="16">
        <f t="shared" ref="F292" si="621">F290</f>
        <v>97</v>
      </c>
      <c r="H292" s="16" t="str">
        <f ca="1">VLOOKUP(B292,Shifts!A$2:K$300,2,FALSE)</f>
        <v>00:00 00:00</v>
      </c>
      <c r="K292" s="8" t="str">
        <f t="shared" ca="1" si="551"/>
        <v>insert into hourlyrates values (@ID,'197','2','0','86340')exec @id=dbo.nextval 'hourlyrates.dailyratesref'</v>
      </c>
    </row>
    <row r="293" spans="1:11" x14ac:dyDescent="0.3">
      <c r="A293" s="18">
        <v>292</v>
      </c>
      <c r="B293" s="18">
        <f ca="1">OFFSET(Shifts!A$1,F293,0,1)</f>
        <v>199</v>
      </c>
      <c r="C293" s="18">
        <f t="shared" ref="C293" si="622">I$2</f>
        <v>2</v>
      </c>
      <c r="D293" s="20">
        <f t="shared" si="487"/>
        <v>0</v>
      </c>
      <c r="E293" s="19">
        <f ca="1">OFFSET(Shifts!A$1,F293,12,1)-60</f>
        <v>-60</v>
      </c>
      <c r="F293" s="16">
        <v>98</v>
      </c>
      <c r="H293" s="16" t="str">
        <f ca="1">VLOOKUP(B293,Shifts!A$2:K$300,2,FALSE)</f>
        <v>00:00 00:00</v>
      </c>
      <c r="K293" s="8" t="str">
        <f t="shared" ca="1" si="551"/>
        <v>insert into hourlyrates values (@ID,'199','2','0','-60')exec @id=dbo.nextval 'hourlyrates.dailyratesref'</v>
      </c>
    </row>
    <row r="294" spans="1:11" x14ac:dyDescent="0.3">
      <c r="A294" s="18">
        <v>293</v>
      </c>
      <c r="B294" s="18">
        <f ca="1">OFFSET(Shifts!A$1,F294,0,1)</f>
        <v>199</v>
      </c>
      <c r="C294" s="18">
        <f t="shared" ref="C294" si="623">I$3</f>
        <v>1</v>
      </c>
      <c r="D294" s="19">
        <f ca="1">OFFSET(Shifts!A$1,F293,12,1)</f>
        <v>0</v>
      </c>
      <c r="E294" s="19">
        <f ca="1">OFFSET(Shifts!A$1,F293,13,1)-60</f>
        <v>-60</v>
      </c>
      <c r="F294" s="16">
        <f t="shared" ref="F294" si="624">F293</f>
        <v>98</v>
      </c>
      <c r="H294" s="16" t="str">
        <f ca="1">VLOOKUP(B294,Shifts!A$2:K$300,2,FALSE)</f>
        <v>00:00 00:00</v>
      </c>
      <c r="K294" s="8" t="str">
        <f t="shared" ca="1" si="551"/>
        <v>insert into hourlyrates values (@ID,'199','1','0','-60')exec @id=dbo.nextval 'hourlyrates.dailyratesref'</v>
      </c>
    </row>
    <row r="295" spans="1:11" x14ac:dyDescent="0.3">
      <c r="A295" s="18">
        <v>294</v>
      </c>
      <c r="B295" s="18">
        <f ca="1">OFFSET(Shifts!A$1,F295,0,1)</f>
        <v>199</v>
      </c>
      <c r="C295" s="18">
        <f t="shared" ref="C295" si="625">I$4</f>
        <v>2</v>
      </c>
      <c r="D295" s="19">
        <f ca="1">OFFSET(Shifts!A$1,F293,13,1)</f>
        <v>0</v>
      </c>
      <c r="E295" s="20">
        <f t="shared" ref="E295" si="626">G$1*86400</f>
        <v>86340</v>
      </c>
      <c r="F295" s="16">
        <f t="shared" ref="F295" si="627">F293</f>
        <v>98</v>
      </c>
      <c r="H295" s="16" t="str">
        <f ca="1">VLOOKUP(B295,Shifts!A$2:K$300,2,FALSE)</f>
        <v>00:00 00:00</v>
      </c>
      <c r="K295" s="8" t="str">
        <f t="shared" ca="1" si="551"/>
        <v>insert into hourlyrates values (@ID,'199','2','0','86340')exec @id=dbo.nextval 'hourlyrates.dailyratesref'</v>
      </c>
    </row>
    <row r="296" spans="1:11" x14ac:dyDescent="0.3">
      <c r="A296" s="18">
        <v>295</v>
      </c>
      <c r="B296" s="18">
        <f ca="1">OFFSET(Shifts!A$1,F296,0,1)</f>
        <v>201</v>
      </c>
      <c r="C296" s="18">
        <f t="shared" ref="C296" si="628">I$2</f>
        <v>2</v>
      </c>
      <c r="D296" s="20">
        <f t="shared" si="494"/>
        <v>0</v>
      </c>
      <c r="E296" s="19">
        <f ca="1">OFFSET(Shifts!A$1,F296,12,1)-60</f>
        <v>-60</v>
      </c>
      <c r="F296" s="16">
        <v>99</v>
      </c>
      <c r="H296" s="16" t="str">
        <f ca="1">VLOOKUP(B296,Shifts!A$2:K$300,2,FALSE)</f>
        <v>00:00 00:00</v>
      </c>
      <c r="K296" s="8" t="str">
        <f t="shared" ca="1" si="551"/>
        <v>insert into hourlyrates values (@ID,'201','2','0','-60')exec @id=dbo.nextval 'hourlyrates.dailyratesref'</v>
      </c>
    </row>
    <row r="297" spans="1:11" x14ac:dyDescent="0.3">
      <c r="A297" s="18">
        <v>296</v>
      </c>
      <c r="B297" s="18">
        <f ca="1">OFFSET(Shifts!A$1,F297,0,1)</f>
        <v>201</v>
      </c>
      <c r="C297" s="18">
        <f t="shared" ref="C297" si="629">I$3</f>
        <v>1</v>
      </c>
      <c r="D297" s="19">
        <f ca="1">OFFSET(Shifts!A$1,F296,12,1)</f>
        <v>0</v>
      </c>
      <c r="E297" s="19">
        <f ca="1">OFFSET(Shifts!A$1,F296,13,1)-60</f>
        <v>-60</v>
      </c>
      <c r="F297" s="16">
        <f t="shared" ref="F297" si="630">F296</f>
        <v>99</v>
      </c>
      <c r="H297" s="16" t="str">
        <f ca="1">VLOOKUP(B297,Shifts!A$2:K$300,2,FALSE)</f>
        <v>00:00 00:00</v>
      </c>
      <c r="K297" s="8" t="str">
        <f t="shared" ca="1" si="551"/>
        <v>insert into hourlyrates values (@ID,'201','1','0','-60')exec @id=dbo.nextval 'hourlyrates.dailyratesref'</v>
      </c>
    </row>
    <row r="298" spans="1:11" x14ac:dyDescent="0.3">
      <c r="A298" s="18">
        <v>297</v>
      </c>
      <c r="B298" s="18">
        <f ca="1">OFFSET(Shifts!A$1,F298,0,1)</f>
        <v>201</v>
      </c>
      <c r="C298" s="18">
        <f t="shared" ref="C298" si="631">I$4</f>
        <v>2</v>
      </c>
      <c r="D298" s="19">
        <f ca="1">OFFSET(Shifts!A$1,F296,13,1)</f>
        <v>0</v>
      </c>
      <c r="E298" s="20">
        <f t="shared" ref="E298" si="632">G$1*86400</f>
        <v>86340</v>
      </c>
      <c r="F298" s="16">
        <f t="shared" ref="F298" si="633">F296</f>
        <v>99</v>
      </c>
      <c r="H298" s="16" t="str">
        <f ca="1">VLOOKUP(B298,Shifts!A$2:K$300,2,FALSE)</f>
        <v>00:00 00:00</v>
      </c>
      <c r="K298" s="8" t="str">
        <f t="shared" ca="1" si="551"/>
        <v>insert into hourlyrates values (@ID,'201','2','0','86340')exec @id=dbo.nextval 'hourlyrates.dailyratesref'</v>
      </c>
    </row>
    <row r="299" spans="1:11" x14ac:dyDescent="0.3">
      <c r="A299" s="18">
        <v>298</v>
      </c>
      <c r="B299" s="18">
        <f ca="1">OFFSET(Shifts!A$1,F299,0,1)</f>
        <v>203</v>
      </c>
      <c r="C299" s="18">
        <f t="shared" ref="C299" si="634">I$2</f>
        <v>2</v>
      </c>
      <c r="D299" s="20">
        <f t="shared" ref="D299" si="635">F$1*86400</f>
        <v>0</v>
      </c>
      <c r="E299" s="19">
        <f ca="1">OFFSET(Shifts!A$1,F299,12,1)-60</f>
        <v>-60</v>
      </c>
      <c r="F299" s="16">
        <v>100</v>
      </c>
      <c r="H299" s="16" t="str">
        <f ca="1">VLOOKUP(B299,Shifts!A$2:K$300,2,FALSE)</f>
        <v>00:00 00:00</v>
      </c>
      <c r="K299" s="8" t="str">
        <f t="shared" ca="1" si="551"/>
        <v>insert into hourlyrates values (@ID,'203','2','0','-60')exec @id=dbo.nextval 'hourlyrates.dailyratesref'</v>
      </c>
    </row>
    <row r="300" spans="1:11" x14ac:dyDescent="0.3">
      <c r="A300" s="18">
        <v>299</v>
      </c>
      <c r="B300" s="18">
        <f ca="1">OFFSET(Shifts!A$1,F300,0,1)</f>
        <v>203</v>
      </c>
      <c r="C300" s="18">
        <f t="shared" ref="C300" si="636">I$3</f>
        <v>1</v>
      </c>
      <c r="D300" s="19">
        <f ca="1">OFFSET(Shifts!A$1,F299,12,1)</f>
        <v>0</v>
      </c>
      <c r="E300" s="19">
        <f ca="1">OFFSET(Shifts!A$1,F299,13,1)-60</f>
        <v>-60</v>
      </c>
      <c r="F300" s="16">
        <f t="shared" ref="F300" si="637">F299</f>
        <v>100</v>
      </c>
      <c r="H300" s="16" t="str">
        <f ca="1">VLOOKUP(B300,Shifts!A$2:K$300,2,FALSE)</f>
        <v>00:00 00:00</v>
      </c>
      <c r="K300" s="8" t="str">
        <f t="shared" ca="1" si="551"/>
        <v>insert into hourlyrates values (@ID,'203','1','0','-60')exec @id=dbo.nextval 'hourlyrates.dailyratesref'</v>
      </c>
    </row>
    <row r="301" spans="1:11" x14ac:dyDescent="0.3">
      <c r="A301" s="18">
        <v>300</v>
      </c>
      <c r="B301" s="18">
        <f ca="1">OFFSET(Shifts!A$1,F301,0,1)</f>
        <v>203</v>
      </c>
      <c r="C301" s="18">
        <f t="shared" ref="C301" si="638">I$4</f>
        <v>2</v>
      </c>
      <c r="D301" s="19">
        <f ca="1">OFFSET(Shifts!A$1,F299,13,1)</f>
        <v>0</v>
      </c>
      <c r="E301" s="20">
        <f t="shared" ref="E301" si="639">G$1*86400</f>
        <v>86340</v>
      </c>
      <c r="F301" s="16">
        <f t="shared" ref="F301" si="640">F299</f>
        <v>100</v>
      </c>
      <c r="H301" s="16" t="str">
        <f ca="1">VLOOKUP(B301,Shifts!A$2:K$300,2,FALSE)</f>
        <v>00:00 00:00</v>
      </c>
      <c r="K301" s="8" t="str">
        <f t="shared" ca="1" si="551"/>
        <v>insert into hourlyrates values (@ID,'203','2','0','86340')exec @id=dbo.nextval 'hourlyrates.dailyratesref'</v>
      </c>
    </row>
    <row r="302" spans="1:11" x14ac:dyDescent="0.3">
      <c r="A302" s="18">
        <v>301</v>
      </c>
      <c r="B302" s="18">
        <f ca="1">OFFSET(Shifts!A$1,F302,0,1)</f>
        <v>205</v>
      </c>
      <c r="C302" s="18">
        <f t="shared" ref="C302" si="641">I$2</f>
        <v>2</v>
      </c>
      <c r="D302" s="20">
        <f t="shared" ref="D302:D338" si="642">F$1*86400</f>
        <v>0</v>
      </c>
      <c r="E302" s="19">
        <f ca="1">OFFSET(Shifts!A$1,F302,12,1)-60</f>
        <v>-60</v>
      </c>
      <c r="F302" s="16">
        <v>101</v>
      </c>
      <c r="H302" s="16" t="str">
        <f ca="1">VLOOKUP(B302,Shifts!A$2:K$300,2,FALSE)</f>
        <v>00:00 00:00</v>
      </c>
      <c r="K302" s="8" t="str">
        <f t="shared" ca="1" si="551"/>
        <v>insert into hourlyrates values (@ID,'205','2','0','-60')exec @id=dbo.nextval 'hourlyrates.dailyratesref'</v>
      </c>
    </row>
    <row r="303" spans="1:11" x14ac:dyDescent="0.3">
      <c r="A303" s="18">
        <v>302</v>
      </c>
      <c r="B303" s="18">
        <f ca="1">OFFSET(Shifts!A$1,F303,0,1)</f>
        <v>205</v>
      </c>
      <c r="C303" s="18">
        <f t="shared" ref="C303" si="643">I$3</f>
        <v>1</v>
      </c>
      <c r="D303" s="19">
        <f ca="1">OFFSET(Shifts!A$1,F302,12,1)</f>
        <v>0</v>
      </c>
      <c r="E303" s="19">
        <f ca="1">OFFSET(Shifts!A$1,F302,13,1)-60</f>
        <v>-60</v>
      </c>
      <c r="F303" s="16">
        <f t="shared" ref="F303" si="644">F302</f>
        <v>101</v>
      </c>
      <c r="H303" s="16" t="str">
        <f ca="1">VLOOKUP(B303,Shifts!A$2:K$300,2,FALSE)</f>
        <v>00:00 00:00</v>
      </c>
      <c r="K303" s="8" t="str">
        <f t="shared" ca="1" si="551"/>
        <v>insert into hourlyrates values (@ID,'205','1','0','-60')exec @id=dbo.nextval 'hourlyrates.dailyratesref'</v>
      </c>
    </row>
    <row r="304" spans="1:11" x14ac:dyDescent="0.3">
      <c r="A304" s="18">
        <v>303</v>
      </c>
      <c r="B304" s="18">
        <f ca="1">OFFSET(Shifts!A$1,F304,0,1)</f>
        <v>205</v>
      </c>
      <c r="C304" s="18">
        <f t="shared" ref="C304" si="645">I$4</f>
        <v>2</v>
      </c>
      <c r="D304" s="19">
        <f ca="1">OFFSET(Shifts!A$1,F302,13,1)</f>
        <v>0</v>
      </c>
      <c r="E304" s="20">
        <f t="shared" ref="E304" si="646">G$1*86400</f>
        <v>86340</v>
      </c>
      <c r="F304" s="16">
        <f t="shared" ref="F304" si="647">F302</f>
        <v>101</v>
      </c>
      <c r="H304" s="16" t="str">
        <f ca="1">VLOOKUP(B304,Shifts!A$2:K$300,2,FALSE)</f>
        <v>00:00 00:00</v>
      </c>
      <c r="K304" s="8" t="str">
        <f t="shared" ca="1" si="551"/>
        <v>insert into hourlyrates values (@ID,'205','2','0','86340')exec @id=dbo.nextval 'hourlyrates.dailyratesref'</v>
      </c>
    </row>
    <row r="305" spans="1:11" x14ac:dyDescent="0.3">
      <c r="A305" s="18">
        <v>304</v>
      </c>
      <c r="B305" s="18">
        <f ca="1">OFFSET(Shifts!A$1,F305,0,1)</f>
        <v>207</v>
      </c>
      <c r="C305" s="18">
        <f t="shared" ref="C305" si="648">I$2</f>
        <v>2</v>
      </c>
      <c r="D305" s="20">
        <f t="shared" ref="D305:D341" si="649">F$1*86400</f>
        <v>0</v>
      </c>
      <c r="E305" s="19">
        <f ca="1">OFFSET(Shifts!A$1,F305,12,1)-60</f>
        <v>-60</v>
      </c>
      <c r="F305" s="16">
        <v>102</v>
      </c>
      <c r="H305" s="16" t="str">
        <f ca="1">VLOOKUP(B305,Shifts!A$2:K$300,2,FALSE)</f>
        <v>00:00 00:00</v>
      </c>
      <c r="K305" s="8" t="str">
        <f t="shared" ca="1" si="551"/>
        <v>insert into hourlyrates values (@ID,'207','2','0','-60')exec @id=dbo.nextval 'hourlyrates.dailyratesref'</v>
      </c>
    </row>
    <row r="306" spans="1:11" x14ac:dyDescent="0.3">
      <c r="A306" s="18">
        <v>305</v>
      </c>
      <c r="B306" s="18">
        <f ca="1">OFFSET(Shifts!A$1,F306,0,1)</f>
        <v>207</v>
      </c>
      <c r="C306" s="18">
        <f t="shared" ref="C306" si="650">I$3</f>
        <v>1</v>
      </c>
      <c r="D306" s="19">
        <f ca="1">OFFSET(Shifts!A$1,F305,12,1)</f>
        <v>0</v>
      </c>
      <c r="E306" s="19">
        <f ca="1">OFFSET(Shifts!A$1,F305,13,1)-60</f>
        <v>-60</v>
      </c>
      <c r="F306" s="16">
        <f t="shared" ref="F306" si="651">F305</f>
        <v>102</v>
      </c>
      <c r="H306" s="16" t="str">
        <f ca="1">VLOOKUP(B306,Shifts!A$2:K$300,2,FALSE)</f>
        <v>00:00 00:00</v>
      </c>
      <c r="K306" s="8" t="str">
        <f t="shared" ca="1" si="551"/>
        <v>insert into hourlyrates values (@ID,'207','1','0','-60')exec @id=dbo.nextval 'hourlyrates.dailyratesref'</v>
      </c>
    </row>
    <row r="307" spans="1:11" x14ac:dyDescent="0.3">
      <c r="A307" s="18">
        <v>306</v>
      </c>
      <c r="B307" s="18">
        <f ca="1">OFFSET(Shifts!A$1,F307,0,1)</f>
        <v>207</v>
      </c>
      <c r="C307" s="18">
        <f t="shared" ref="C307" si="652">I$4</f>
        <v>2</v>
      </c>
      <c r="D307" s="19">
        <f ca="1">OFFSET(Shifts!A$1,F305,13,1)</f>
        <v>0</v>
      </c>
      <c r="E307" s="20">
        <f t="shared" ref="E307" si="653">G$1*86400</f>
        <v>86340</v>
      </c>
      <c r="F307" s="16">
        <f t="shared" ref="F307" si="654">F305</f>
        <v>102</v>
      </c>
      <c r="H307" s="16" t="str">
        <f ca="1">VLOOKUP(B307,Shifts!A$2:K$300,2,FALSE)</f>
        <v>00:00 00:00</v>
      </c>
      <c r="K307" s="8" t="str">
        <f t="shared" ca="1" si="551"/>
        <v>insert into hourlyrates values (@ID,'207','2','0','86340')exec @id=dbo.nextval 'hourlyrates.dailyratesref'</v>
      </c>
    </row>
    <row r="308" spans="1:11" x14ac:dyDescent="0.3">
      <c r="A308" s="18">
        <v>307</v>
      </c>
      <c r="B308" s="18">
        <f ca="1">OFFSET(Shifts!A$1,F308,0,1)</f>
        <v>209</v>
      </c>
      <c r="C308" s="18">
        <f t="shared" ref="C308" si="655">I$2</f>
        <v>2</v>
      </c>
      <c r="D308" s="20">
        <f t="shared" ref="D308" si="656">F$1*86400</f>
        <v>0</v>
      </c>
      <c r="E308" s="19">
        <f ca="1">OFFSET(Shifts!A$1,F308,12,1)-60</f>
        <v>-60</v>
      </c>
      <c r="F308" s="16">
        <v>103</v>
      </c>
      <c r="H308" s="16" t="str">
        <f ca="1">VLOOKUP(B308,Shifts!A$2:K$300,2,FALSE)</f>
        <v>00:00 00:00</v>
      </c>
      <c r="K308" s="8" t="str">
        <f t="shared" ca="1" si="551"/>
        <v>insert into hourlyrates values (@ID,'209','2','0','-60')exec @id=dbo.nextval 'hourlyrates.dailyratesref'</v>
      </c>
    </row>
    <row r="309" spans="1:11" x14ac:dyDescent="0.3">
      <c r="A309" s="18">
        <v>308</v>
      </c>
      <c r="B309" s="18">
        <f ca="1">OFFSET(Shifts!A$1,F309,0,1)</f>
        <v>209</v>
      </c>
      <c r="C309" s="18">
        <f t="shared" ref="C309" si="657">I$3</f>
        <v>1</v>
      </c>
      <c r="D309" s="19">
        <f ca="1">OFFSET(Shifts!A$1,F308,12,1)</f>
        <v>0</v>
      </c>
      <c r="E309" s="19">
        <f ca="1">OFFSET(Shifts!A$1,F308,13,1)-60</f>
        <v>-60</v>
      </c>
      <c r="F309" s="16">
        <f t="shared" ref="F309" si="658">F308</f>
        <v>103</v>
      </c>
      <c r="H309" s="16" t="str">
        <f ca="1">VLOOKUP(B309,Shifts!A$2:K$300,2,FALSE)</f>
        <v>00:00 00:00</v>
      </c>
      <c r="K309" s="8" t="str">
        <f t="shared" ca="1" si="551"/>
        <v>insert into hourlyrates values (@ID,'209','1','0','-60')exec @id=dbo.nextval 'hourlyrates.dailyratesref'</v>
      </c>
    </row>
    <row r="310" spans="1:11" x14ac:dyDescent="0.3">
      <c r="A310" s="18">
        <v>309</v>
      </c>
      <c r="B310" s="18">
        <f ca="1">OFFSET(Shifts!A$1,F310,0,1)</f>
        <v>209</v>
      </c>
      <c r="C310" s="18">
        <f t="shared" ref="C310" si="659">I$4</f>
        <v>2</v>
      </c>
      <c r="D310" s="19">
        <f ca="1">OFFSET(Shifts!A$1,F308,13,1)</f>
        <v>0</v>
      </c>
      <c r="E310" s="20">
        <f t="shared" ref="E310" si="660">G$1*86400</f>
        <v>86340</v>
      </c>
      <c r="F310" s="16">
        <f t="shared" ref="F310" si="661">F308</f>
        <v>103</v>
      </c>
      <c r="H310" s="16" t="str">
        <f ca="1">VLOOKUP(B310,Shifts!A$2:K$300,2,FALSE)</f>
        <v>00:00 00:00</v>
      </c>
      <c r="K310" s="8" t="str">
        <f t="shared" ca="1" si="551"/>
        <v>insert into hourlyrates values (@ID,'209','2','0','86340')exec @id=dbo.nextval 'hourlyrates.dailyratesref'</v>
      </c>
    </row>
    <row r="311" spans="1:11" x14ac:dyDescent="0.3">
      <c r="A311" s="18">
        <v>310</v>
      </c>
      <c r="B311" s="18">
        <f ca="1">OFFSET(Shifts!A$1,F311,0,1)</f>
        <v>211</v>
      </c>
      <c r="C311" s="18">
        <f t="shared" ref="C311" si="662">I$2</f>
        <v>2</v>
      </c>
      <c r="D311" s="20">
        <f t="shared" si="642"/>
        <v>0</v>
      </c>
      <c r="E311" s="19">
        <f ca="1">OFFSET(Shifts!A$1,F311,12,1)-60</f>
        <v>-60</v>
      </c>
      <c r="F311" s="16">
        <v>104</v>
      </c>
      <c r="H311" s="16" t="str">
        <f ca="1">VLOOKUP(B311,Shifts!A$2:K$300,2,FALSE)</f>
        <v>00:00 00:00</v>
      </c>
      <c r="K311" s="8" t="str">
        <f t="shared" ca="1" si="551"/>
        <v>insert into hourlyrates values (@ID,'211','2','0','-60')exec @id=dbo.nextval 'hourlyrates.dailyratesref'</v>
      </c>
    </row>
    <row r="312" spans="1:11" x14ac:dyDescent="0.3">
      <c r="A312" s="18">
        <v>311</v>
      </c>
      <c r="B312" s="18">
        <f ca="1">OFFSET(Shifts!A$1,F312,0,1)</f>
        <v>211</v>
      </c>
      <c r="C312" s="18">
        <f t="shared" ref="C312" si="663">I$3</f>
        <v>1</v>
      </c>
      <c r="D312" s="19">
        <f ca="1">OFFSET(Shifts!A$1,F311,12,1)</f>
        <v>0</v>
      </c>
      <c r="E312" s="19">
        <f ca="1">OFFSET(Shifts!A$1,F311,13,1)-60</f>
        <v>-60</v>
      </c>
      <c r="F312" s="16">
        <f t="shared" ref="F312" si="664">F311</f>
        <v>104</v>
      </c>
      <c r="H312" s="16" t="str">
        <f ca="1">VLOOKUP(B312,Shifts!A$2:K$300,2,FALSE)</f>
        <v>00:00 00:00</v>
      </c>
      <c r="K312" s="8" t="str">
        <f t="shared" ca="1" si="551"/>
        <v>insert into hourlyrates values (@ID,'211','1','0','-60')exec @id=dbo.nextval 'hourlyrates.dailyratesref'</v>
      </c>
    </row>
    <row r="313" spans="1:11" x14ac:dyDescent="0.3">
      <c r="A313" s="18">
        <v>312</v>
      </c>
      <c r="B313" s="18">
        <f ca="1">OFFSET(Shifts!A$1,F313,0,1)</f>
        <v>211</v>
      </c>
      <c r="C313" s="18">
        <f t="shared" ref="C313" si="665">I$4</f>
        <v>2</v>
      </c>
      <c r="D313" s="19">
        <f ca="1">OFFSET(Shifts!A$1,F311,13,1)</f>
        <v>0</v>
      </c>
      <c r="E313" s="20">
        <f t="shared" ref="E313" si="666">G$1*86400</f>
        <v>86340</v>
      </c>
      <c r="F313" s="16">
        <f t="shared" ref="F313" si="667">F311</f>
        <v>104</v>
      </c>
      <c r="H313" s="16" t="str">
        <f ca="1">VLOOKUP(B313,Shifts!A$2:K$300,2,FALSE)</f>
        <v>00:00 00:00</v>
      </c>
      <c r="K313" s="8" t="str">
        <f t="shared" ca="1" si="551"/>
        <v>insert into hourlyrates values (@ID,'211','2','0','86340')exec @id=dbo.nextval 'hourlyrates.dailyratesref'</v>
      </c>
    </row>
    <row r="314" spans="1:11" x14ac:dyDescent="0.3">
      <c r="A314" s="18">
        <v>313</v>
      </c>
      <c r="B314" s="18">
        <f ca="1">OFFSET(Shifts!A$1,F314,0,1)</f>
        <v>213</v>
      </c>
      <c r="C314" s="18">
        <f t="shared" ref="C314" si="668">I$2</f>
        <v>2</v>
      </c>
      <c r="D314" s="20">
        <f t="shared" si="649"/>
        <v>0</v>
      </c>
      <c r="E314" s="19">
        <f ca="1">OFFSET(Shifts!A$1,F314,12,1)-60</f>
        <v>-60</v>
      </c>
      <c r="F314" s="16">
        <v>105</v>
      </c>
      <c r="H314" s="16" t="str">
        <f ca="1">VLOOKUP(B314,Shifts!A$2:K$300,2,FALSE)</f>
        <v>00:00 00:00</v>
      </c>
      <c r="K314" s="8" t="str">
        <f t="shared" ca="1" si="551"/>
        <v>insert into hourlyrates values (@ID,'213','2','0','-60')exec @id=dbo.nextval 'hourlyrates.dailyratesref'</v>
      </c>
    </row>
    <row r="315" spans="1:11" x14ac:dyDescent="0.3">
      <c r="A315" s="18">
        <v>314</v>
      </c>
      <c r="B315" s="18">
        <f ca="1">OFFSET(Shifts!A$1,F315,0,1)</f>
        <v>213</v>
      </c>
      <c r="C315" s="18">
        <f t="shared" ref="C315" si="669">I$3</f>
        <v>1</v>
      </c>
      <c r="D315" s="19">
        <f ca="1">OFFSET(Shifts!A$1,F314,12,1)</f>
        <v>0</v>
      </c>
      <c r="E315" s="19">
        <f ca="1">OFFSET(Shifts!A$1,F314,13,1)-60</f>
        <v>-60</v>
      </c>
      <c r="F315" s="16">
        <f t="shared" ref="F315" si="670">F314</f>
        <v>105</v>
      </c>
      <c r="H315" s="16" t="str">
        <f ca="1">VLOOKUP(B315,Shifts!A$2:K$300,2,FALSE)</f>
        <v>00:00 00:00</v>
      </c>
      <c r="K315" s="8" t="str">
        <f t="shared" ca="1" si="551"/>
        <v>insert into hourlyrates values (@ID,'213','1','0','-60')exec @id=dbo.nextval 'hourlyrates.dailyratesref'</v>
      </c>
    </row>
    <row r="316" spans="1:11" x14ac:dyDescent="0.3">
      <c r="A316" s="18">
        <v>315</v>
      </c>
      <c r="B316" s="18">
        <f ca="1">OFFSET(Shifts!A$1,F316,0,1)</f>
        <v>213</v>
      </c>
      <c r="C316" s="18">
        <f t="shared" ref="C316" si="671">I$4</f>
        <v>2</v>
      </c>
      <c r="D316" s="19">
        <f ca="1">OFFSET(Shifts!A$1,F314,13,1)</f>
        <v>0</v>
      </c>
      <c r="E316" s="20">
        <f t="shared" ref="E316" si="672">G$1*86400</f>
        <v>86340</v>
      </c>
      <c r="F316" s="16">
        <f t="shared" ref="F316" si="673">F314</f>
        <v>105</v>
      </c>
      <c r="H316" s="16" t="str">
        <f ca="1">VLOOKUP(B316,Shifts!A$2:K$300,2,FALSE)</f>
        <v>00:00 00:00</v>
      </c>
      <c r="K316" s="8" t="str">
        <f t="shared" ca="1" si="551"/>
        <v>insert into hourlyrates values (@ID,'213','2','0','86340')exec @id=dbo.nextval 'hourlyrates.dailyratesref'</v>
      </c>
    </row>
    <row r="317" spans="1:11" x14ac:dyDescent="0.3">
      <c r="A317" s="18">
        <v>316</v>
      </c>
      <c r="B317" s="18">
        <f ca="1">OFFSET(Shifts!A$1,F317,0,1)</f>
        <v>215</v>
      </c>
      <c r="C317" s="18">
        <f t="shared" ref="C317" si="674">I$2</f>
        <v>2</v>
      </c>
      <c r="D317" s="20">
        <f t="shared" ref="D317" si="675">F$1*86400</f>
        <v>0</v>
      </c>
      <c r="E317" s="19">
        <f ca="1">OFFSET(Shifts!A$1,F317,12,1)-60</f>
        <v>-60</v>
      </c>
      <c r="F317" s="16">
        <v>106</v>
      </c>
      <c r="H317" s="16" t="str">
        <f ca="1">VLOOKUP(B317,Shifts!A$2:K$300,2,FALSE)</f>
        <v>00:00 00:00</v>
      </c>
      <c r="K317" s="8" t="str">
        <f t="shared" ca="1" si="551"/>
        <v>insert into hourlyrates values (@ID,'215','2','0','-60')exec @id=dbo.nextval 'hourlyrates.dailyratesref'</v>
      </c>
    </row>
    <row r="318" spans="1:11" x14ac:dyDescent="0.3">
      <c r="A318" s="18">
        <v>317</v>
      </c>
      <c r="B318" s="18">
        <f ca="1">OFFSET(Shifts!A$1,F318,0,1)</f>
        <v>215</v>
      </c>
      <c r="C318" s="18">
        <f t="shared" ref="C318" si="676">I$3</f>
        <v>1</v>
      </c>
      <c r="D318" s="19">
        <f ca="1">OFFSET(Shifts!A$1,F317,12,1)</f>
        <v>0</v>
      </c>
      <c r="E318" s="19">
        <f ca="1">OFFSET(Shifts!A$1,F317,13,1)-60</f>
        <v>-60</v>
      </c>
      <c r="F318" s="16">
        <f t="shared" ref="F318" si="677">F317</f>
        <v>106</v>
      </c>
      <c r="H318" s="16" t="str">
        <f ca="1">VLOOKUP(B318,Shifts!A$2:K$300,2,FALSE)</f>
        <v>00:00 00:00</v>
      </c>
      <c r="K318" s="8" t="str">
        <f t="shared" ca="1" si="551"/>
        <v>insert into hourlyrates values (@ID,'215','1','0','-60')exec @id=dbo.nextval 'hourlyrates.dailyratesref'</v>
      </c>
    </row>
    <row r="319" spans="1:11" x14ac:dyDescent="0.3">
      <c r="A319" s="18">
        <v>318</v>
      </c>
      <c r="B319" s="18">
        <f ca="1">OFFSET(Shifts!A$1,F319,0,1)</f>
        <v>215</v>
      </c>
      <c r="C319" s="18">
        <f t="shared" ref="C319" si="678">I$4</f>
        <v>2</v>
      </c>
      <c r="D319" s="19">
        <f ca="1">OFFSET(Shifts!A$1,F317,13,1)</f>
        <v>0</v>
      </c>
      <c r="E319" s="20">
        <f t="shared" ref="E319" si="679">G$1*86400</f>
        <v>86340</v>
      </c>
      <c r="F319" s="16">
        <f t="shared" ref="F319" si="680">F317</f>
        <v>106</v>
      </c>
      <c r="H319" s="16" t="str">
        <f ca="1">VLOOKUP(B319,Shifts!A$2:K$300,2,FALSE)</f>
        <v>00:00 00:00</v>
      </c>
      <c r="K319" s="8" t="str">
        <f t="shared" ca="1" si="551"/>
        <v>insert into hourlyrates values (@ID,'215','2','0','86340')exec @id=dbo.nextval 'hourlyrates.dailyratesref'</v>
      </c>
    </row>
    <row r="320" spans="1:11" x14ac:dyDescent="0.3">
      <c r="A320" s="18">
        <v>319</v>
      </c>
      <c r="B320" s="18">
        <f ca="1">OFFSET(Shifts!A$1,F320,0,1)</f>
        <v>217</v>
      </c>
      <c r="C320" s="18">
        <f t="shared" ref="C320" si="681">I$2</f>
        <v>2</v>
      </c>
      <c r="D320" s="20">
        <f t="shared" si="642"/>
        <v>0</v>
      </c>
      <c r="E320" s="19">
        <f ca="1">OFFSET(Shifts!A$1,F320,12,1)-60</f>
        <v>-60</v>
      </c>
      <c r="F320" s="16">
        <v>107</v>
      </c>
      <c r="H320" s="16" t="str">
        <f ca="1">VLOOKUP(B320,Shifts!A$2:K$300,2,FALSE)</f>
        <v>00:00 00:00</v>
      </c>
      <c r="K320" s="8" t="str">
        <f t="shared" ca="1" si="551"/>
        <v>insert into hourlyrates values (@ID,'217','2','0','-60')exec @id=dbo.nextval 'hourlyrates.dailyratesref'</v>
      </c>
    </row>
    <row r="321" spans="1:11" x14ac:dyDescent="0.3">
      <c r="A321" s="18">
        <v>320</v>
      </c>
      <c r="B321" s="18">
        <f ca="1">OFFSET(Shifts!A$1,F321,0,1)</f>
        <v>217</v>
      </c>
      <c r="C321" s="18">
        <f t="shared" ref="C321" si="682">I$3</f>
        <v>1</v>
      </c>
      <c r="D321" s="19">
        <f ca="1">OFFSET(Shifts!A$1,F320,12,1)</f>
        <v>0</v>
      </c>
      <c r="E321" s="19">
        <f ca="1">OFFSET(Shifts!A$1,F320,13,1)-60</f>
        <v>-60</v>
      </c>
      <c r="F321" s="16">
        <f t="shared" ref="F321" si="683">F320</f>
        <v>107</v>
      </c>
      <c r="H321" s="16" t="str">
        <f ca="1">VLOOKUP(B321,Shifts!A$2:K$300,2,FALSE)</f>
        <v>00:00 00:00</v>
      </c>
      <c r="K321" s="8" t="str">
        <f t="shared" ca="1" si="551"/>
        <v>insert into hourlyrates values (@ID,'217','1','0','-60')exec @id=dbo.nextval 'hourlyrates.dailyratesref'</v>
      </c>
    </row>
    <row r="322" spans="1:11" x14ac:dyDescent="0.3">
      <c r="A322" s="18">
        <v>321</v>
      </c>
      <c r="B322" s="18">
        <f ca="1">OFFSET(Shifts!A$1,F322,0,1)</f>
        <v>217</v>
      </c>
      <c r="C322" s="18">
        <f t="shared" ref="C322" si="684">I$4</f>
        <v>2</v>
      </c>
      <c r="D322" s="19">
        <f ca="1">OFFSET(Shifts!A$1,F320,13,1)</f>
        <v>0</v>
      </c>
      <c r="E322" s="20">
        <f t="shared" ref="E322" si="685">G$1*86400</f>
        <v>86340</v>
      </c>
      <c r="F322" s="16">
        <f t="shared" ref="F322" si="686">F320</f>
        <v>107</v>
      </c>
      <c r="H322" s="16" t="str">
        <f ca="1">VLOOKUP(B322,Shifts!A$2:K$300,2,FALSE)</f>
        <v>00:00 00:00</v>
      </c>
      <c r="K322" s="8" t="str">
        <f t="shared" ca="1" si="551"/>
        <v>insert into hourlyrates values (@ID,'217','2','0','86340')exec @id=dbo.nextval 'hourlyrates.dailyratesref'</v>
      </c>
    </row>
    <row r="323" spans="1:11" x14ac:dyDescent="0.3">
      <c r="A323" s="18">
        <v>322</v>
      </c>
      <c r="B323" s="18">
        <f ca="1">OFFSET(Shifts!A$1,F323,0,1)</f>
        <v>219</v>
      </c>
      <c r="C323" s="18">
        <f t="shared" ref="C323" si="687">I$2</f>
        <v>2</v>
      </c>
      <c r="D323" s="20">
        <f t="shared" si="649"/>
        <v>0</v>
      </c>
      <c r="E323" s="19">
        <f ca="1">OFFSET(Shifts!A$1,F323,12,1)-60</f>
        <v>-60</v>
      </c>
      <c r="F323" s="16">
        <v>108</v>
      </c>
      <c r="H323" s="16" t="str">
        <f ca="1">VLOOKUP(B323,Shifts!A$2:K$300,2,FALSE)</f>
        <v>00:00 00:00</v>
      </c>
      <c r="K323" s="8" t="str">
        <f t="shared" ref="K323:K343" ca="1" si="688">"insert into hourlyrates values (@ID,'"&amp;B323&amp;"','"&amp;C323&amp;"','"&amp;D323&amp;"','"&amp;E323&amp;"')exec @id=dbo.nextval 'hourlyrates.dailyratesref'"</f>
        <v>insert into hourlyrates values (@ID,'219','2','0','-60')exec @id=dbo.nextval 'hourlyrates.dailyratesref'</v>
      </c>
    </row>
    <row r="324" spans="1:11" x14ac:dyDescent="0.3">
      <c r="A324" s="18">
        <v>323</v>
      </c>
      <c r="B324" s="18">
        <f ca="1">OFFSET(Shifts!A$1,F324,0,1)</f>
        <v>219</v>
      </c>
      <c r="C324" s="18">
        <f t="shared" ref="C324" si="689">I$3</f>
        <v>1</v>
      </c>
      <c r="D324" s="19">
        <f ca="1">OFFSET(Shifts!A$1,F323,12,1)</f>
        <v>0</v>
      </c>
      <c r="E324" s="19">
        <f ca="1">OFFSET(Shifts!A$1,F323,13,1)-60</f>
        <v>-60</v>
      </c>
      <c r="F324" s="16">
        <f t="shared" ref="F324" si="690">F323</f>
        <v>108</v>
      </c>
      <c r="H324" s="16" t="str">
        <f ca="1">VLOOKUP(B324,Shifts!A$2:K$300,2,FALSE)</f>
        <v>00:00 00:00</v>
      </c>
      <c r="K324" s="8" t="str">
        <f t="shared" ca="1" si="688"/>
        <v>insert into hourlyrates values (@ID,'219','1','0','-60')exec @id=dbo.nextval 'hourlyrates.dailyratesref'</v>
      </c>
    </row>
    <row r="325" spans="1:11" x14ac:dyDescent="0.3">
      <c r="A325" s="18">
        <v>324</v>
      </c>
      <c r="B325" s="18">
        <f ca="1">OFFSET(Shifts!A$1,F325,0,1)</f>
        <v>219</v>
      </c>
      <c r="C325" s="18">
        <f t="shared" ref="C325" si="691">I$4</f>
        <v>2</v>
      </c>
      <c r="D325" s="19">
        <f ca="1">OFFSET(Shifts!A$1,F323,13,1)</f>
        <v>0</v>
      </c>
      <c r="E325" s="20">
        <f t="shared" ref="E325" si="692">G$1*86400</f>
        <v>86340</v>
      </c>
      <c r="F325" s="16">
        <f t="shared" ref="F325" si="693">F323</f>
        <v>108</v>
      </c>
      <c r="H325" s="16" t="str">
        <f ca="1">VLOOKUP(B325,Shifts!A$2:K$300,2,FALSE)</f>
        <v>00:00 00:00</v>
      </c>
      <c r="K325" s="8" t="str">
        <f t="shared" ca="1" si="688"/>
        <v>insert into hourlyrates values (@ID,'219','2','0','86340')exec @id=dbo.nextval 'hourlyrates.dailyratesref'</v>
      </c>
    </row>
    <row r="326" spans="1:11" x14ac:dyDescent="0.3">
      <c r="A326" s="18">
        <v>325</v>
      </c>
      <c r="B326" s="18">
        <f ca="1">OFFSET(Shifts!A$1,F326,0,1)</f>
        <v>221</v>
      </c>
      <c r="C326" s="18">
        <f t="shared" ref="C326" si="694">I$2</f>
        <v>2</v>
      </c>
      <c r="D326" s="20">
        <f t="shared" ref="D326" si="695">F$1*86400</f>
        <v>0</v>
      </c>
      <c r="E326" s="19">
        <f ca="1">OFFSET(Shifts!A$1,F326,12,1)-60</f>
        <v>-60</v>
      </c>
      <c r="F326" s="16">
        <v>109</v>
      </c>
      <c r="H326" s="16" t="str">
        <f ca="1">VLOOKUP(B326,Shifts!A$2:K$300,2,FALSE)</f>
        <v>00:00 00:00</v>
      </c>
      <c r="K326" s="8" t="str">
        <f t="shared" ca="1" si="688"/>
        <v>insert into hourlyrates values (@ID,'221','2','0','-60')exec @id=dbo.nextval 'hourlyrates.dailyratesref'</v>
      </c>
    </row>
    <row r="327" spans="1:11" x14ac:dyDescent="0.3">
      <c r="A327" s="18">
        <v>326</v>
      </c>
      <c r="B327" s="18">
        <f ca="1">OFFSET(Shifts!A$1,F327,0,1)</f>
        <v>221</v>
      </c>
      <c r="C327" s="18">
        <f t="shared" ref="C327" si="696">I$3</f>
        <v>1</v>
      </c>
      <c r="D327" s="19">
        <f ca="1">OFFSET(Shifts!A$1,F326,12,1)</f>
        <v>0</v>
      </c>
      <c r="E327" s="19">
        <f ca="1">OFFSET(Shifts!A$1,F326,13,1)-60</f>
        <v>-60</v>
      </c>
      <c r="F327" s="16">
        <f t="shared" ref="F327" si="697">F326</f>
        <v>109</v>
      </c>
      <c r="H327" s="16" t="str">
        <f ca="1">VLOOKUP(B327,Shifts!A$2:K$300,2,FALSE)</f>
        <v>00:00 00:00</v>
      </c>
      <c r="K327" s="8" t="str">
        <f t="shared" ca="1" si="688"/>
        <v>insert into hourlyrates values (@ID,'221','1','0','-60')exec @id=dbo.nextval 'hourlyrates.dailyratesref'</v>
      </c>
    </row>
    <row r="328" spans="1:11" x14ac:dyDescent="0.3">
      <c r="A328" s="18">
        <v>327</v>
      </c>
      <c r="B328" s="18">
        <f ca="1">OFFSET(Shifts!A$1,F328,0,1)</f>
        <v>221</v>
      </c>
      <c r="C328" s="18">
        <f t="shared" ref="C328" si="698">I$4</f>
        <v>2</v>
      </c>
      <c r="D328" s="19">
        <f ca="1">OFFSET(Shifts!A$1,F326,13,1)</f>
        <v>0</v>
      </c>
      <c r="E328" s="20">
        <f t="shared" ref="E328" si="699">G$1*86400</f>
        <v>86340</v>
      </c>
      <c r="F328" s="16">
        <f t="shared" ref="F328" si="700">F326</f>
        <v>109</v>
      </c>
      <c r="H328" s="16" t="str">
        <f ca="1">VLOOKUP(B328,Shifts!A$2:K$300,2,FALSE)</f>
        <v>00:00 00:00</v>
      </c>
      <c r="K328" s="8" t="str">
        <f t="shared" ca="1" si="688"/>
        <v>insert into hourlyrates values (@ID,'221','2','0','86340')exec @id=dbo.nextval 'hourlyrates.dailyratesref'</v>
      </c>
    </row>
    <row r="329" spans="1:11" x14ac:dyDescent="0.3">
      <c r="A329" s="18">
        <v>328</v>
      </c>
      <c r="B329" s="18">
        <f ca="1">OFFSET(Shifts!A$1,F329,0,1)</f>
        <v>223</v>
      </c>
      <c r="C329" s="18">
        <f t="shared" ref="C329" si="701">I$2</f>
        <v>2</v>
      </c>
      <c r="D329" s="20">
        <f t="shared" si="642"/>
        <v>0</v>
      </c>
      <c r="E329" s="19">
        <f ca="1">OFFSET(Shifts!A$1,F329,12,1)-60</f>
        <v>-60</v>
      </c>
      <c r="F329" s="16">
        <v>110</v>
      </c>
      <c r="H329" s="16" t="str">
        <f ca="1">VLOOKUP(B329,Shifts!A$2:K$300,2,FALSE)</f>
        <v>00:00 00:00</v>
      </c>
      <c r="K329" s="8" t="str">
        <f t="shared" ca="1" si="688"/>
        <v>insert into hourlyrates values (@ID,'223','2','0','-60')exec @id=dbo.nextval 'hourlyrates.dailyratesref'</v>
      </c>
    </row>
    <row r="330" spans="1:11" x14ac:dyDescent="0.3">
      <c r="A330" s="18">
        <v>329</v>
      </c>
      <c r="B330" s="18">
        <f ca="1">OFFSET(Shifts!A$1,F330,0,1)</f>
        <v>223</v>
      </c>
      <c r="C330" s="18">
        <f t="shared" ref="C330" si="702">I$3</f>
        <v>1</v>
      </c>
      <c r="D330" s="19">
        <f ca="1">OFFSET(Shifts!A$1,F329,12,1)</f>
        <v>0</v>
      </c>
      <c r="E330" s="19">
        <f ca="1">OFFSET(Shifts!A$1,F329,13,1)-60</f>
        <v>-60</v>
      </c>
      <c r="F330" s="16">
        <f t="shared" ref="F330" si="703">F329</f>
        <v>110</v>
      </c>
      <c r="H330" s="16" t="str">
        <f ca="1">VLOOKUP(B330,Shifts!A$2:K$300,2,FALSE)</f>
        <v>00:00 00:00</v>
      </c>
      <c r="K330" s="8" t="str">
        <f t="shared" ca="1" si="688"/>
        <v>insert into hourlyrates values (@ID,'223','1','0','-60')exec @id=dbo.nextval 'hourlyrates.dailyratesref'</v>
      </c>
    </row>
    <row r="331" spans="1:11" x14ac:dyDescent="0.3">
      <c r="A331" s="18">
        <v>330</v>
      </c>
      <c r="B331" s="18">
        <f ca="1">OFFSET(Shifts!A$1,F331,0,1)</f>
        <v>223</v>
      </c>
      <c r="C331" s="18">
        <f t="shared" ref="C331" si="704">I$4</f>
        <v>2</v>
      </c>
      <c r="D331" s="19">
        <f ca="1">OFFSET(Shifts!A$1,F329,13,1)</f>
        <v>0</v>
      </c>
      <c r="E331" s="20">
        <f t="shared" ref="E331" si="705">G$1*86400</f>
        <v>86340</v>
      </c>
      <c r="F331" s="16">
        <f t="shared" ref="F331" si="706">F329</f>
        <v>110</v>
      </c>
      <c r="H331" s="16" t="str">
        <f ca="1">VLOOKUP(B331,Shifts!A$2:K$300,2,FALSE)</f>
        <v>00:00 00:00</v>
      </c>
      <c r="K331" s="8" t="str">
        <f t="shared" ca="1" si="688"/>
        <v>insert into hourlyrates values (@ID,'223','2','0','86340')exec @id=dbo.nextval 'hourlyrates.dailyratesref'</v>
      </c>
    </row>
    <row r="332" spans="1:11" x14ac:dyDescent="0.3">
      <c r="A332" s="18">
        <v>331</v>
      </c>
      <c r="B332" s="18">
        <f ca="1">OFFSET(Shifts!A$1,F332,0,1)</f>
        <v>225</v>
      </c>
      <c r="C332" s="18">
        <f t="shared" ref="C332" si="707">I$2</f>
        <v>2</v>
      </c>
      <c r="D332" s="20">
        <f t="shared" si="649"/>
        <v>0</v>
      </c>
      <c r="E332" s="19">
        <f ca="1">OFFSET(Shifts!A$1,F332,12,1)-60</f>
        <v>-60</v>
      </c>
      <c r="F332" s="16">
        <v>111</v>
      </c>
      <c r="H332" s="16" t="str">
        <f ca="1">VLOOKUP(B332,Shifts!A$2:K$300,2,FALSE)</f>
        <v>00:00 00:00</v>
      </c>
      <c r="K332" s="8" t="str">
        <f t="shared" ca="1" si="688"/>
        <v>insert into hourlyrates values (@ID,'225','2','0','-60')exec @id=dbo.nextval 'hourlyrates.dailyratesref'</v>
      </c>
    </row>
    <row r="333" spans="1:11" x14ac:dyDescent="0.3">
      <c r="A333" s="18">
        <v>332</v>
      </c>
      <c r="B333" s="18">
        <f ca="1">OFFSET(Shifts!A$1,F333,0,1)</f>
        <v>225</v>
      </c>
      <c r="C333" s="18">
        <f t="shared" ref="C333" si="708">I$3</f>
        <v>1</v>
      </c>
      <c r="D333" s="19">
        <f ca="1">OFFSET(Shifts!A$1,F332,12,1)</f>
        <v>0</v>
      </c>
      <c r="E333" s="19">
        <f ca="1">OFFSET(Shifts!A$1,F332,13,1)-60</f>
        <v>-60</v>
      </c>
      <c r="F333" s="16">
        <f t="shared" ref="F333" si="709">F332</f>
        <v>111</v>
      </c>
      <c r="H333" s="16" t="str">
        <f ca="1">VLOOKUP(B333,Shifts!A$2:K$300,2,FALSE)</f>
        <v>00:00 00:00</v>
      </c>
      <c r="K333" s="8" t="str">
        <f t="shared" ca="1" si="688"/>
        <v>insert into hourlyrates values (@ID,'225','1','0','-60')exec @id=dbo.nextval 'hourlyrates.dailyratesref'</v>
      </c>
    </row>
    <row r="334" spans="1:11" x14ac:dyDescent="0.3">
      <c r="A334" s="18">
        <v>333</v>
      </c>
      <c r="B334" s="18">
        <f ca="1">OFFSET(Shifts!A$1,F334,0,1)</f>
        <v>225</v>
      </c>
      <c r="C334" s="18">
        <f t="shared" ref="C334" si="710">I$4</f>
        <v>2</v>
      </c>
      <c r="D334" s="19">
        <f ca="1">OFFSET(Shifts!A$1,F332,13,1)</f>
        <v>0</v>
      </c>
      <c r="E334" s="20">
        <f t="shared" ref="E334" si="711">G$1*86400</f>
        <v>86340</v>
      </c>
      <c r="F334" s="16">
        <f t="shared" ref="F334" si="712">F332</f>
        <v>111</v>
      </c>
      <c r="H334" s="16" t="str">
        <f ca="1">VLOOKUP(B334,Shifts!A$2:K$300,2,FALSE)</f>
        <v>00:00 00:00</v>
      </c>
      <c r="K334" s="8" t="str">
        <f t="shared" ca="1" si="688"/>
        <v>insert into hourlyrates values (@ID,'225','2','0','86340')exec @id=dbo.nextval 'hourlyrates.dailyratesref'</v>
      </c>
    </row>
    <row r="335" spans="1:11" x14ac:dyDescent="0.3">
      <c r="A335" s="18">
        <v>334</v>
      </c>
      <c r="B335" s="18">
        <f ca="1">OFFSET(Shifts!A$1,F335,0,1)</f>
        <v>227</v>
      </c>
      <c r="C335" s="18">
        <f t="shared" ref="C335" si="713">I$2</f>
        <v>2</v>
      </c>
      <c r="D335" s="20">
        <f t="shared" ref="D335" si="714">F$1*86400</f>
        <v>0</v>
      </c>
      <c r="E335" s="19">
        <f ca="1">OFFSET(Shifts!A$1,F335,12,1)-60</f>
        <v>-60</v>
      </c>
      <c r="F335" s="16">
        <v>112</v>
      </c>
      <c r="H335" s="16" t="str">
        <f ca="1">VLOOKUP(B335,Shifts!A$2:K$300,2,FALSE)</f>
        <v>00:00 00:00</v>
      </c>
      <c r="K335" s="8" t="str">
        <f t="shared" ca="1" si="688"/>
        <v>insert into hourlyrates values (@ID,'227','2','0','-60')exec @id=dbo.nextval 'hourlyrates.dailyratesref'</v>
      </c>
    </row>
    <row r="336" spans="1:11" x14ac:dyDescent="0.3">
      <c r="A336" s="18">
        <v>335</v>
      </c>
      <c r="B336" s="18">
        <f ca="1">OFFSET(Shifts!A$1,F336,0,1)</f>
        <v>227</v>
      </c>
      <c r="C336" s="18">
        <f t="shared" ref="C336" si="715">I$3</f>
        <v>1</v>
      </c>
      <c r="D336" s="19">
        <f ca="1">OFFSET(Shifts!A$1,F335,12,1)</f>
        <v>0</v>
      </c>
      <c r="E336" s="19">
        <f ca="1">OFFSET(Shifts!A$1,F335,13,1)-60</f>
        <v>-60</v>
      </c>
      <c r="F336" s="16">
        <f t="shared" ref="F336" si="716">F335</f>
        <v>112</v>
      </c>
      <c r="H336" s="16" t="str">
        <f ca="1">VLOOKUP(B336,Shifts!A$2:K$300,2,FALSE)</f>
        <v>00:00 00:00</v>
      </c>
      <c r="K336" s="8" t="str">
        <f t="shared" ca="1" si="688"/>
        <v>insert into hourlyrates values (@ID,'227','1','0','-60')exec @id=dbo.nextval 'hourlyrates.dailyratesref'</v>
      </c>
    </row>
    <row r="337" spans="1:11" x14ac:dyDescent="0.3">
      <c r="A337" s="18">
        <v>336</v>
      </c>
      <c r="B337" s="18">
        <f ca="1">OFFSET(Shifts!A$1,F337,0,1)</f>
        <v>227</v>
      </c>
      <c r="C337" s="18">
        <f t="shared" ref="C337" si="717">I$4</f>
        <v>2</v>
      </c>
      <c r="D337" s="19">
        <f ca="1">OFFSET(Shifts!A$1,F335,13,1)</f>
        <v>0</v>
      </c>
      <c r="E337" s="20">
        <f t="shared" ref="E337" si="718">G$1*86400</f>
        <v>86340</v>
      </c>
      <c r="F337" s="16">
        <f t="shared" ref="F337" si="719">F335</f>
        <v>112</v>
      </c>
      <c r="H337" s="16" t="str">
        <f ca="1">VLOOKUP(B337,Shifts!A$2:K$300,2,FALSE)</f>
        <v>00:00 00:00</v>
      </c>
      <c r="K337" s="8" t="str">
        <f t="shared" ca="1" si="688"/>
        <v>insert into hourlyrates values (@ID,'227','2','0','86340')exec @id=dbo.nextval 'hourlyrates.dailyratesref'</v>
      </c>
    </row>
    <row r="338" spans="1:11" x14ac:dyDescent="0.3">
      <c r="A338" s="18">
        <v>337</v>
      </c>
      <c r="B338" s="18">
        <f ca="1">OFFSET(Shifts!A$1,F338,0,1)</f>
        <v>229</v>
      </c>
      <c r="C338" s="18">
        <f t="shared" ref="C338" si="720">I$2</f>
        <v>2</v>
      </c>
      <c r="D338" s="20">
        <f t="shared" si="642"/>
        <v>0</v>
      </c>
      <c r="E338" s="19">
        <f ca="1">OFFSET(Shifts!A$1,F338,12,1)-60</f>
        <v>-60</v>
      </c>
      <c r="F338" s="16">
        <v>113</v>
      </c>
      <c r="H338" s="16" t="str">
        <f ca="1">VLOOKUP(B338,Shifts!A$2:K$300,2,FALSE)</f>
        <v>00:00 00:00</v>
      </c>
      <c r="K338" s="8" t="str">
        <f t="shared" ca="1" si="688"/>
        <v>insert into hourlyrates values (@ID,'229','2','0','-60')exec @id=dbo.nextval 'hourlyrates.dailyratesref'</v>
      </c>
    </row>
    <row r="339" spans="1:11" x14ac:dyDescent="0.3">
      <c r="A339" s="18">
        <v>338</v>
      </c>
      <c r="B339" s="18">
        <f ca="1">OFFSET(Shifts!A$1,F339,0,1)</f>
        <v>229</v>
      </c>
      <c r="C339" s="18">
        <f t="shared" ref="C339" si="721">I$3</f>
        <v>1</v>
      </c>
      <c r="D339" s="19">
        <f ca="1">OFFSET(Shifts!A$1,F338,12,1)</f>
        <v>0</v>
      </c>
      <c r="E339" s="19">
        <f ca="1">OFFSET(Shifts!A$1,F338,13,1)-60</f>
        <v>-60</v>
      </c>
      <c r="F339" s="16">
        <f t="shared" ref="F339" si="722">F338</f>
        <v>113</v>
      </c>
      <c r="H339" s="16" t="str">
        <f ca="1">VLOOKUP(B339,Shifts!A$2:K$300,2,FALSE)</f>
        <v>00:00 00:00</v>
      </c>
      <c r="K339" s="8" t="str">
        <f t="shared" ca="1" si="688"/>
        <v>insert into hourlyrates values (@ID,'229','1','0','-60')exec @id=dbo.nextval 'hourlyrates.dailyratesref'</v>
      </c>
    </row>
    <row r="340" spans="1:11" x14ac:dyDescent="0.3">
      <c r="A340" s="18">
        <v>339</v>
      </c>
      <c r="B340" s="18">
        <f ca="1">OFFSET(Shifts!A$1,F340,0,1)</f>
        <v>229</v>
      </c>
      <c r="C340" s="18">
        <f t="shared" ref="C340" si="723">I$4</f>
        <v>2</v>
      </c>
      <c r="D340" s="19">
        <f ca="1">OFFSET(Shifts!A$1,F338,13,1)</f>
        <v>0</v>
      </c>
      <c r="E340" s="20">
        <f t="shared" ref="E340" si="724">G$1*86400</f>
        <v>86340</v>
      </c>
      <c r="F340" s="16">
        <f t="shared" ref="F340" si="725">F338</f>
        <v>113</v>
      </c>
      <c r="H340" s="16" t="str">
        <f ca="1">VLOOKUP(B340,Shifts!A$2:K$300,2,FALSE)</f>
        <v>00:00 00:00</v>
      </c>
      <c r="K340" s="8" t="str">
        <f t="shared" ca="1" si="688"/>
        <v>insert into hourlyrates values (@ID,'229','2','0','86340')exec @id=dbo.nextval 'hourlyrates.dailyratesref'</v>
      </c>
    </row>
    <row r="341" spans="1:11" x14ac:dyDescent="0.3">
      <c r="A341" s="18">
        <v>340</v>
      </c>
      <c r="B341" s="18">
        <f ca="1">OFFSET(Shifts!A$1,F341,0,1)</f>
        <v>231</v>
      </c>
      <c r="C341" s="18">
        <f t="shared" ref="C341" si="726">I$2</f>
        <v>2</v>
      </c>
      <c r="D341" s="20">
        <f t="shared" si="649"/>
        <v>0</v>
      </c>
      <c r="E341" s="19">
        <f ca="1">OFFSET(Shifts!A$1,F341,12,1)-60</f>
        <v>-60</v>
      </c>
      <c r="F341" s="16">
        <v>114</v>
      </c>
      <c r="H341" s="16" t="str">
        <f ca="1">VLOOKUP(B341,Shifts!A$2:K$300,2,FALSE)</f>
        <v>00:00 00:00</v>
      </c>
      <c r="K341" s="8" t="str">
        <f t="shared" ca="1" si="688"/>
        <v>insert into hourlyrates values (@ID,'231','2','0','-60')exec @id=dbo.nextval 'hourlyrates.dailyratesref'</v>
      </c>
    </row>
    <row r="342" spans="1:11" x14ac:dyDescent="0.3">
      <c r="A342" s="18">
        <v>341</v>
      </c>
      <c r="B342" s="18">
        <f ca="1">OFFSET(Shifts!A$1,F342,0,1)</f>
        <v>231</v>
      </c>
      <c r="C342" s="18">
        <f t="shared" ref="C342" si="727">I$3</f>
        <v>1</v>
      </c>
      <c r="D342" s="19">
        <f ca="1">OFFSET(Shifts!A$1,F341,12,1)</f>
        <v>0</v>
      </c>
      <c r="E342" s="19">
        <f ca="1">OFFSET(Shifts!A$1,F341,13,1)-60</f>
        <v>-60</v>
      </c>
      <c r="F342" s="16">
        <f t="shared" ref="F342" si="728">F341</f>
        <v>114</v>
      </c>
      <c r="H342" s="16" t="str">
        <f ca="1">VLOOKUP(B342,Shifts!A$2:K$300,2,FALSE)</f>
        <v>00:00 00:00</v>
      </c>
      <c r="K342" s="8" t="str">
        <f t="shared" ca="1" si="688"/>
        <v>insert into hourlyrates values (@ID,'231','1','0','-60')exec @id=dbo.nextval 'hourlyrates.dailyratesref'</v>
      </c>
    </row>
    <row r="343" spans="1:11" x14ac:dyDescent="0.3">
      <c r="A343" s="18">
        <v>342</v>
      </c>
      <c r="B343" s="18">
        <f ca="1">OFFSET(Shifts!A$1,F343,0,1)</f>
        <v>231</v>
      </c>
      <c r="C343" s="18">
        <f t="shared" ref="C343" si="729">I$4</f>
        <v>2</v>
      </c>
      <c r="D343" s="19">
        <f ca="1">OFFSET(Shifts!A$1,F341,13,1)</f>
        <v>0</v>
      </c>
      <c r="E343" s="20">
        <f t="shared" ref="E343" si="730">G$1*86400</f>
        <v>86340</v>
      </c>
      <c r="F343" s="16">
        <f t="shared" ref="F343" si="731">F341</f>
        <v>114</v>
      </c>
      <c r="H343" s="16" t="str">
        <f ca="1">VLOOKUP(B343,Shifts!A$2:K$300,2,FALSE)</f>
        <v>00:00 00:00</v>
      </c>
      <c r="K343" s="8" t="str">
        <f t="shared" ca="1" si="688"/>
        <v>insert into hourlyrates values (@ID,'231','2','0','86340')exec @id=dbo.nextval 'hourlyrates.dailyratesref'</v>
      </c>
    </row>
    <row r="344" spans="1:11" x14ac:dyDescent="0.3">
      <c r="A344" s="18">
        <v>343</v>
      </c>
      <c r="B344" s="18" t="str">
        <f ca="1">OFFSET(Shifts!A$1,F344,0,1)</f>
        <v>Shiftref</v>
      </c>
      <c r="C344" s="18">
        <f t="shared" ref="C344" si="732">I$2</f>
        <v>2</v>
      </c>
      <c r="D344" s="20">
        <f t="shared" ref="D344" si="733">F$1*86400</f>
        <v>0</v>
      </c>
      <c r="E344" s="19" t="e">
        <f ca="1">OFFSET(Shifts!A$1,F344,12,1)-60</f>
        <v>#VALUE!</v>
      </c>
      <c r="K344" s="8" t="e">
        <f t="shared" ref="K344" ca="1" si="734">"insert into hourlyrates values ('"&amp;A344&amp;"','"&amp;B344&amp;"','"&amp;C344&amp;"','"&amp;D344&amp;"','"&amp;E344&amp;"')exec @id=dbo.nextval 'hourlyrates.dailyratesref'"</f>
        <v>#VALUE!</v>
      </c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1E56-386B-434D-B7CE-37AD9AD7EFE7}">
  <dimension ref="A1:S344"/>
  <sheetViews>
    <sheetView workbookViewId="0">
      <selection activeCell="H2" sqref="H2:H303"/>
    </sheetView>
  </sheetViews>
  <sheetFormatPr defaultRowHeight="14.4" x14ac:dyDescent="0.3"/>
  <cols>
    <col min="1" max="1" width="15.109375" customWidth="1"/>
    <col min="2" max="2" width="8.88671875" style="8"/>
    <col min="6" max="6" width="5.5546875" style="16" bestFit="1" customWidth="1"/>
  </cols>
  <sheetData>
    <row r="1" spans="1:19" ht="15" thickBot="1" x14ac:dyDescent="0.35">
      <c r="A1" t="s">
        <v>110</v>
      </c>
      <c r="B1" s="18" t="s">
        <v>36</v>
      </c>
      <c r="C1" t="s">
        <v>88</v>
      </c>
      <c r="D1" t="s">
        <v>111</v>
      </c>
      <c r="E1" t="s">
        <v>69</v>
      </c>
      <c r="F1" s="34"/>
      <c r="H1" s="8" t="s">
        <v>112</v>
      </c>
    </row>
    <row r="2" spans="1:19" x14ac:dyDescent="0.3">
      <c r="A2">
        <v>1</v>
      </c>
      <c r="B2" s="18">
        <f ca="1">OFFSET(Shifts!A$1,F2,0,1)</f>
        <v>2</v>
      </c>
      <c r="C2">
        <v>1</v>
      </c>
      <c r="D2">
        <f>D3-1</f>
        <v>1</v>
      </c>
      <c r="E2" s="19">
        <f ca="1">OFFSET(Shifts!B$1,F2,18,1)</f>
        <v>-3600</v>
      </c>
      <c r="F2" s="16">
        <v>1</v>
      </c>
      <c r="H2" s="8" t="str">
        <f ca="1">"insert into shiftabs values (@ID,'"&amp;B2&amp;"','"&amp;C2&amp;"','"&amp;D2&amp;"','"&amp;E2&amp;"')exec @id=dbo.nextval 'shiftabs.shiftabsref'"</f>
        <v>insert into shiftabs values (@ID,'2','1','1','-3600')exec @id=dbo.nextval 'shiftabs.shiftabsref'</v>
      </c>
      <c r="S2" t="str">
        <f ca="1">VLOOKUP(B2,Shifts!A$2:B500,2,FALSE)</f>
        <v>00:00 00:00</v>
      </c>
    </row>
    <row r="3" spans="1:19" x14ac:dyDescent="0.3">
      <c r="A3">
        <v>2</v>
      </c>
      <c r="B3" s="18">
        <f ca="1">OFFSET(Shifts!A$1,F3,0,1)</f>
        <v>2</v>
      </c>
      <c r="C3">
        <v>1</v>
      </c>
      <c r="D3">
        <v>2</v>
      </c>
      <c r="E3">
        <f ca="1">E2/2</f>
        <v>-1800</v>
      </c>
      <c r="F3" s="16">
        <f>F2</f>
        <v>1</v>
      </c>
      <c r="H3" s="8" t="str">
        <f t="shared" ref="H3:H66" ca="1" si="0">"insert into shiftabs values (@ID,'"&amp;B3&amp;"','"&amp;C3&amp;"','"&amp;D3&amp;"','"&amp;E3&amp;"')exec @id=dbo.nextval 'shiftabs.shiftabsref'"</f>
        <v>insert into shiftabs values (@ID,'2','1','2','-1800')exec @id=dbo.nextval 'shiftabs.shiftabsref'</v>
      </c>
      <c r="S3" s="8" t="str">
        <f ca="1">VLOOKUP(B3,Shifts!A$2:B501,2,FALSE)</f>
        <v>00:00 00:00</v>
      </c>
    </row>
    <row r="4" spans="1:19" x14ac:dyDescent="0.3">
      <c r="A4">
        <v>3</v>
      </c>
      <c r="B4" s="18">
        <f ca="1">OFFSET(Shifts!A$1,F4,0,1)</f>
        <v>2</v>
      </c>
      <c r="C4">
        <v>1</v>
      </c>
      <c r="D4">
        <f>D3+1</f>
        <v>3</v>
      </c>
      <c r="E4">
        <f ca="1">E2/2</f>
        <v>-1800</v>
      </c>
      <c r="F4" s="16">
        <f>F2</f>
        <v>1</v>
      </c>
      <c r="H4" s="8" t="str">
        <f t="shared" ca="1" si="0"/>
        <v>insert into shiftabs values (@ID,'2','1','3','-1800')exec @id=dbo.nextval 'shiftabs.shiftabsref'</v>
      </c>
      <c r="S4" s="8" t="str">
        <f ca="1">VLOOKUP(B4,Shifts!A$2:B502,2,FALSE)</f>
        <v>00:00 00:00</v>
      </c>
    </row>
    <row r="5" spans="1:19" x14ac:dyDescent="0.3">
      <c r="A5" s="8">
        <v>4</v>
      </c>
      <c r="B5" s="18">
        <f ca="1">OFFSET(Shifts!A$1,F5,0,1)</f>
        <v>4</v>
      </c>
      <c r="C5" s="8">
        <v>1</v>
      </c>
      <c r="D5" s="8">
        <f>D6-1</f>
        <v>1</v>
      </c>
      <c r="E5" s="19">
        <f ca="1">OFFSET(Shifts!B$1,F5,18,1)</f>
        <v>-3600</v>
      </c>
      <c r="F5" s="16">
        <v>2</v>
      </c>
      <c r="H5" s="8" t="str">
        <f t="shared" ca="1" si="0"/>
        <v>insert into shiftabs values (@ID,'4','1','1','-3600')exec @id=dbo.nextval 'shiftabs.shiftabsref'</v>
      </c>
      <c r="S5" s="8" t="str">
        <f ca="1">VLOOKUP(B5,Shifts!A$2:B503,2,FALSE)</f>
        <v>00:00 00:00</v>
      </c>
    </row>
    <row r="6" spans="1:19" x14ac:dyDescent="0.3">
      <c r="A6" s="8">
        <v>5</v>
      </c>
      <c r="B6" s="18">
        <f ca="1">OFFSET(Shifts!A$1,F6,0,1)</f>
        <v>4</v>
      </c>
      <c r="C6" s="8">
        <v>1</v>
      </c>
      <c r="D6" s="8">
        <v>2</v>
      </c>
      <c r="E6" s="8">
        <f ca="1">E5/2</f>
        <v>-1800</v>
      </c>
      <c r="F6" s="16">
        <f t="shared" ref="F6" si="1">F5</f>
        <v>2</v>
      </c>
      <c r="H6" s="8" t="str">
        <f t="shared" ca="1" si="0"/>
        <v>insert into shiftabs values (@ID,'4','1','2','-1800')exec @id=dbo.nextval 'shiftabs.shiftabsref'</v>
      </c>
      <c r="S6" s="8" t="str">
        <f ca="1">VLOOKUP(B6,Shifts!A$2:B504,2,FALSE)</f>
        <v>00:00 00:00</v>
      </c>
    </row>
    <row r="7" spans="1:19" x14ac:dyDescent="0.3">
      <c r="A7" s="8">
        <v>6</v>
      </c>
      <c r="B7" s="18">
        <f ca="1">OFFSET(Shifts!A$1,F7,0,1)</f>
        <v>4</v>
      </c>
      <c r="C7" s="8">
        <v>1</v>
      </c>
      <c r="D7" s="8">
        <f>D6+1</f>
        <v>3</v>
      </c>
      <c r="E7" s="8">
        <f ca="1">E5/2</f>
        <v>-1800</v>
      </c>
      <c r="F7" s="16">
        <f t="shared" ref="F7" si="2">F5</f>
        <v>2</v>
      </c>
      <c r="H7" s="8" t="str">
        <f t="shared" ca="1" si="0"/>
        <v>insert into shiftabs values (@ID,'4','1','3','-1800')exec @id=dbo.nextval 'shiftabs.shiftabsref'</v>
      </c>
      <c r="S7" s="8" t="str">
        <f ca="1">VLOOKUP(B7,Shifts!A$2:B505,2,FALSE)</f>
        <v>00:00 00:00</v>
      </c>
    </row>
    <row r="8" spans="1:19" x14ac:dyDescent="0.3">
      <c r="A8" s="8">
        <v>7</v>
      </c>
      <c r="B8" s="18">
        <f ca="1">OFFSET(Shifts!A$1,F8,0,1)</f>
        <v>6</v>
      </c>
      <c r="C8" s="8">
        <v>1</v>
      </c>
      <c r="D8" s="8">
        <f>D9-1</f>
        <v>1</v>
      </c>
      <c r="E8" s="19">
        <f ca="1">OFFSET(Shifts!B$1,F8,18,1)</f>
        <v>-3600</v>
      </c>
      <c r="F8" s="16">
        <v>3</v>
      </c>
      <c r="H8" s="8" t="str">
        <f t="shared" ca="1" si="0"/>
        <v>insert into shiftabs values (@ID,'6','1','1','-3600')exec @id=dbo.nextval 'shiftabs.shiftabsref'</v>
      </c>
      <c r="S8" s="8" t="str">
        <f ca="1">VLOOKUP(B8,Shifts!A$2:B506,2,FALSE)</f>
        <v>00:00 00:00</v>
      </c>
    </row>
    <row r="9" spans="1:19" x14ac:dyDescent="0.3">
      <c r="A9" s="8">
        <v>8</v>
      </c>
      <c r="B9" s="18">
        <f ca="1">OFFSET(Shifts!A$1,F9,0,1)</f>
        <v>6</v>
      </c>
      <c r="C9" s="8">
        <v>1</v>
      </c>
      <c r="D9" s="8">
        <v>2</v>
      </c>
      <c r="E9" s="8">
        <f ca="1">E8/2</f>
        <v>-1800</v>
      </c>
      <c r="F9" s="16">
        <f t="shared" ref="F9" si="3">F8</f>
        <v>3</v>
      </c>
      <c r="H9" s="8" t="str">
        <f t="shared" ca="1" si="0"/>
        <v>insert into shiftabs values (@ID,'6','1','2','-1800')exec @id=dbo.nextval 'shiftabs.shiftabsref'</v>
      </c>
      <c r="S9" s="8" t="str">
        <f ca="1">VLOOKUP(B9,Shifts!A$2:B507,2,FALSE)</f>
        <v>00:00 00:00</v>
      </c>
    </row>
    <row r="10" spans="1:19" x14ac:dyDescent="0.3">
      <c r="A10" s="8">
        <v>9</v>
      </c>
      <c r="B10" s="18">
        <f ca="1">OFFSET(Shifts!A$1,F10,0,1)</f>
        <v>6</v>
      </c>
      <c r="C10" s="8">
        <v>1</v>
      </c>
      <c r="D10" s="8">
        <f>D9+1</f>
        <v>3</v>
      </c>
      <c r="E10" s="8">
        <f ca="1">E8/2</f>
        <v>-1800</v>
      </c>
      <c r="F10" s="16">
        <f t="shared" ref="F10" si="4">F8</f>
        <v>3</v>
      </c>
      <c r="H10" s="8" t="str">
        <f t="shared" ca="1" si="0"/>
        <v>insert into shiftabs values (@ID,'6','1','3','-1800')exec @id=dbo.nextval 'shiftabs.shiftabsref'</v>
      </c>
      <c r="S10" s="8" t="str">
        <f ca="1">VLOOKUP(B10,Shifts!A$2:B508,2,FALSE)</f>
        <v>00:00 00:00</v>
      </c>
    </row>
    <row r="11" spans="1:19" x14ac:dyDescent="0.3">
      <c r="A11" s="8">
        <v>10</v>
      </c>
      <c r="B11" s="18">
        <f ca="1">OFFSET(Shifts!A$1,F11,0,1)</f>
        <v>8</v>
      </c>
      <c r="C11" s="8">
        <v>1</v>
      </c>
      <c r="D11" s="8">
        <f t="shared" ref="D11" si="5">D12-1</f>
        <v>1</v>
      </c>
      <c r="E11" s="19">
        <f ca="1">OFFSET(Shifts!B$1,F11,18,1)</f>
        <v>-3600</v>
      </c>
      <c r="F11" s="16">
        <v>4</v>
      </c>
      <c r="H11" s="8" t="str">
        <f t="shared" ca="1" si="0"/>
        <v>insert into shiftabs values (@ID,'8','1','1','-3600')exec @id=dbo.nextval 'shiftabs.shiftabsref'</v>
      </c>
      <c r="S11" s="8" t="str">
        <f ca="1">VLOOKUP(B11,Shifts!A$2:B509,2,FALSE)</f>
        <v>00:00 00:00</v>
      </c>
    </row>
    <row r="12" spans="1:19" x14ac:dyDescent="0.3">
      <c r="A12" s="8">
        <v>11</v>
      </c>
      <c r="B12" s="18">
        <f ca="1">OFFSET(Shifts!A$1,F12,0,1)</f>
        <v>8</v>
      </c>
      <c r="C12" s="8">
        <v>1</v>
      </c>
      <c r="D12" s="8">
        <v>2</v>
      </c>
      <c r="E12" s="8">
        <f t="shared" ref="E12" ca="1" si="6">E11/2</f>
        <v>-1800</v>
      </c>
      <c r="F12" s="16">
        <f t="shared" ref="F12" si="7">F11</f>
        <v>4</v>
      </c>
      <c r="H12" s="8" t="str">
        <f t="shared" ca="1" si="0"/>
        <v>insert into shiftabs values (@ID,'8','1','2','-1800')exec @id=dbo.nextval 'shiftabs.shiftabsref'</v>
      </c>
      <c r="S12" s="8" t="str">
        <f ca="1">VLOOKUP(B12,Shifts!A$2:B510,2,FALSE)</f>
        <v>00:00 00:00</v>
      </c>
    </row>
    <row r="13" spans="1:19" x14ac:dyDescent="0.3">
      <c r="A13" s="8">
        <v>12</v>
      </c>
      <c r="B13" s="18">
        <f ca="1">OFFSET(Shifts!A$1,F13,0,1)</f>
        <v>8</v>
      </c>
      <c r="C13" s="8">
        <v>1</v>
      </c>
      <c r="D13" s="8">
        <f t="shared" ref="D13" si="8">D12+1</f>
        <v>3</v>
      </c>
      <c r="E13" s="8">
        <f t="shared" ref="E13" ca="1" si="9">E11/2</f>
        <v>-1800</v>
      </c>
      <c r="F13" s="16">
        <f t="shared" ref="F13" si="10">F11</f>
        <v>4</v>
      </c>
      <c r="H13" s="8" t="str">
        <f t="shared" ca="1" si="0"/>
        <v>insert into shiftabs values (@ID,'8','1','3','-1800')exec @id=dbo.nextval 'shiftabs.shiftabsref'</v>
      </c>
      <c r="S13" s="8" t="str">
        <f ca="1">VLOOKUP(B13,Shifts!A$2:B511,2,FALSE)</f>
        <v>00:00 00:00</v>
      </c>
    </row>
    <row r="14" spans="1:19" x14ac:dyDescent="0.3">
      <c r="A14" s="8">
        <v>13</v>
      </c>
      <c r="B14" s="18">
        <f ca="1">OFFSET(Shifts!A$1,F14,0,1)</f>
        <v>10</v>
      </c>
      <c r="C14" s="8">
        <v>1</v>
      </c>
      <c r="D14" s="8">
        <f t="shared" ref="D14" si="11">D15-1</f>
        <v>1</v>
      </c>
      <c r="E14" s="19">
        <f ca="1">OFFSET(Shifts!B$1,F14,18,1)</f>
        <v>-3600</v>
      </c>
      <c r="F14" s="16">
        <v>5</v>
      </c>
      <c r="H14" s="8" t="str">
        <f t="shared" ca="1" si="0"/>
        <v>insert into shiftabs values (@ID,'10','1','1','-3600')exec @id=dbo.nextval 'shiftabs.shiftabsref'</v>
      </c>
      <c r="S14" s="8" t="str">
        <f ca="1">VLOOKUP(B14,Shifts!A$2:B512,2,FALSE)</f>
        <v>00:00 00:00</v>
      </c>
    </row>
    <row r="15" spans="1:19" x14ac:dyDescent="0.3">
      <c r="A15" s="8">
        <v>14</v>
      </c>
      <c r="B15" s="18">
        <f ca="1">OFFSET(Shifts!A$1,F15,0,1)</f>
        <v>10</v>
      </c>
      <c r="C15" s="8">
        <v>1</v>
      </c>
      <c r="D15" s="8">
        <v>2</v>
      </c>
      <c r="E15" s="8">
        <f t="shared" ref="E15" ca="1" si="12">E14/2</f>
        <v>-1800</v>
      </c>
      <c r="F15" s="16">
        <f t="shared" ref="F15" si="13">F14</f>
        <v>5</v>
      </c>
      <c r="H15" s="8" t="str">
        <f t="shared" ca="1" si="0"/>
        <v>insert into shiftabs values (@ID,'10','1','2','-1800')exec @id=dbo.nextval 'shiftabs.shiftabsref'</v>
      </c>
      <c r="S15" s="8" t="str">
        <f ca="1">VLOOKUP(B15,Shifts!A$2:B513,2,FALSE)</f>
        <v>00:00 00:00</v>
      </c>
    </row>
    <row r="16" spans="1:19" x14ac:dyDescent="0.3">
      <c r="A16" s="8">
        <v>15</v>
      </c>
      <c r="B16" s="18">
        <f ca="1">OFFSET(Shifts!A$1,F16,0,1)</f>
        <v>10</v>
      </c>
      <c r="C16" s="8">
        <v>1</v>
      </c>
      <c r="D16" s="8">
        <f t="shared" ref="D16" si="14">D15+1</f>
        <v>3</v>
      </c>
      <c r="E16" s="8">
        <f t="shared" ref="E16" ca="1" si="15">E14/2</f>
        <v>-1800</v>
      </c>
      <c r="F16" s="16">
        <f t="shared" ref="F16" si="16">F14</f>
        <v>5</v>
      </c>
      <c r="H16" s="8" t="str">
        <f t="shared" ca="1" si="0"/>
        <v>insert into shiftabs values (@ID,'10','1','3','-1800')exec @id=dbo.nextval 'shiftabs.shiftabsref'</v>
      </c>
      <c r="S16" s="8" t="str">
        <f ca="1">VLOOKUP(B16,Shifts!A$2:B514,2,FALSE)</f>
        <v>00:00 00:00</v>
      </c>
    </row>
    <row r="17" spans="1:19" x14ac:dyDescent="0.3">
      <c r="A17" s="8">
        <v>16</v>
      </c>
      <c r="B17" s="18">
        <f ca="1">OFFSET(Shifts!A$1,F17,0,1)</f>
        <v>12</v>
      </c>
      <c r="C17" s="8">
        <v>1</v>
      </c>
      <c r="D17" s="8">
        <f t="shared" ref="D17" si="17">D18-1</f>
        <v>1</v>
      </c>
      <c r="E17" s="19">
        <f ca="1">OFFSET(Shifts!B$1,F17,18,1)</f>
        <v>-3600</v>
      </c>
      <c r="F17" s="16">
        <v>6</v>
      </c>
      <c r="H17" s="8" t="str">
        <f t="shared" ca="1" si="0"/>
        <v>insert into shiftabs values (@ID,'12','1','1','-3600')exec @id=dbo.nextval 'shiftabs.shiftabsref'</v>
      </c>
      <c r="S17" s="8" t="str">
        <f ca="1">VLOOKUP(B17,Shifts!A$2:B515,2,FALSE)</f>
        <v>00:00 00:00</v>
      </c>
    </row>
    <row r="18" spans="1:19" x14ac:dyDescent="0.3">
      <c r="A18" s="8">
        <v>17</v>
      </c>
      <c r="B18" s="18">
        <f ca="1">OFFSET(Shifts!A$1,F18,0,1)</f>
        <v>12</v>
      </c>
      <c r="C18" s="8">
        <v>1</v>
      </c>
      <c r="D18" s="8">
        <v>2</v>
      </c>
      <c r="E18" s="8">
        <f t="shared" ref="E18" ca="1" si="18">E17/2</f>
        <v>-1800</v>
      </c>
      <c r="F18" s="16">
        <f t="shared" ref="F18" si="19">F17</f>
        <v>6</v>
      </c>
      <c r="H18" s="8" t="str">
        <f t="shared" ca="1" si="0"/>
        <v>insert into shiftabs values (@ID,'12','1','2','-1800')exec @id=dbo.nextval 'shiftabs.shiftabsref'</v>
      </c>
      <c r="S18" s="8" t="str">
        <f ca="1">VLOOKUP(B18,Shifts!A$2:B516,2,FALSE)</f>
        <v>00:00 00:00</v>
      </c>
    </row>
    <row r="19" spans="1:19" x14ac:dyDescent="0.3">
      <c r="A19" s="8">
        <v>18</v>
      </c>
      <c r="B19" s="18">
        <f ca="1">OFFSET(Shifts!A$1,F19,0,1)</f>
        <v>12</v>
      </c>
      <c r="C19" s="8">
        <v>1</v>
      </c>
      <c r="D19" s="8">
        <f t="shared" ref="D19" si="20">D18+1</f>
        <v>3</v>
      </c>
      <c r="E19" s="8">
        <f t="shared" ref="E19" ca="1" si="21">E17/2</f>
        <v>-1800</v>
      </c>
      <c r="F19" s="16">
        <f t="shared" ref="F19" si="22">F17</f>
        <v>6</v>
      </c>
      <c r="H19" s="8" t="str">
        <f t="shared" ca="1" si="0"/>
        <v>insert into shiftabs values (@ID,'12','1','3','-1800')exec @id=dbo.nextval 'shiftabs.shiftabsref'</v>
      </c>
      <c r="S19" s="8" t="str">
        <f ca="1">VLOOKUP(B19,Shifts!A$2:B517,2,FALSE)</f>
        <v>00:00 00:00</v>
      </c>
    </row>
    <row r="20" spans="1:19" x14ac:dyDescent="0.3">
      <c r="A20" s="8">
        <v>19</v>
      </c>
      <c r="B20" s="18">
        <f ca="1">OFFSET(Shifts!A$1,F20,0,1)</f>
        <v>14</v>
      </c>
      <c r="C20" s="8">
        <v>1</v>
      </c>
      <c r="D20" s="8">
        <f t="shared" ref="D20" si="23">D21-1</f>
        <v>1</v>
      </c>
      <c r="E20" s="19">
        <f ca="1">OFFSET(Shifts!B$1,F20,18,1)</f>
        <v>-3600</v>
      </c>
      <c r="F20" s="16">
        <v>7</v>
      </c>
      <c r="H20" s="8" t="str">
        <f t="shared" ca="1" si="0"/>
        <v>insert into shiftabs values (@ID,'14','1','1','-3600')exec @id=dbo.nextval 'shiftabs.shiftabsref'</v>
      </c>
      <c r="S20" s="8" t="str">
        <f ca="1">VLOOKUP(B20,Shifts!A$2:B518,2,FALSE)</f>
        <v>00:00 00:00</v>
      </c>
    </row>
    <row r="21" spans="1:19" x14ac:dyDescent="0.3">
      <c r="A21" s="8">
        <v>20</v>
      </c>
      <c r="B21" s="18">
        <f ca="1">OFFSET(Shifts!A$1,F21,0,1)</f>
        <v>14</v>
      </c>
      <c r="C21" s="8">
        <v>1</v>
      </c>
      <c r="D21" s="8">
        <v>2</v>
      </c>
      <c r="E21" s="8">
        <f t="shared" ref="E21" ca="1" si="24">E20/2</f>
        <v>-1800</v>
      </c>
      <c r="F21" s="16">
        <f t="shared" ref="F21" si="25">F20</f>
        <v>7</v>
      </c>
      <c r="H21" s="8" t="str">
        <f t="shared" ca="1" si="0"/>
        <v>insert into shiftabs values (@ID,'14','1','2','-1800')exec @id=dbo.nextval 'shiftabs.shiftabsref'</v>
      </c>
      <c r="S21" s="8" t="str">
        <f ca="1">VLOOKUP(B21,Shifts!A$2:B519,2,FALSE)</f>
        <v>00:00 00:00</v>
      </c>
    </row>
    <row r="22" spans="1:19" x14ac:dyDescent="0.3">
      <c r="A22" s="8">
        <v>21</v>
      </c>
      <c r="B22" s="18">
        <f ca="1">OFFSET(Shifts!A$1,F22,0,1)</f>
        <v>14</v>
      </c>
      <c r="C22" s="8">
        <v>1</v>
      </c>
      <c r="D22" s="8">
        <f t="shared" ref="D22" si="26">D21+1</f>
        <v>3</v>
      </c>
      <c r="E22" s="8">
        <f t="shared" ref="E22" ca="1" si="27">E20/2</f>
        <v>-1800</v>
      </c>
      <c r="F22" s="16">
        <f t="shared" ref="F22" si="28">F20</f>
        <v>7</v>
      </c>
      <c r="H22" s="8" t="str">
        <f t="shared" ca="1" si="0"/>
        <v>insert into shiftabs values (@ID,'14','1','3','-1800')exec @id=dbo.nextval 'shiftabs.shiftabsref'</v>
      </c>
      <c r="S22" s="8" t="str">
        <f ca="1">VLOOKUP(B22,Shifts!A$2:B520,2,FALSE)</f>
        <v>00:00 00:00</v>
      </c>
    </row>
    <row r="23" spans="1:19" x14ac:dyDescent="0.3">
      <c r="A23" s="8">
        <v>22</v>
      </c>
      <c r="B23" s="18">
        <f ca="1">OFFSET(Shifts!A$1,F23,0,1)</f>
        <v>16</v>
      </c>
      <c r="C23" s="8">
        <v>1</v>
      </c>
      <c r="D23" s="8">
        <f t="shared" ref="D23" si="29">D24-1</f>
        <v>1</v>
      </c>
      <c r="E23" s="19">
        <f ca="1">OFFSET(Shifts!B$1,F23,18,1)</f>
        <v>-3600</v>
      </c>
      <c r="F23" s="16">
        <v>8</v>
      </c>
      <c r="H23" s="8" t="str">
        <f t="shared" ca="1" si="0"/>
        <v>insert into shiftabs values (@ID,'16','1','1','-3600')exec @id=dbo.nextval 'shiftabs.shiftabsref'</v>
      </c>
      <c r="S23" s="8" t="str">
        <f ca="1">VLOOKUP(B23,Shifts!A$2:B521,2,FALSE)</f>
        <v>00:00 00:00</v>
      </c>
    </row>
    <row r="24" spans="1:19" x14ac:dyDescent="0.3">
      <c r="A24" s="8">
        <v>23</v>
      </c>
      <c r="B24" s="18">
        <f ca="1">OFFSET(Shifts!A$1,F24,0,1)</f>
        <v>16</v>
      </c>
      <c r="C24" s="8">
        <v>1</v>
      </c>
      <c r="D24" s="8">
        <v>2</v>
      </c>
      <c r="E24" s="8">
        <f t="shared" ref="E24" ca="1" si="30">E23/2</f>
        <v>-1800</v>
      </c>
      <c r="F24" s="16">
        <f t="shared" ref="F24" si="31">F23</f>
        <v>8</v>
      </c>
      <c r="H24" s="8" t="str">
        <f t="shared" ca="1" si="0"/>
        <v>insert into shiftabs values (@ID,'16','1','2','-1800')exec @id=dbo.nextval 'shiftabs.shiftabsref'</v>
      </c>
      <c r="S24" s="8" t="str">
        <f ca="1">VLOOKUP(B24,Shifts!A$2:B522,2,FALSE)</f>
        <v>00:00 00:00</v>
      </c>
    </row>
    <row r="25" spans="1:19" x14ac:dyDescent="0.3">
      <c r="A25" s="8">
        <v>24</v>
      </c>
      <c r="B25" s="18">
        <f ca="1">OFFSET(Shifts!A$1,F25,0,1)</f>
        <v>16</v>
      </c>
      <c r="C25" s="8">
        <v>1</v>
      </c>
      <c r="D25" s="8">
        <f t="shared" ref="D25" si="32">D24+1</f>
        <v>3</v>
      </c>
      <c r="E25" s="8">
        <f t="shared" ref="E25" ca="1" si="33">E23/2</f>
        <v>-1800</v>
      </c>
      <c r="F25" s="16">
        <f t="shared" ref="F25" si="34">F23</f>
        <v>8</v>
      </c>
      <c r="H25" s="8" t="str">
        <f t="shared" ca="1" si="0"/>
        <v>insert into shiftabs values (@ID,'16','1','3','-1800')exec @id=dbo.nextval 'shiftabs.shiftabsref'</v>
      </c>
      <c r="S25" s="8" t="str">
        <f ca="1">VLOOKUP(B25,Shifts!A$2:B523,2,FALSE)</f>
        <v>00:00 00:00</v>
      </c>
    </row>
    <row r="26" spans="1:19" x14ac:dyDescent="0.3">
      <c r="A26" s="8">
        <v>25</v>
      </c>
      <c r="B26" s="18">
        <f ca="1">OFFSET(Shifts!A$1,F26,0,1)</f>
        <v>18</v>
      </c>
      <c r="C26" s="8">
        <v>1</v>
      </c>
      <c r="D26" s="8">
        <f t="shared" ref="D26" si="35">D27-1</f>
        <v>1</v>
      </c>
      <c r="E26" s="19">
        <f ca="1">OFFSET(Shifts!B$1,F26,18,1)</f>
        <v>-3600</v>
      </c>
      <c r="F26" s="16">
        <v>9</v>
      </c>
      <c r="H26" s="8" t="str">
        <f t="shared" ca="1" si="0"/>
        <v>insert into shiftabs values (@ID,'18','1','1','-3600')exec @id=dbo.nextval 'shiftabs.shiftabsref'</v>
      </c>
      <c r="S26" s="8" t="str">
        <f ca="1">VLOOKUP(B26,Shifts!A$2:B524,2,FALSE)</f>
        <v>00:00 00:00</v>
      </c>
    </row>
    <row r="27" spans="1:19" x14ac:dyDescent="0.3">
      <c r="A27" s="8">
        <v>26</v>
      </c>
      <c r="B27" s="18">
        <f ca="1">OFFSET(Shifts!A$1,F27,0,1)</f>
        <v>18</v>
      </c>
      <c r="C27" s="8">
        <v>1</v>
      </c>
      <c r="D27" s="8">
        <v>2</v>
      </c>
      <c r="E27" s="8">
        <f t="shared" ref="E27" ca="1" si="36">E26/2</f>
        <v>-1800</v>
      </c>
      <c r="F27" s="16">
        <f t="shared" ref="F27" si="37">F26</f>
        <v>9</v>
      </c>
      <c r="H27" s="8" t="str">
        <f t="shared" ca="1" si="0"/>
        <v>insert into shiftabs values (@ID,'18','1','2','-1800')exec @id=dbo.nextval 'shiftabs.shiftabsref'</v>
      </c>
      <c r="S27" s="8" t="str">
        <f ca="1">VLOOKUP(B27,Shifts!A$2:B525,2,FALSE)</f>
        <v>00:00 00:00</v>
      </c>
    </row>
    <row r="28" spans="1:19" x14ac:dyDescent="0.3">
      <c r="A28" s="8">
        <v>27</v>
      </c>
      <c r="B28" s="18">
        <f ca="1">OFFSET(Shifts!A$1,F28,0,1)</f>
        <v>18</v>
      </c>
      <c r="C28" s="8">
        <v>1</v>
      </c>
      <c r="D28" s="8">
        <f t="shared" ref="D28" si="38">D27+1</f>
        <v>3</v>
      </c>
      <c r="E28" s="8">
        <f t="shared" ref="E28" ca="1" si="39">E26/2</f>
        <v>-1800</v>
      </c>
      <c r="F28" s="16">
        <f t="shared" ref="F28" si="40">F26</f>
        <v>9</v>
      </c>
      <c r="H28" s="8" t="str">
        <f t="shared" ca="1" si="0"/>
        <v>insert into shiftabs values (@ID,'18','1','3','-1800')exec @id=dbo.nextval 'shiftabs.shiftabsref'</v>
      </c>
      <c r="S28" s="8" t="str">
        <f ca="1">VLOOKUP(B28,Shifts!A$2:B526,2,FALSE)</f>
        <v>00:00 00:00</v>
      </c>
    </row>
    <row r="29" spans="1:19" x14ac:dyDescent="0.3">
      <c r="A29" s="8">
        <v>28</v>
      </c>
      <c r="B29" s="18">
        <f ca="1">OFFSET(Shifts!A$1,F29,0,1)</f>
        <v>20</v>
      </c>
      <c r="C29" s="8">
        <v>1</v>
      </c>
      <c r="D29" s="8">
        <f t="shared" ref="D29" si="41">D30-1</f>
        <v>1</v>
      </c>
      <c r="E29" s="19">
        <f ca="1">OFFSET(Shifts!B$1,F29,18,1)</f>
        <v>-3600</v>
      </c>
      <c r="F29" s="16">
        <v>10</v>
      </c>
      <c r="H29" s="8" t="str">
        <f t="shared" ca="1" si="0"/>
        <v>insert into shiftabs values (@ID,'20','1','1','-3600')exec @id=dbo.nextval 'shiftabs.shiftabsref'</v>
      </c>
      <c r="S29" s="8" t="str">
        <f ca="1">VLOOKUP(B29,Shifts!A$2:B527,2,FALSE)</f>
        <v>00:00 00:00</v>
      </c>
    </row>
    <row r="30" spans="1:19" x14ac:dyDescent="0.3">
      <c r="A30" s="8">
        <v>29</v>
      </c>
      <c r="B30" s="18">
        <f ca="1">OFFSET(Shifts!A$1,F30,0,1)</f>
        <v>20</v>
      </c>
      <c r="C30" s="8">
        <v>1</v>
      </c>
      <c r="D30" s="8">
        <v>2</v>
      </c>
      <c r="E30" s="8">
        <f t="shared" ref="E30" ca="1" si="42">E29/2</f>
        <v>-1800</v>
      </c>
      <c r="F30" s="16">
        <f t="shared" ref="F30" si="43">F29</f>
        <v>10</v>
      </c>
      <c r="H30" s="8" t="str">
        <f t="shared" ca="1" si="0"/>
        <v>insert into shiftabs values (@ID,'20','1','2','-1800')exec @id=dbo.nextval 'shiftabs.shiftabsref'</v>
      </c>
      <c r="S30" s="8" t="str">
        <f ca="1">VLOOKUP(B30,Shifts!A$2:B528,2,FALSE)</f>
        <v>00:00 00:00</v>
      </c>
    </row>
    <row r="31" spans="1:19" x14ac:dyDescent="0.3">
      <c r="A31" s="8">
        <v>30</v>
      </c>
      <c r="B31" s="18">
        <f ca="1">OFFSET(Shifts!A$1,F31,0,1)</f>
        <v>20</v>
      </c>
      <c r="C31" s="8">
        <v>1</v>
      </c>
      <c r="D31" s="8">
        <f t="shared" ref="D31" si="44">D30+1</f>
        <v>3</v>
      </c>
      <c r="E31" s="8">
        <f t="shared" ref="E31" ca="1" si="45">E29/2</f>
        <v>-1800</v>
      </c>
      <c r="F31" s="16">
        <f t="shared" ref="F31" si="46">F29</f>
        <v>10</v>
      </c>
      <c r="H31" s="8" t="str">
        <f t="shared" ca="1" si="0"/>
        <v>insert into shiftabs values (@ID,'20','1','3','-1800')exec @id=dbo.nextval 'shiftabs.shiftabsref'</v>
      </c>
      <c r="S31" s="8" t="str">
        <f ca="1">VLOOKUP(B31,Shifts!A$2:B529,2,FALSE)</f>
        <v>00:00 00:00</v>
      </c>
    </row>
    <row r="32" spans="1:19" x14ac:dyDescent="0.3">
      <c r="A32" s="8">
        <v>31</v>
      </c>
      <c r="B32" s="18">
        <f ca="1">OFFSET(Shifts!A$1,F32,0,1)</f>
        <v>22</v>
      </c>
      <c r="C32" s="8">
        <v>1</v>
      </c>
      <c r="D32" s="8">
        <f t="shared" ref="D32" si="47">D33-1</f>
        <v>1</v>
      </c>
      <c r="E32" s="19">
        <f ca="1">OFFSET(Shifts!B$1,F32,18,1)</f>
        <v>-3600</v>
      </c>
      <c r="F32" s="16">
        <v>11</v>
      </c>
      <c r="H32" s="8" t="str">
        <f t="shared" ca="1" si="0"/>
        <v>insert into shiftabs values (@ID,'22','1','1','-3600')exec @id=dbo.nextval 'shiftabs.shiftabsref'</v>
      </c>
      <c r="S32" s="8" t="str">
        <f ca="1">VLOOKUP(B32,Shifts!A$2:B530,2,FALSE)</f>
        <v>00:00 00:00</v>
      </c>
    </row>
    <row r="33" spans="1:19" x14ac:dyDescent="0.3">
      <c r="A33" s="8">
        <v>32</v>
      </c>
      <c r="B33" s="18">
        <f ca="1">OFFSET(Shifts!A$1,F33,0,1)</f>
        <v>22</v>
      </c>
      <c r="C33" s="8">
        <v>1</v>
      </c>
      <c r="D33" s="8">
        <v>2</v>
      </c>
      <c r="E33" s="8">
        <f t="shared" ref="E33" ca="1" si="48">E32/2</f>
        <v>-1800</v>
      </c>
      <c r="F33" s="16">
        <f t="shared" ref="F33" si="49">F32</f>
        <v>11</v>
      </c>
      <c r="H33" s="8" t="str">
        <f t="shared" ca="1" si="0"/>
        <v>insert into shiftabs values (@ID,'22','1','2','-1800')exec @id=dbo.nextval 'shiftabs.shiftabsref'</v>
      </c>
      <c r="S33" s="8" t="str">
        <f ca="1">VLOOKUP(B33,Shifts!A$2:B531,2,FALSE)</f>
        <v>00:00 00:00</v>
      </c>
    </row>
    <row r="34" spans="1:19" x14ac:dyDescent="0.3">
      <c r="A34" s="8">
        <v>33</v>
      </c>
      <c r="B34" s="18">
        <f ca="1">OFFSET(Shifts!A$1,F34,0,1)</f>
        <v>22</v>
      </c>
      <c r="C34" s="8">
        <v>1</v>
      </c>
      <c r="D34" s="8">
        <f t="shared" ref="D34" si="50">D33+1</f>
        <v>3</v>
      </c>
      <c r="E34" s="8">
        <f t="shared" ref="E34" ca="1" si="51">E32/2</f>
        <v>-1800</v>
      </c>
      <c r="F34" s="16">
        <f t="shared" ref="F34" si="52">F32</f>
        <v>11</v>
      </c>
      <c r="H34" s="8" t="str">
        <f t="shared" ca="1" si="0"/>
        <v>insert into shiftabs values (@ID,'22','1','3','-1800')exec @id=dbo.nextval 'shiftabs.shiftabsref'</v>
      </c>
      <c r="S34" s="8" t="str">
        <f ca="1">VLOOKUP(B34,Shifts!A$2:B532,2,FALSE)</f>
        <v>00:00 00:00</v>
      </c>
    </row>
    <row r="35" spans="1:19" x14ac:dyDescent="0.3">
      <c r="A35" s="8">
        <v>34</v>
      </c>
      <c r="B35" s="18">
        <f ca="1">OFFSET(Shifts!A$1,F35,0,1)</f>
        <v>24</v>
      </c>
      <c r="C35" s="8">
        <v>1</v>
      </c>
      <c r="D35" s="8">
        <f t="shared" ref="D35" si="53">D36-1</f>
        <v>1</v>
      </c>
      <c r="E35" s="19">
        <f ca="1">OFFSET(Shifts!B$1,F35,18,1)</f>
        <v>-3600</v>
      </c>
      <c r="F35" s="16">
        <v>12</v>
      </c>
      <c r="H35" s="8" t="str">
        <f t="shared" ca="1" si="0"/>
        <v>insert into shiftabs values (@ID,'24','1','1','-3600')exec @id=dbo.nextval 'shiftabs.shiftabsref'</v>
      </c>
      <c r="S35" s="8" t="str">
        <f ca="1">VLOOKUP(B35,Shifts!A$2:B533,2,FALSE)</f>
        <v>00:00 00:00</v>
      </c>
    </row>
    <row r="36" spans="1:19" x14ac:dyDescent="0.3">
      <c r="A36" s="8">
        <v>35</v>
      </c>
      <c r="B36" s="18">
        <f ca="1">OFFSET(Shifts!A$1,F36,0,1)</f>
        <v>24</v>
      </c>
      <c r="C36" s="8">
        <v>1</v>
      </c>
      <c r="D36" s="8">
        <v>2</v>
      </c>
      <c r="E36" s="8">
        <f t="shared" ref="E36" ca="1" si="54">E35/2</f>
        <v>-1800</v>
      </c>
      <c r="F36" s="16">
        <f t="shared" ref="F36" si="55">F35</f>
        <v>12</v>
      </c>
      <c r="H36" s="8" t="str">
        <f t="shared" ca="1" si="0"/>
        <v>insert into shiftabs values (@ID,'24','1','2','-1800')exec @id=dbo.nextval 'shiftabs.shiftabsref'</v>
      </c>
      <c r="S36" s="8" t="str">
        <f ca="1">VLOOKUP(B36,Shifts!A$2:B534,2,FALSE)</f>
        <v>00:00 00:00</v>
      </c>
    </row>
    <row r="37" spans="1:19" x14ac:dyDescent="0.3">
      <c r="A37" s="8">
        <v>36</v>
      </c>
      <c r="B37" s="18">
        <f ca="1">OFFSET(Shifts!A$1,F37,0,1)</f>
        <v>24</v>
      </c>
      <c r="C37" s="8">
        <v>1</v>
      </c>
      <c r="D37" s="8">
        <f t="shared" ref="D37" si="56">D36+1</f>
        <v>3</v>
      </c>
      <c r="E37" s="8">
        <f t="shared" ref="E37" ca="1" si="57">E35/2</f>
        <v>-1800</v>
      </c>
      <c r="F37" s="16">
        <f t="shared" ref="F37" si="58">F35</f>
        <v>12</v>
      </c>
      <c r="H37" s="8" t="str">
        <f t="shared" ca="1" si="0"/>
        <v>insert into shiftabs values (@ID,'24','1','3','-1800')exec @id=dbo.nextval 'shiftabs.shiftabsref'</v>
      </c>
      <c r="S37" s="8" t="str">
        <f ca="1">VLOOKUP(B37,Shifts!A$2:B535,2,FALSE)</f>
        <v>00:00 00:00</v>
      </c>
    </row>
    <row r="38" spans="1:19" x14ac:dyDescent="0.3">
      <c r="A38" s="8">
        <v>37</v>
      </c>
      <c r="B38" s="18">
        <f ca="1">OFFSET(Shifts!A$1,F38,0,1)</f>
        <v>26</v>
      </c>
      <c r="C38" s="8">
        <v>1</v>
      </c>
      <c r="D38" s="8">
        <f t="shared" ref="D38" si="59">D39-1</f>
        <v>1</v>
      </c>
      <c r="E38" s="19">
        <f ca="1">OFFSET(Shifts!B$1,F38,18,1)</f>
        <v>-3600</v>
      </c>
      <c r="F38" s="16">
        <v>13</v>
      </c>
      <c r="H38" s="8" t="str">
        <f t="shared" ca="1" si="0"/>
        <v>insert into shiftabs values (@ID,'26','1','1','-3600')exec @id=dbo.nextval 'shiftabs.shiftabsref'</v>
      </c>
      <c r="S38" s="8" t="str">
        <f ca="1">VLOOKUP(B38,Shifts!A$2:B536,2,FALSE)</f>
        <v>00:00 00:00</v>
      </c>
    </row>
    <row r="39" spans="1:19" x14ac:dyDescent="0.3">
      <c r="A39" s="8">
        <v>38</v>
      </c>
      <c r="B39" s="18">
        <f ca="1">OFFSET(Shifts!A$1,F39,0,1)</f>
        <v>26</v>
      </c>
      <c r="C39" s="8">
        <v>1</v>
      </c>
      <c r="D39" s="8">
        <v>2</v>
      </c>
      <c r="E39" s="8">
        <f t="shared" ref="E39" ca="1" si="60">E38/2</f>
        <v>-1800</v>
      </c>
      <c r="F39" s="16">
        <f t="shared" ref="F39" si="61">F38</f>
        <v>13</v>
      </c>
      <c r="H39" s="8" t="str">
        <f t="shared" ca="1" si="0"/>
        <v>insert into shiftabs values (@ID,'26','1','2','-1800')exec @id=dbo.nextval 'shiftabs.shiftabsref'</v>
      </c>
      <c r="S39" s="8" t="str">
        <f ca="1">VLOOKUP(B39,Shifts!A$2:B537,2,FALSE)</f>
        <v>00:00 00:00</v>
      </c>
    </row>
    <row r="40" spans="1:19" x14ac:dyDescent="0.3">
      <c r="A40" s="8">
        <v>39</v>
      </c>
      <c r="B40" s="18">
        <f ca="1">OFFSET(Shifts!A$1,F40,0,1)</f>
        <v>26</v>
      </c>
      <c r="C40" s="8">
        <v>1</v>
      </c>
      <c r="D40" s="8">
        <f t="shared" ref="D40" si="62">D39+1</f>
        <v>3</v>
      </c>
      <c r="E40" s="8">
        <f t="shared" ref="E40" ca="1" si="63">E38/2</f>
        <v>-1800</v>
      </c>
      <c r="F40" s="16">
        <f t="shared" ref="F40" si="64">F38</f>
        <v>13</v>
      </c>
      <c r="H40" s="8" t="str">
        <f t="shared" ca="1" si="0"/>
        <v>insert into shiftabs values (@ID,'26','1','3','-1800')exec @id=dbo.nextval 'shiftabs.shiftabsref'</v>
      </c>
      <c r="S40" s="8" t="str">
        <f ca="1">VLOOKUP(B40,Shifts!A$2:B538,2,FALSE)</f>
        <v>00:00 00:00</v>
      </c>
    </row>
    <row r="41" spans="1:19" x14ac:dyDescent="0.3">
      <c r="A41" s="8">
        <v>40</v>
      </c>
      <c r="B41" s="18">
        <f ca="1">OFFSET(Shifts!A$1,F41,0,1)</f>
        <v>28</v>
      </c>
      <c r="C41" s="8">
        <v>1</v>
      </c>
      <c r="D41" s="8">
        <f t="shared" ref="D41" si="65">D42-1</f>
        <v>1</v>
      </c>
      <c r="E41" s="19">
        <f ca="1">OFFSET(Shifts!B$1,F41,18,1)</f>
        <v>-3600</v>
      </c>
      <c r="F41" s="16">
        <v>14</v>
      </c>
      <c r="H41" s="8" t="str">
        <f t="shared" ca="1" si="0"/>
        <v>insert into shiftabs values (@ID,'28','1','1','-3600')exec @id=dbo.nextval 'shiftabs.shiftabsref'</v>
      </c>
      <c r="S41" s="8" t="str">
        <f ca="1">VLOOKUP(B41,Shifts!A$2:B539,2,FALSE)</f>
        <v>00:00 00:00</v>
      </c>
    </row>
    <row r="42" spans="1:19" x14ac:dyDescent="0.3">
      <c r="A42" s="8">
        <v>41</v>
      </c>
      <c r="B42" s="18">
        <f ca="1">OFFSET(Shifts!A$1,F42,0,1)</f>
        <v>28</v>
      </c>
      <c r="C42" s="8">
        <v>1</v>
      </c>
      <c r="D42" s="8">
        <v>2</v>
      </c>
      <c r="E42" s="8">
        <f t="shared" ref="E42" ca="1" si="66">E41/2</f>
        <v>-1800</v>
      </c>
      <c r="F42" s="16">
        <f t="shared" ref="F42" si="67">F41</f>
        <v>14</v>
      </c>
      <c r="H42" s="8" t="str">
        <f t="shared" ca="1" si="0"/>
        <v>insert into shiftabs values (@ID,'28','1','2','-1800')exec @id=dbo.nextval 'shiftabs.shiftabsref'</v>
      </c>
      <c r="S42" s="8" t="str">
        <f ca="1">VLOOKUP(B42,Shifts!A$2:B540,2,FALSE)</f>
        <v>00:00 00:00</v>
      </c>
    </row>
    <row r="43" spans="1:19" x14ac:dyDescent="0.3">
      <c r="A43" s="8">
        <v>42</v>
      </c>
      <c r="B43" s="18">
        <f ca="1">OFFSET(Shifts!A$1,F43,0,1)</f>
        <v>28</v>
      </c>
      <c r="C43" s="8">
        <v>1</v>
      </c>
      <c r="D43" s="8">
        <f t="shared" ref="D43" si="68">D42+1</f>
        <v>3</v>
      </c>
      <c r="E43" s="8">
        <f t="shared" ref="E43" ca="1" si="69">E41/2</f>
        <v>-1800</v>
      </c>
      <c r="F43" s="16">
        <f t="shared" ref="F43" si="70">F41</f>
        <v>14</v>
      </c>
      <c r="H43" s="8" t="str">
        <f t="shared" ca="1" si="0"/>
        <v>insert into shiftabs values (@ID,'28','1','3','-1800')exec @id=dbo.nextval 'shiftabs.shiftabsref'</v>
      </c>
      <c r="S43" s="8" t="str">
        <f ca="1">VLOOKUP(B43,Shifts!A$2:B541,2,FALSE)</f>
        <v>00:00 00:00</v>
      </c>
    </row>
    <row r="44" spans="1:19" x14ac:dyDescent="0.3">
      <c r="A44" s="8">
        <v>43</v>
      </c>
      <c r="B44" s="18">
        <f ca="1">OFFSET(Shifts!A$1,F44,0,1)</f>
        <v>30</v>
      </c>
      <c r="C44" s="8">
        <v>1</v>
      </c>
      <c r="D44" s="8">
        <f t="shared" ref="D44" si="71">D45-1</f>
        <v>1</v>
      </c>
      <c r="E44" s="19">
        <f ca="1">OFFSET(Shifts!B$1,F44,18,1)</f>
        <v>-3600</v>
      </c>
      <c r="F44" s="16">
        <v>15</v>
      </c>
      <c r="H44" s="8" t="str">
        <f t="shared" ca="1" si="0"/>
        <v>insert into shiftabs values (@ID,'30','1','1','-3600')exec @id=dbo.nextval 'shiftabs.shiftabsref'</v>
      </c>
      <c r="S44" s="8" t="str">
        <f ca="1">VLOOKUP(B44,Shifts!A$2:B542,2,FALSE)</f>
        <v>00:00 00:00</v>
      </c>
    </row>
    <row r="45" spans="1:19" x14ac:dyDescent="0.3">
      <c r="A45" s="8">
        <v>44</v>
      </c>
      <c r="B45" s="18">
        <f ca="1">OFFSET(Shifts!A$1,F45,0,1)</f>
        <v>30</v>
      </c>
      <c r="C45" s="8">
        <v>1</v>
      </c>
      <c r="D45" s="8">
        <v>2</v>
      </c>
      <c r="E45" s="8">
        <f t="shared" ref="E45" ca="1" si="72">E44/2</f>
        <v>-1800</v>
      </c>
      <c r="F45" s="16">
        <f t="shared" ref="F45" si="73">F44</f>
        <v>15</v>
      </c>
      <c r="H45" s="8" t="str">
        <f t="shared" ca="1" si="0"/>
        <v>insert into shiftabs values (@ID,'30','1','2','-1800')exec @id=dbo.nextval 'shiftabs.shiftabsref'</v>
      </c>
      <c r="S45" s="8" t="str">
        <f ca="1">VLOOKUP(B45,Shifts!A$2:B543,2,FALSE)</f>
        <v>00:00 00:00</v>
      </c>
    </row>
    <row r="46" spans="1:19" x14ac:dyDescent="0.3">
      <c r="A46" s="8">
        <v>45</v>
      </c>
      <c r="B46" s="18">
        <f ca="1">OFFSET(Shifts!A$1,F46,0,1)</f>
        <v>30</v>
      </c>
      <c r="C46" s="8">
        <v>1</v>
      </c>
      <c r="D46" s="8">
        <f t="shared" ref="D46" si="74">D45+1</f>
        <v>3</v>
      </c>
      <c r="E46" s="8">
        <f t="shared" ref="E46" ca="1" si="75">E44/2</f>
        <v>-1800</v>
      </c>
      <c r="F46" s="16">
        <f t="shared" ref="F46" si="76">F44</f>
        <v>15</v>
      </c>
      <c r="H46" s="8" t="str">
        <f t="shared" ca="1" si="0"/>
        <v>insert into shiftabs values (@ID,'30','1','3','-1800')exec @id=dbo.nextval 'shiftabs.shiftabsref'</v>
      </c>
      <c r="S46" s="8" t="str">
        <f ca="1">VLOOKUP(B46,Shifts!A$2:B544,2,FALSE)</f>
        <v>00:00 00:00</v>
      </c>
    </row>
    <row r="47" spans="1:19" x14ac:dyDescent="0.3">
      <c r="A47" s="8">
        <v>46</v>
      </c>
      <c r="B47" s="18">
        <f ca="1">OFFSET(Shifts!A$1,F47,0,1)</f>
        <v>32</v>
      </c>
      <c r="C47" s="8">
        <v>1</v>
      </c>
      <c r="D47" s="8">
        <f t="shared" ref="D47" si="77">D48-1</f>
        <v>1</v>
      </c>
      <c r="E47" s="19">
        <f ca="1">OFFSET(Shifts!B$1,F47,18,1)</f>
        <v>-3600</v>
      </c>
      <c r="F47" s="16">
        <v>16</v>
      </c>
      <c r="H47" s="8" t="str">
        <f t="shared" ca="1" si="0"/>
        <v>insert into shiftabs values (@ID,'32','1','1','-3600')exec @id=dbo.nextval 'shiftabs.shiftabsref'</v>
      </c>
      <c r="S47" s="8" t="str">
        <f ca="1">VLOOKUP(B47,Shifts!A$2:B545,2,FALSE)</f>
        <v>00:00 00:00</v>
      </c>
    </row>
    <row r="48" spans="1:19" x14ac:dyDescent="0.3">
      <c r="A48" s="8">
        <v>47</v>
      </c>
      <c r="B48" s="18">
        <f ca="1">OFFSET(Shifts!A$1,F48,0,1)</f>
        <v>32</v>
      </c>
      <c r="C48" s="8">
        <v>1</v>
      </c>
      <c r="D48" s="8">
        <v>2</v>
      </c>
      <c r="E48" s="8">
        <f t="shared" ref="E48" ca="1" si="78">E47/2</f>
        <v>-1800</v>
      </c>
      <c r="F48" s="16">
        <f t="shared" ref="F48" si="79">F47</f>
        <v>16</v>
      </c>
      <c r="H48" s="8" t="str">
        <f t="shared" ca="1" si="0"/>
        <v>insert into shiftabs values (@ID,'32','1','2','-1800')exec @id=dbo.nextval 'shiftabs.shiftabsref'</v>
      </c>
      <c r="S48" s="8" t="str">
        <f ca="1">VLOOKUP(B48,Shifts!A$2:B546,2,FALSE)</f>
        <v>00:00 00:00</v>
      </c>
    </row>
    <row r="49" spans="1:19" x14ac:dyDescent="0.3">
      <c r="A49" s="8">
        <v>48</v>
      </c>
      <c r="B49" s="18">
        <f ca="1">OFFSET(Shifts!A$1,F49,0,1)</f>
        <v>32</v>
      </c>
      <c r="C49" s="8">
        <v>1</v>
      </c>
      <c r="D49" s="8">
        <f t="shared" ref="D49" si="80">D48+1</f>
        <v>3</v>
      </c>
      <c r="E49" s="8">
        <f t="shared" ref="E49" ca="1" si="81">E47/2</f>
        <v>-1800</v>
      </c>
      <c r="F49" s="16">
        <f t="shared" ref="F49" si="82">F47</f>
        <v>16</v>
      </c>
      <c r="H49" s="8" t="str">
        <f t="shared" ca="1" si="0"/>
        <v>insert into shiftabs values (@ID,'32','1','3','-1800')exec @id=dbo.nextval 'shiftabs.shiftabsref'</v>
      </c>
      <c r="S49" s="8" t="str">
        <f ca="1">VLOOKUP(B49,Shifts!A$2:B547,2,FALSE)</f>
        <v>00:00 00:00</v>
      </c>
    </row>
    <row r="50" spans="1:19" x14ac:dyDescent="0.3">
      <c r="A50" s="8">
        <v>49</v>
      </c>
      <c r="B50" s="18">
        <f ca="1">OFFSET(Shifts!A$1,F50,0,1)</f>
        <v>34</v>
      </c>
      <c r="C50" s="8">
        <v>1</v>
      </c>
      <c r="D50" s="8">
        <f t="shared" ref="D50" si="83">D51-1</f>
        <v>1</v>
      </c>
      <c r="E50" s="19">
        <f ca="1">OFFSET(Shifts!B$1,F50,18,1)</f>
        <v>-3600</v>
      </c>
      <c r="F50" s="16">
        <v>17</v>
      </c>
      <c r="H50" s="8" t="str">
        <f t="shared" ca="1" si="0"/>
        <v>insert into shiftabs values (@ID,'34','1','1','-3600')exec @id=dbo.nextval 'shiftabs.shiftabsref'</v>
      </c>
      <c r="S50" s="8" t="str">
        <f ca="1">VLOOKUP(B50,Shifts!A$2:B548,2,FALSE)</f>
        <v>00:00 00:00</v>
      </c>
    </row>
    <row r="51" spans="1:19" x14ac:dyDescent="0.3">
      <c r="A51" s="8">
        <v>50</v>
      </c>
      <c r="B51" s="18">
        <f ca="1">OFFSET(Shifts!A$1,F51,0,1)</f>
        <v>34</v>
      </c>
      <c r="C51" s="8">
        <v>1</v>
      </c>
      <c r="D51" s="8">
        <v>2</v>
      </c>
      <c r="E51" s="8">
        <f t="shared" ref="E51" ca="1" si="84">E50/2</f>
        <v>-1800</v>
      </c>
      <c r="F51" s="16">
        <f t="shared" ref="F51" si="85">F50</f>
        <v>17</v>
      </c>
      <c r="H51" s="8" t="str">
        <f t="shared" ca="1" si="0"/>
        <v>insert into shiftabs values (@ID,'34','1','2','-1800')exec @id=dbo.nextval 'shiftabs.shiftabsref'</v>
      </c>
      <c r="S51" s="8" t="str">
        <f ca="1">VLOOKUP(B51,Shifts!A$2:B549,2,FALSE)</f>
        <v>00:00 00:00</v>
      </c>
    </row>
    <row r="52" spans="1:19" x14ac:dyDescent="0.3">
      <c r="A52" s="8">
        <v>51</v>
      </c>
      <c r="B52" s="18">
        <f ca="1">OFFSET(Shifts!A$1,F52,0,1)</f>
        <v>34</v>
      </c>
      <c r="C52" s="8">
        <v>1</v>
      </c>
      <c r="D52" s="8">
        <f t="shared" ref="D52" si="86">D51+1</f>
        <v>3</v>
      </c>
      <c r="E52" s="8">
        <f t="shared" ref="E52" ca="1" si="87">E50/2</f>
        <v>-1800</v>
      </c>
      <c r="F52" s="16">
        <f t="shared" ref="F52" si="88">F50</f>
        <v>17</v>
      </c>
      <c r="H52" s="8" t="str">
        <f t="shared" ca="1" si="0"/>
        <v>insert into shiftabs values (@ID,'34','1','3','-1800')exec @id=dbo.nextval 'shiftabs.shiftabsref'</v>
      </c>
      <c r="S52" s="8" t="str">
        <f ca="1">VLOOKUP(B52,Shifts!A$2:B550,2,FALSE)</f>
        <v>00:00 00:00</v>
      </c>
    </row>
    <row r="53" spans="1:19" x14ac:dyDescent="0.3">
      <c r="A53" s="8">
        <v>52</v>
      </c>
      <c r="B53" s="18">
        <f ca="1">OFFSET(Shifts!A$1,F53,0,1)</f>
        <v>36</v>
      </c>
      <c r="C53" s="8">
        <v>1</v>
      </c>
      <c r="D53" s="8">
        <f t="shared" ref="D53" si="89">D54-1</f>
        <v>1</v>
      </c>
      <c r="E53" s="19">
        <f ca="1">OFFSET(Shifts!B$1,F53,18,1)</f>
        <v>-3600</v>
      </c>
      <c r="F53" s="16">
        <v>18</v>
      </c>
      <c r="H53" s="8" t="str">
        <f t="shared" ca="1" si="0"/>
        <v>insert into shiftabs values (@ID,'36','1','1','-3600')exec @id=dbo.nextval 'shiftabs.shiftabsref'</v>
      </c>
      <c r="S53" s="8" t="str">
        <f ca="1">VLOOKUP(B53,Shifts!A$2:B551,2,FALSE)</f>
        <v>00:00 00:00</v>
      </c>
    </row>
    <row r="54" spans="1:19" x14ac:dyDescent="0.3">
      <c r="A54" s="8">
        <v>53</v>
      </c>
      <c r="B54" s="18">
        <f ca="1">OFFSET(Shifts!A$1,F54,0,1)</f>
        <v>36</v>
      </c>
      <c r="C54" s="8">
        <v>1</v>
      </c>
      <c r="D54" s="8">
        <v>2</v>
      </c>
      <c r="E54" s="8">
        <f t="shared" ref="E54" ca="1" si="90">E53/2</f>
        <v>-1800</v>
      </c>
      <c r="F54" s="16">
        <f t="shared" ref="F54" si="91">F53</f>
        <v>18</v>
      </c>
      <c r="H54" s="8" t="str">
        <f t="shared" ca="1" si="0"/>
        <v>insert into shiftabs values (@ID,'36','1','2','-1800')exec @id=dbo.nextval 'shiftabs.shiftabsref'</v>
      </c>
      <c r="S54" s="8" t="str">
        <f ca="1">VLOOKUP(B54,Shifts!A$2:B552,2,FALSE)</f>
        <v>00:00 00:00</v>
      </c>
    </row>
    <row r="55" spans="1:19" x14ac:dyDescent="0.3">
      <c r="A55" s="8">
        <v>54</v>
      </c>
      <c r="B55" s="18">
        <f ca="1">OFFSET(Shifts!A$1,F55,0,1)</f>
        <v>36</v>
      </c>
      <c r="C55" s="8">
        <v>1</v>
      </c>
      <c r="D55" s="8">
        <f t="shared" ref="D55" si="92">D54+1</f>
        <v>3</v>
      </c>
      <c r="E55" s="8">
        <f t="shared" ref="E55" ca="1" si="93">E53/2</f>
        <v>-1800</v>
      </c>
      <c r="F55" s="16">
        <f t="shared" ref="F55" si="94">F53</f>
        <v>18</v>
      </c>
      <c r="H55" s="8" t="str">
        <f t="shared" ca="1" si="0"/>
        <v>insert into shiftabs values (@ID,'36','1','3','-1800')exec @id=dbo.nextval 'shiftabs.shiftabsref'</v>
      </c>
      <c r="S55" s="8" t="str">
        <f ca="1">VLOOKUP(B55,Shifts!A$2:B553,2,FALSE)</f>
        <v>00:00 00:00</v>
      </c>
    </row>
    <row r="56" spans="1:19" x14ac:dyDescent="0.3">
      <c r="A56" s="8">
        <v>55</v>
      </c>
      <c r="B56" s="18">
        <f ca="1">OFFSET(Shifts!A$1,F56,0,1)</f>
        <v>38</v>
      </c>
      <c r="C56" s="8">
        <v>1</v>
      </c>
      <c r="D56" s="8">
        <f t="shared" ref="D56" si="95">D57-1</f>
        <v>1</v>
      </c>
      <c r="E56" s="19">
        <f ca="1">OFFSET(Shifts!B$1,F56,18,1)</f>
        <v>-3600</v>
      </c>
      <c r="F56" s="16">
        <v>19</v>
      </c>
      <c r="H56" s="8" t="str">
        <f t="shared" ca="1" si="0"/>
        <v>insert into shiftabs values (@ID,'38','1','1','-3600')exec @id=dbo.nextval 'shiftabs.shiftabsref'</v>
      </c>
      <c r="S56" s="8" t="str">
        <f ca="1">VLOOKUP(B56,Shifts!A$2:B554,2,FALSE)</f>
        <v>00:00 00:00</v>
      </c>
    </row>
    <row r="57" spans="1:19" x14ac:dyDescent="0.3">
      <c r="A57" s="8">
        <v>56</v>
      </c>
      <c r="B57" s="18">
        <f ca="1">OFFSET(Shifts!A$1,F57,0,1)</f>
        <v>38</v>
      </c>
      <c r="C57" s="8">
        <v>1</v>
      </c>
      <c r="D57" s="8">
        <v>2</v>
      </c>
      <c r="E57" s="8">
        <f t="shared" ref="E57" ca="1" si="96">E56/2</f>
        <v>-1800</v>
      </c>
      <c r="F57" s="16">
        <f t="shared" ref="F57" si="97">F56</f>
        <v>19</v>
      </c>
      <c r="H57" s="8" t="str">
        <f t="shared" ca="1" si="0"/>
        <v>insert into shiftabs values (@ID,'38','1','2','-1800')exec @id=dbo.nextval 'shiftabs.shiftabsref'</v>
      </c>
      <c r="S57" s="8" t="str">
        <f ca="1">VLOOKUP(B57,Shifts!A$2:B555,2,FALSE)</f>
        <v>00:00 00:00</v>
      </c>
    </row>
    <row r="58" spans="1:19" x14ac:dyDescent="0.3">
      <c r="A58" s="8">
        <v>57</v>
      </c>
      <c r="B58" s="18">
        <f ca="1">OFFSET(Shifts!A$1,F58,0,1)</f>
        <v>38</v>
      </c>
      <c r="C58" s="8">
        <v>1</v>
      </c>
      <c r="D58" s="8">
        <f t="shared" ref="D58" si="98">D57+1</f>
        <v>3</v>
      </c>
      <c r="E58" s="8">
        <f t="shared" ref="E58" ca="1" si="99">E56/2</f>
        <v>-1800</v>
      </c>
      <c r="F58" s="16">
        <f t="shared" ref="F58" si="100">F56</f>
        <v>19</v>
      </c>
      <c r="H58" s="8" t="str">
        <f t="shared" ca="1" si="0"/>
        <v>insert into shiftabs values (@ID,'38','1','3','-1800')exec @id=dbo.nextval 'shiftabs.shiftabsref'</v>
      </c>
      <c r="S58" s="8" t="str">
        <f ca="1">VLOOKUP(B58,Shifts!A$2:B556,2,FALSE)</f>
        <v>00:00 00:00</v>
      </c>
    </row>
    <row r="59" spans="1:19" x14ac:dyDescent="0.3">
      <c r="A59" s="8">
        <v>58</v>
      </c>
      <c r="B59" s="18">
        <f ca="1">OFFSET(Shifts!A$1,F59,0,1)</f>
        <v>40</v>
      </c>
      <c r="C59" s="8">
        <v>1</v>
      </c>
      <c r="D59" s="8">
        <f t="shared" ref="D59" si="101">D60-1</f>
        <v>1</v>
      </c>
      <c r="E59" s="19">
        <f ca="1">OFFSET(Shifts!B$1,F59,18,1)</f>
        <v>-3600</v>
      </c>
      <c r="F59" s="16">
        <v>20</v>
      </c>
      <c r="H59" s="8" t="str">
        <f t="shared" ca="1" si="0"/>
        <v>insert into shiftabs values (@ID,'40','1','1','-3600')exec @id=dbo.nextval 'shiftabs.shiftabsref'</v>
      </c>
      <c r="S59" s="8" t="str">
        <f ca="1">VLOOKUP(B59,Shifts!A$2:B557,2,FALSE)</f>
        <v>00:00 00:00</v>
      </c>
    </row>
    <row r="60" spans="1:19" x14ac:dyDescent="0.3">
      <c r="A60" s="8">
        <v>59</v>
      </c>
      <c r="B60" s="18">
        <f ca="1">OFFSET(Shifts!A$1,F60,0,1)</f>
        <v>40</v>
      </c>
      <c r="C60" s="8">
        <v>1</v>
      </c>
      <c r="D60" s="8">
        <v>2</v>
      </c>
      <c r="E60" s="8">
        <f t="shared" ref="E60" ca="1" si="102">E59/2</f>
        <v>-1800</v>
      </c>
      <c r="F60" s="16">
        <f t="shared" ref="F60" si="103">F59</f>
        <v>20</v>
      </c>
      <c r="H60" s="8" t="str">
        <f t="shared" ca="1" si="0"/>
        <v>insert into shiftabs values (@ID,'40','1','2','-1800')exec @id=dbo.nextval 'shiftabs.shiftabsref'</v>
      </c>
      <c r="S60" s="8" t="str">
        <f ca="1">VLOOKUP(B60,Shifts!A$2:B558,2,FALSE)</f>
        <v>00:00 00:00</v>
      </c>
    </row>
    <row r="61" spans="1:19" x14ac:dyDescent="0.3">
      <c r="A61" s="8">
        <v>60</v>
      </c>
      <c r="B61" s="18">
        <f ca="1">OFFSET(Shifts!A$1,F61,0,1)</f>
        <v>40</v>
      </c>
      <c r="C61" s="8">
        <v>1</v>
      </c>
      <c r="D61" s="8">
        <f t="shared" ref="D61" si="104">D60+1</f>
        <v>3</v>
      </c>
      <c r="E61" s="8">
        <f t="shared" ref="E61" ca="1" si="105">E59/2</f>
        <v>-1800</v>
      </c>
      <c r="F61" s="16">
        <f t="shared" ref="F61" si="106">F59</f>
        <v>20</v>
      </c>
      <c r="H61" s="8" t="str">
        <f t="shared" ca="1" si="0"/>
        <v>insert into shiftabs values (@ID,'40','1','3','-1800')exec @id=dbo.nextval 'shiftabs.shiftabsref'</v>
      </c>
      <c r="S61" s="8" t="str">
        <f ca="1">VLOOKUP(B61,Shifts!A$2:B559,2,FALSE)</f>
        <v>00:00 00:00</v>
      </c>
    </row>
    <row r="62" spans="1:19" x14ac:dyDescent="0.3">
      <c r="A62" s="8">
        <v>61</v>
      </c>
      <c r="B62" s="18">
        <f ca="1">OFFSET(Shifts!A$1,F62,0,1)</f>
        <v>42</v>
      </c>
      <c r="C62" s="8">
        <v>1</v>
      </c>
      <c r="D62" s="8">
        <f t="shared" ref="D62" si="107">D63-1</f>
        <v>1</v>
      </c>
      <c r="E62" s="19">
        <f ca="1">OFFSET(Shifts!B$1,F62,18,1)</f>
        <v>-3600</v>
      </c>
      <c r="F62" s="16">
        <v>21</v>
      </c>
      <c r="H62" s="8" t="str">
        <f t="shared" ca="1" si="0"/>
        <v>insert into shiftabs values (@ID,'42','1','1','-3600')exec @id=dbo.nextval 'shiftabs.shiftabsref'</v>
      </c>
      <c r="S62" s="8" t="str">
        <f ca="1">VLOOKUP(B62,Shifts!A$2:B560,2,FALSE)</f>
        <v>00:00 00:00</v>
      </c>
    </row>
    <row r="63" spans="1:19" x14ac:dyDescent="0.3">
      <c r="A63" s="8">
        <v>62</v>
      </c>
      <c r="B63" s="18">
        <f ca="1">OFFSET(Shifts!A$1,F63,0,1)</f>
        <v>42</v>
      </c>
      <c r="C63" s="8">
        <v>1</v>
      </c>
      <c r="D63" s="8">
        <v>2</v>
      </c>
      <c r="E63" s="8">
        <f t="shared" ref="E63" ca="1" si="108">E62/2</f>
        <v>-1800</v>
      </c>
      <c r="F63" s="16">
        <f t="shared" ref="F63" si="109">F62</f>
        <v>21</v>
      </c>
      <c r="H63" s="8" t="str">
        <f t="shared" ca="1" si="0"/>
        <v>insert into shiftabs values (@ID,'42','1','2','-1800')exec @id=dbo.nextval 'shiftabs.shiftabsref'</v>
      </c>
      <c r="S63" s="8" t="str">
        <f ca="1">VLOOKUP(B63,Shifts!A$2:B561,2,FALSE)</f>
        <v>00:00 00:00</v>
      </c>
    </row>
    <row r="64" spans="1:19" x14ac:dyDescent="0.3">
      <c r="A64" s="8">
        <v>63</v>
      </c>
      <c r="B64" s="18">
        <f ca="1">OFFSET(Shifts!A$1,F64,0,1)</f>
        <v>42</v>
      </c>
      <c r="C64" s="8">
        <v>1</v>
      </c>
      <c r="D64" s="8">
        <f t="shared" ref="D64" si="110">D63+1</f>
        <v>3</v>
      </c>
      <c r="E64" s="8">
        <f t="shared" ref="E64" ca="1" si="111">E62/2</f>
        <v>-1800</v>
      </c>
      <c r="F64" s="16">
        <f t="shared" ref="F64" si="112">F62</f>
        <v>21</v>
      </c>
      <c r="H64" s="8" t="str">
        <f t="shared" ca="1" si="0"/>
        <v>insert into shiftabs values (@ID,'42','1','3','-1800')exec @id=dbo.nextval 'shiftabs.shiftabsref'</v>
      </c>
      <c r="S64" s="8" t="str">
        <f ca="1">VLOOKUP(B64,Shifts!A$2:B562,2,FALSE)</f>
        <v>00:00 00:00</v>
      </c>
    </row>
    <row r="65" spans="1:19" x14ac:dyDescent="0.3">
      <c r="A65" s="8">
        <v>64</v>
      </c>
      <c r="B65" s="18">
        <f ca="1">OFFSET(Shifts!A$1,F65,0,1)</f>
        <v>44</v>
      </c>
      <c r="C65" s="8">
        <v>1</v>
      </c>
      <c r="D65" s="8">
        <f t="shared" ref="D65" si="113">D66-1</f>
        <v>1</v>
      </c>
      <c r="E65" s="19">
        <f ca="1">OFFSET(Shifts!B$1,F65,18,1)</f>
        <v>-3600</v>
      </c>
      <c r="F65" s="16">
        <v>22</v>
      </c>
      <c r="H65" s="8" t="str">
        <f t="shared" ca="1" si="0"/>
        <v>insert into shiftabs values (@ID,'44','1','1','-3600')exec @id=dbo.nextval 'shiftabs.shiftabsref'</v>
      </c>
      <c r="S65" s="8" t="str">
        <f ca="1">VLOOKUP(B65,Shifts!A$2:B563,2,FALSE)</f>
        <v>00:00 00:00</v>
      </c>
    </row>
    <row r="66" spans="1:19" x14ac:dyDescent="0.3">
      <c r="A66" s="8">
        <v>65</v>
      </c>
      <c r="B66" s="18">
        <f ca="1">OFFSET(Shifts!A$1,F66,0,1)</f>
        <v>44</v>
      </c>
      <c r="C66" s="8">
        <v>1</v>
      </c>
      <c r="D66" s="8">
        <v>2</v>
      </c>
      <c r="E66" s="8">
        <f t="shared" ref="E66" ca="1" si="114">E65/2</f>
        <v>-1800</v>
      </c>
      <c r="F66" s="16">
        <f t="shared" ref="F66" si="115">F65</f>
        <v>22</v>
      </c>
      <c r="H66" s="8" t="str">
        <f t="shared" ca="1" si="0"/>
        <v>insert into shiftabs values (@ID,'44','1','2','-1800')exec @id=dbo.nextval 'shiftabs.shiftabsref'</v>
      </c>
      <c r="S66" s="8" t="str">
        <f ca="1">VLOOKUP(B66,Shifts!A$2:B564,2,FALSE)</f>
        <v>00:00 00:00</v>
      </c>
    </row>
    <row r="67" spans="1:19" x14ac:dyDescent="0.3">
      <c r="A67" s="8">
        <v>66</v>
      </c>
      <c r="B67" s="18">
        <f ca="1">OFFSET(Shifts!A$1,F67,0,1)</f>
        <v>44</v>
      </c>
      <c r="C67" s="8">
        <v>1</v>
      </c>
      <c r="D67" s="8">
        <f t="shared" ref="D67" si="116">D66+1</f>
        <v>3</v>
      </c>
      <c r="E67" s="8">
        <f t="shared" ref="E67" ca="1" si="117">E65/2</f>
        <v>-1800</v>
      </c>
      <c r="F67" s="16">
        <f t="shared" ref="F67" si="118">F65</f>
        <v>22</v>
      </c>
      <c r="H67" s="8" t="str">
        <f t="shared" ref="H67:H130" ca="1" si="119">"insert into shiftabs values (@ID,'"&amp;B67&amp;"','"&amp;C67&amp;"','"&amp;D67&amp;"','"&amp;E67&amp;"')exec @id=dbo.nextval 'shiftabs.shiftabsref'"</f>
        <v>insert into shiftabs values (@ID,'44','1','3','-1800')exec @id=dbo.nextval 'shiftabs.shiftabsref'</v>
      </c>
      <c r="S67" s="8" t="str">
        <f ca="1">VLOOKUP(B67,Shifts!A$2:B565,2,FALSE)</f>
        <v>00:00 00:00</v>
      </c>
    </row>
    <row r="68" spans="1:19" x14ac:dyDescent="0.3">
      <c r="A68" s="8">
        <v>67</v>
      </c>
      <c r="B68" s="18">
        <f ca="1">OFFSET(Shifts!A$1,F68,0,1)</f>
        <v>46</v>
      </c>
      <c r="C68" s="8">
        <v>1</v>
      </c>
      <c r="D68" s="8">
        <f t="shared" ref="D68" si="120">D69-1</f>
        <v>1</v>
      </c>
      <c r="E68" s="19">
        <f ca="1">OFFSET(Shifts!B$1,F68,18,1)</f>
        <v>-3600</v>
      </c>
      <c r="F68" s="16">
        <v>23</v>
      </c>
      <c r="H68" s="8" t="str">
        <f t="shared" ca="1" si="119"/>
        <v>insert into shiftabs values (@ID,'46','1','1','-3600')exec @id=dbo.nextval 'shiftabs.shiftabsref'</v>
      </c>
      <c r="S68" s="8" t="str">
        <f ca="1">VLOOKUP(B68,Shifts!A$2:B566,2,FALSE)</f>
        <v>00:00 00:00</v>
      </c>
    </row>
    <row r="69" spans="1:19" x14ac:dyDescent="0.3">
      <c r="A69" s="8">
        <v>68</v>
      </c>
      <c r="B69" s="18">
        <f ca="1">OFFSET(Shifts!A$1,F69,0,1)</f>
        <v>46</v>
      </c>
      <c r="C69" s="8">
        <v>1</v>
      </c>
      <c r="D69" s="8">
        <v>2</v>
      </c>
      <c r="E69" s="8">
        <f t="shared" ref="E69" ca="1" si="121">E68/2</f>
        <v>-1800</v>
      </c>
      <c r="F69" s="16">
        <f t="shared" ref="F69" si="122">F68</f>
        <v>23</v>
      </c>
      <c r="H69" s="8" t="str">
        <f t="shared" ca="1" si="119"/>
        <v>insert into shiftabs values (@ID,'46','1','2','-1800')exec @id=dbo.nextval 'shiftabs.shiftabsref'</v>
      </c>
      <c r="S69" s="8" t="str">
        <f ca="1">VLOOKUP(B69,Shifts!A$2:B567,2,FALSE)</f>
        <v>00:00 00:00</v>
      </c>
    </row>
    <row r="70" spans="1:19" x14ac:dyDescent="0.3">
      <c r="A70" s="8">
        <v>69</v>
      </c>
      <c r="B70" s="18">
        <f ca="1">OFFSET(Shifts!A$1,F70,0,1)</f>
        <v>46</v>
      </c>
      <c r="C70" s="8">
        <v>1</v>
      </c>
      <c r="D70" s="8">
        <f t="shared" ref="D70" si="123">D69+1</f>
        <v>3</v>
      </c>
      <c r="E70" s="8">
        <f t="shared" ref="E70" ca="1" si="124">E68/2</f>
        <v>-1800</v>
      </c>
      <c r="F70" s="16">
        <f t="shared" ref="F70" si="125">F68</f>
        <v>23</v>
      </c>
      <c r="H70" s="8" t="str">
        <f t="shared" ca="1" si="119"/>
        <v>insert into shiftabs values (@ID,'46','1','3','-1800')exec @id=dbo.nextval 'shiftabs.shiftabsref'</v>
      </c>
      <c r="S70" s="8" t="str">
        <f ca="1">VLOOKUP(B70,Shifts!A$2:B568,2,FALSE)</f>
        <v>00:00 00:00</v>
      </c>
    </row>
    <row r="71" spans="1:19" x14ac:dyDescent="0.3">
      <c r="A71" s="8">
        <v>70</v>
      </c>
      <c r="B71" s="18">
        <f ca="1">OFFSET(Shifts!A$1,F71,0,1)</f>
        <v>48</v>
      </c>
      <c r="C71" s="8">
        <v>1</v>
      </c>
      <c r="D71" s="8">
        <f t="shared" ref="D71" si="126">D72-1</f>
        <v>1</v>
      </c>
      <c r="E71" s="19">
        <f ca="1">OFFSET(Shifts!B$1,F71,18,1)</f>
        <v>-3600</v>
      </c>
      <c r="F71" s="16">
        <v>24</v>
      </c>
      <c r="H71" s="8" t="str">
        <f t="shared" ca="1" si="119"/>
        <v>insert into shiftabs values (@ID,'48','1','1','-3600')exec @id=dbo.nextval 'shiftabs.shiftabsref'</v>
      </c>
      <c r="S71" s="8" t="str">
        <f ca="1">VLOOKUP(B71,Shifts!A$2:B569,2,FALSE)</f>
        <v>00:00 00:00</v>
      </c>
    </row>
    <row r="72" spans="1:19" x14ac:dyDescent="0.3">
      <c r="A72" s="8">
        <v>71</v>
      </c>
      <c r="B72" s="18">
        <f ca="1">OFFSET(Shifts!A$1,F72,0,1)</f>
        <v>48</v>
      </c>
      <c r="C72" s="8">
        <v>1</v>
      </c>
      <c r="D72" s="8">
        <v>2</v>
      </c>
      <c r="E72" s="8">
        <f t="shared" ref="E72" ca="1" si="127">E71/2</f>
        <v>-1800</v>
      </c>
      <c r="F72" s="16">
        <f t="shared" ref="F72" si="128">F71</f>
        <v>24</v>
      </c>
      <c r="H72" s="8" t="str">
        <f t="shared" ca="1" si="119"/>
        <v>insert into shiftabs values (@ID,'48','1','2','-1800')exec @id=dbo.nextval 'shiftabs.shiftabsref'</v>
      </c>
      <c r="S72" s="8" t="str">
        <f ca="1">VLOOKUP(B72,Shifts!A$2:B570,2,FALSE)</f>
        <v>00:00 00:00</v>
      </c>
    </row>
    <row r="73" spans="1:19" x14ac:dyDescent="0.3">
      <c r="A73" s="8">
        <v>72</v>
      </c>
      <c r="B73" s="18">
        <f ca="1">OFFSET(Shifts!A$1,F73,0,1)</f>
        <v>48</v>
      </c>
      <c r="C73" s="8">
        <v>1</v>
      </c>
      <c r="D73" s="8">
        <f t="shared" ref="D73" si="129">D72+1</f>
        <v>3</v>
      </c>
      <c r="E73" s="8">
        <f t="shared" ref="E73" ca="1" si="130">E71/2</f>
        <v>-1800</v>
      </c>
      <c r="F73" s="16">
        <f t="shared" ref="F73" si="131">F71</f>
        <v>24</v>
      </c>
      <c r="H73" s="8" t="str">
        <f t="shared" ca="1" si="119"/>
        <v>insert into shiftabs values (@ID,'48','1','3','-1800')exec @id=dbo.nextval 'shiftabs.shiftabsref'</v>
      </c>
      <c r="S73" s="8" t="str">
        <f ca="1">VLOOKUP(B73,Shifts!A$2:B571,2,FALSE)</f>
        <v>00:00 00:00</v>
      </c>
    </row>
    <row r="74" spans="1:19" x14ac:dyDescent="0.3">
      <c r="A74" s="8">
        <v>73</v>
      </c>
      <c r="B74" s="18">
        <f ca="1">OFFSET(Shifts!A$1,F74,0,1)</f>
        <v>50</v>
      </c>
      <c r="C74" s="8">
        <v>1</v>
      </c>
      <c r="D74" s="8">
        <f t="shared" ref="D74" si="132">D75-1</f>
        <v>1</v>
      </c>
      <c r="E74" s="19">
        <f ca="1">OFFSET(Shifts!B$1,F74,18,1)</f>
        <v>-3600</v>
      </c>
      <c r="F74" s="16">
        <v>25</v>
      </c>
      <c r="H74" s="8" t="str">
        <f t="shared" ca="1" si="119"/>
        <v>insert into shiftabs values (@ID,'50','1','1','-3600')exec @id=dbo.nextval 'shiftabs.shiftabsref'</v>
      </c>
      <c r="S74" s="8" t="str">
        <f ca="1">VLOOKUP(B74,Shifts!A$2:B572,2,FALSE)</f>
        <v>00:00 00:00</v>
      </c>
    </row>
    <row r="75" spans="1:19" x14ac:dyDescent="0.3">
      <c r="A75" s="8">
        <v>74</v>
      </c>
      <c r="B75" s="18">
        <f ca="1">OFFSET(Shifts!A$1,F75,0,1)</f>
        <v>50</v>
      </c>
      <c r="C75" s="8">
        <v>1</v>
      </c>
      <c r="D75" s="8">
        <v>2</v>
      </c>
      <c r="E75" s="8">
        <f t="shared" ref="E75" ca="1" si="133">E74/2</f>
        <v>-1800</v>
      </c>
      <c r="F75" s="16">
        <f t="shared" ref="F75" si="134">F74</f>
        <v>25</v>
      </c>
      <c r="H75" s="8" t="str">
        <f t="shared" ca="1" si="119"/>
        <v>insert into shiftabs values (@ID,'50','1','2','-1800')exec @id=dbo.nextval 'shiftabs.shiftabsref'</v>
      </c>
      <c r="S75" s="8" t="str">
        <f ca="1">VLOOKUP(B75,Shifts!A$2:B573,2,FALSE)</f>
        <v>00:00 00:00</v>
      </c>
    </row>
    <row r="76" spans="1:19" x14ac:dyDescent="0.3">
      <c r="A76" s="8">
        <v>75</v>
      </c>
      <c r="B76" s="18">
        <f ca="1">OFFSET(Shifts!A$1,F76,0,1)</f>
        <v>50</v>
      </c>
      <c r="C76" s="8">
        <v>1</v>
      </c>
      <c r="D76" s="8">
        <f t="shared" ref="D76" si="135">D75+1</f>
        <v>3</v>
      </c>
      <c r="E76" s="8">
        <f t="shared" ref="E76" ca="1" si="136">E74/2</f>
        <v>-1800</v>
      </c>
      <c r="F76" s="16">
        <f t="shared" ref="F76" si="137">F74</f>
        <v>25</v>
      </c>
      <c r="H76" s="8" t="str">
        <f t="shared" ca="1" si="119"/>
        <v>insert into shiftabs values (@ID,'50','1','3','-1800')exec @id=dbo.nextval 'shiftabs.shiftabsref'</v>
      </c>
      <c r="S76" s="8" t="str">
        <f ca="1">VLOOKUP(B76,Shifts!A$2:B574,2,FALSE)</f>
        <v>00:00 00:00</v>
      </c>
    </row>
    <row r="77" spans="1:19" x14ac:dyDescent="0.3">
      <c r="A77" s="8">
        <v>76</v>
      </c>
      <c r="B77" s="18">
        <f ca="1">OFFSET(Shifts!A$1,F77,0,1)</f>
        <v>52</v>
      </c>
      <c r="C77" s="8">
        <v>1</v>
      </c>
      <c r="D77" s="8">
        <f t="shared" ref="D77" si="138">D78-1</f>
        <v>1</v>
      </c>
      <c r="E77" s="19">
        <f ca="1">OFFSET(Shifts!B$1,F77,18,1)</f>
        <v>-3600</v>
      </c>
      <c r="F77" s="16">
        <v>26</v>
      </c>
      <c r="H77" s="8" t="str">
        <f t="shared" ca="1" si="119"/>
        <v>insert into shiftabs values (@ID,'52','1','1','-3600')exec @id=dbo.nextval 'shiftabs.shiftabsref'</v>
      </c>
      <c r="S77" s="8" t="str">
        <f ca="1">VLOOKUP(B77,Shifts!A$2:B575,2,FALSE)</f>
        <v>00:00 00:00</v>
      </c>
    </row>
    <row r="78" spans="1:19" x14ac:dyDescent="0.3">
      <c r="A78" s="8">
        <v>77</v>
      </c>
      <c r="B78" s="18">
        <f ca="1">OFFSET(Shifts!A$1,F78,0,1)</f>
        <v>52</v>
      </c>
      <c r="C78" s="8">
        <v>1</v>
      </c>
      <c r="D78" s="8">
        <v>2</v>
      </c>
      <c r="E78" s="8">
        <f t="shared" ref="E78" ca="1" si="139">E77/2</f>
        <v>-1800</v>
      </c>
      <c r="F78" s="16">
        <f t="shared" ref="F78" si="140">F77</f>
        <v>26</v>
      </c>
      <c r="H78" s="8" t="str">
        <f t="shared" ca="1" si="119"/>
        <v>insert into shiftabs values (@ID,'52','1','2','-1800')exec @id=dbo.nextval 'shiftabs.shiftabsref'</v>
      </c>
      <c r="S78" s="8" t="str">
        <f ca="1">VLOOKUP(B78,Shifts!A$2:B576,2,FALSE)</f>
        <v>00:00 00:00</v>
      </c>
    </row>
    <row r="79" spans="1:19" x14ac:dyDescent="0.3">
      <c r="A79" s="8">
        <v>78</v>
      </c>
      <c r="B79" s="18">
        <f ca="1">OFFSET(Shifts!A$1,F79,0,1)</f>
        <v>52</v>
      </c>
      <c r="C79" s="8">
        <v>1</v>
      </c>
      <c r="D79" s="8">
        <f t="shared" ref="D79" si="141">D78+1</f>
        <v>3</v>
      </c>
      <c r="E79" s="8">
        <f t="shared" ref="E79" ca="1" si="142">E77/2</f>
        <v>-1800</v>
      </c>
      <c r="F79" s="16">
        <f t="shared" ref="F79" si="143">F77</f>
        <v>26</v>
      </c>
      <c r="H79" s="8" t="str">
        <f t="shared" ca="1" si="119"/>
        <v>insert into shiftabs values (@ID,'52','1','3','-1800')exec @id=dbo.nextval 'shiftabs.shiftabsref'</v>
      </c>
      <c r="S79" s="8" t="str">
        <f ca="1">VLOOKUP(B79,Shifts!A$2:B577,2,FALSE)</f>
        <v>00:00 00:00</v>
      </c>
    </row>
    <row r="80" spans="1:19" x14ac:dyDescent="0.3">
      <c r="A80" s="8">
        <v>79</v>
      </c>
      <c r="B80" s="18">
        <f ca="1">OFFSET(Shifts!A$1,F80,0,1)</f>
        <v>54</v>
      </c>
      <c r="C80" s="8">
        <v>1</v>
      </c>
      <c r="D80" s="8">
        <f t="shared" ref="D80" si="144">D81-1</f>
        <v>1</v>
      </c>
      <c r="E80" s="19">
        <f ca="1">OFFSET(Shifts!B$1,F80,18,1)</f>
        <v>-3600</v>
      </c>
      <c r="F80" s="16">
        <v>27</v>
      </c>
      <c r="H80" s="8" t="str">
        <f t="shared" ca="1" si="119"/>
        <v>insert into shiftabs values (@ID,'54','1','1','-3600')exec @id=dbo.nextval 'shiftabs.shiftabsref'</v>
      </c>
      <c r="S80" s="8" t="str">
        <f ca="1">VLOOKUP(B80,Shifts!A$2:B578,2,FALSE)</f>
        <v>00:00 00:00</v>
      </c>
    </row>
    <row r="81" spans="1:19" x14ac:dyDescent="0.3">
      <c r="A81" s="8">
        <v>80</v>
      </c>
      <c r="B81" s="18">
        <f ca="1">OFFSET(Shifts!A$1,F81,0,1)</f>
        <v>54</v>
      </c>
      <c r="C81" s="8">
        <v>1</v>
      </c>
      <c r="D81" s="8">
        <v>2</v>
      </c>
      <c r="E81" s="8">
        <f t="shared" ref="E81" ca="1" si="145">E80/2</f>
        <v>-1800</v>
      </c>
      <c r="F81" s="16">
        <f t="shared" ref="F81" si="146">F80</f>
        <v>27</v>
      </c>
      <c r="H81" s="8" t="str">
        <f t="shared" ca="1" si="119"/>
        <v>insert into shiftabs values (@ID,'54','1','2','-1800')exec @id=dbo.nextval 'shiftabs.shiftabsref'</v>
      </c>
      <c r="S81" s="8" t="str">
        <f ca="1">VLOOKUP(B81,Shifts!A$2:B579,2,FALSE)</f>
        <v>00:00 00:00</v>
      </c>
    </row>
    <row r="82" spans="1:19" x14ac:dyDescent="0.3">
      <c r="A82" s="8">
        <v>81</v>
      </c>
      <c r="B82" s="18">
        <f ca="1">OFFSET(Shifts!A$1,F82,0,1)</f>
        <v>54</v>
      </c>
      <c r="C82" s="8">
        <v>1</v>
      </c>
      <c r="D82" s="8">
        <f t="shared" ref="D82" si="147">D81+1</f>
        <v>3</v>
      </c>
      <c r="E82" s="8">
        <f t="shared" ref="E82" ca="1" si="148">E80/2</f>
        <v>-1800</v>
      </c>
      <c r="F82" s="16">
        <f t="shared" ref="F82" si="149">F80</f>
        <v>27</v>
      </c>
      <c r="H82" s="8" t="str">
        <f t="shared" ca="1" si="119"/>
        <v>insert into shiftabs values (@ID,'54','1','3','-1800')exec @id=dbo.nextval 'shiftabs.shiftabsref'</v>
      </c>
      <c r="S82" s="8" t="str">
        <f ca="1">VLOOKUP(B82,Shifts!A$2:B580,2,FALSE)</f>
        <v>00:00 00:00</v>
      </c>
    </row>
    <row r="83" spans="1:19" x14ac:dyDescent="0.3">
      <c r="A83" s="8">
        <v>82</v>
      </c>
      <c r="B83" s="18">
        <f ca="1">OFFSET(Shifts!A$1,F83,0,1)</f>
        <v>56</v>
      </c>
      <c r="C83" s="8">
        <v>1</v>
      </c>
      <c r="D83" s="8">
        <f t="shared" ref="D83" si="150">D84-1</f>
        <v>1</v>
      </c>
      <c r="E83" s="19">
        <f ca="1">OFFSET(Shifts!B$1,F83,18,1)</f>
        <v>-3600</v>
      </c>
      <c r="F83" s="16">
        <v>28</v>
      </c>
      <c r="H83" s="8" t="str">
        <f t="shared" ca="1" si="119"/>
        <v>insert into shiftabs values (@ID,'56','1','1','-3600')exec @id=dbo.nextval 'shiftabs.shiftabsref'</v>
      </c>
      <c r="S83" s="8" t="str">
        <f ca="1">VLOOKUP(B83,Shifts!A$2:B581,2,FALSE)</f>
        <v>00:00 00:00</v>
      </c>
    </row>
    <row r="84" spans="1:19" x14ac:dyDescent="0.3">
      <c r="A84" s="8">
        <v>83</v>
      </c>
      <c r="B84" s="18">
        <f ca="1">OFFSET(Shifts!A$1,F84,0,1)</f>
        <v>56</v>
      </c>
      <c r="C84" s="8">
        <v>1</v>
      </c>
      <c r="D84" s="8">
        <v>2</v>
      </c>
      <c r="E84" s="8">
        <f t="shared" ref="E84" ca="1" si="151">E83/2</f>
        <v>-1800</v>
      </c>
      <c r="F84" s="16">
        <f t="shared" ref="F84" si="152">F83</f>
        <v>28</v>
      </c>
      <c r="H84" s="8" t="str">
        <f t="shared" ca="1" si="119"/>
        <v>insert into shiftabs values (@ID,'56','1','2','-1800')exec @id=dbo.nextval 'shiftabs.shiftabsref'</v>
      </c>
      <c r="S84" s="8" t="str">
        <f ca="1">VLOOKUP(B84,Shifts!A$2:B582,2,FALSE)</f>
        <v>00:00 00:00</v>
      </c>
    </row>
    <row r="85" spans="1:19" x14ac:dyDescent="0.3">
      <c r="A85" s="8">
        <v>84</v>
      </c>
      <c r="B85" s="18">
        <f ca="1">OFFSET(Shifts!A$1,F85,0,1)</f>
        <v>56</v>
      </c>
      <c r="C85" s="8">
        <v>1</v>
      </c>
      <c r="D85" s="8">
        <f t="shared" ref="D85" si="153">D84+1</f>
        <v>3</v>
      </c>
      <c r="E85" s="8">
        <f t="shared" ref="E85" ca="1" si="154">E83/2</f>
        <v>-1800</v>
      </c>
      <c r="F85" s="16">
        <f t="shared" ref="F85" si="155">F83</f>
        <v>28</v>
      </c>
      <c r="H85" s="8" t="str">
        <f t="shared" ca="1" si="119"/>
        <v>insert into shiftabs values (@ID,'56','1','3','-1800')exec @id=dbo.nextval 'shiftabs.shiftabsref'</v>
      </c>
      <c r="S85" s="8" t="str">
        <f ca="1">VLOOKUP(B85,Shifts!A$2:B583,2,FALSE)</f>
        <v>00:00 00:00</v>
      </c>
    </row>
    <row r="86" spans="1:19" x14ac:dyDescent="0.3">
      <c r="A86" s="8">
        <v>85</v>
      </c>
      <c r="B86" s="18">
        <f ca="1">OFFSET(Shifts!A$1,F86,0,1)</f>
        <v>58</v>
      </c>
      <c r="C86" s="8">
        <v>1</v>
      </c>
      <c r="D86" s="8">
        <f t="shared" ref="D86" si="156">D87-1</f>
        <v>1</v>
      </c>
      <c r="E86" s="19">
        <f ca="1">OFFSET(Shifts!B$1,F86,18,1)</f>
        <v>-3600</v>
      </c>
      <c r="F86" s="16">
        <v>29</v>
      </c>
      <c r="H86" s="8" t="str">
        <f t="shared" ca="1" si="119"/>
        <v>insert into shiftabs values (@ID,'58','1','1','-3600')exec @id=dbo.nextval 'shiftabs.shiftabsref'</v>
      </c>
      <c r="S86" s="8" t="str">
        <f ca="1">VLOOKUP(B86,Shifts!A$2:B584,2,FALSE)</f>
        <v>00:00 00:00</v>
      </c>
    </row>
    <row r="87" spans="1:19" x14ac:dyDescent="0.3">
      <c r="A87" s="8">
        <v>86</v>
      </c>
      <c r="B87" s="18">
        <f ca="1">OFFSET(Shifts!A$1,F87,0,1)</f>
        <v>58</v>
      </c>
      <c r="C87" s="8">
        <v>1</v>
      </c>
      <c r="D87" s="8">
        <v>2</v>
      </c>
      <c r="E87" s="8">
        <f t="shared" ref="E87" ca="1" si="157">E86/2</f>
        <v>-1800</v>
      </c>
      <c r="F87" s="16">
        <f t="shared" ref="F87" si="158">F86</f>
        <v>29</v>
      </c>
      <c r="H87" s="8" t="str">
        <f t="shared" ca="1" si="119"/>
        <v>insert into shiftabs values (@ID,'58','1','2','-1800')exec @id=dbo.nextval 'shiftabs.shiftabsref'</v>
      </c>
      <c r="S87" s="8" t="str">
        <f ca="1">VLOOKUP(B87,Shifts!A$2:B585,2,FALSE)</f>
        <v>00:00 00:00</v>
      </c>
    </row>
    <row r="88" spans="1:19" x14ac:dyDescent="0.3">
      <c r="A88" s="8">
        <v>87</v>
      </c>
      <c r="B88" s="18">
        <f ca="1">OFFSET(Shifts!A$1,F88,0,1)</f>
        <v>58</v>
      </c>
      <c r="C88" s="8">
        <v>1</v>
      </c>
      <c r="D88" s="8">
        <f t="shared" ref="D88" si="159">D87+1</f>
        <v>3</v>
      </c>
      <c r="E88" s="8">
        <f t="shared" ref="E88" ca="1" si="160">E86/2</f>
        <v>-1800</v>
      </c>
      <c r="F88" s="16">
        <f t="shared" ref="F88" si="161">F86</f>
        <v>29</v>
      </c>
      <c r="H88" s="8" t="str">
        <f t="shared" ca="1" si="119"/>
        <v>insert into shiftabs values (@ID,'58','1','3','-1800')exec @id=dbo.nextval 'shiftabs.shiftabsref'</v>
      </c>
      <c r="S88" s="8" t="str">
        <f ca="1">VLOOKUP(B88,Shifts!A$2:B586,2,FALSE)</f>
        <v>00:00 00:00</v>
      </c>
    </row>
    <row r="89" spans="1:19" x14ac:dyDescent="0.3">
      <c r="A89" s="8">
        <v>88</v>
      </c>
      <c r="B89" s="18">
        <f ca="1">OFFSET(Shifts!A$1,F89,0,1)</f>
        <v>60</v>
      </c>
      <c r="C89" s="8">
        <v>1</v>
      </c>
      <c r="D89" s="8">
        <f t="shared" ref="D89:D152" si="162">D90-1</f>
        <v>1</v>
      </c>
      <c r="E89" s="19">
        <f ca="1">OFFSET(Shifts!B$1,F89,18,1)</f>
        <v>-3600</v>
      </c>
      <c r="F89" s="16">
        <v>30</v>
      </c>
      <c r="H89" s="8" t="str">
        <f t="shared" ca="1" si="119"/>
        <v>insert into shiftabs values (@ID,'60','1','1','-3600')exec @id=dbo.nextval 'shiftabs.shiftabsref'</v>
      </c>
      <c r="S89" s="8" t="str">
        <f ca="1">VLOOKUP(B89,Shifts!A$2:B587,2,FALSE)</f>
        <v>00:00 00:00</v>
      </c>
    </row>
    <row r="90" spans="1:19" x14ac:dyDescent="0.3">
      <c r="A90" s="8">
        <v>89</v>
      </c>
      <c r="B90" s="18">
        <f ca="1">OFFSET(Shifts!A$1,F90,0,1)</f>
        <v>60</v>
      </c>
      <c r="C90" s="8">
        <v>1</v>
      </c>
      <c r="D90" s="8">
        <v>2</v>
      </c>
      <c r="E90" s="8">
        <f t="shared" ref="E90:E153" ca="1" si="163">E89/2</f>
        <v>-1800</v>
      </c>
      <c r="F90" s="16">
        <f t="shared" ref="F90:F153" si="164">F89</f>
        <v>30</v>
      </c>
      <c r="H90" s="8" t="str">
        <f t="shared" ca="1" si="119"/>
        <v>insert into shiftabs values (@ID,'60','1','2','-1800')exec @id=dbo.nextval 'shiftabs.shiftabsref'</v>
      </c>
      <c r="S90" s="8" t="str">
        <f ca="1">VLOOKUP(B90,Shifts!A$2:B588,2,FALSE)</f>
        <v>00:00 00:00</v>
      </c>
    </row>
    <row r="91" spans="1:19" x14ac:dyDescent="0.3">
      <c r="A91" s="8">
        <v>90</v>
      </c>
      <c r="B91" s="18">
        <f ca="1">OFFSET(Shifts!A$1,F91,0,1)</f>
        <v>60</v>
      </c>
      <c r="C91" s="8">
        <v>1</v>
      </c>
      <c r="D91" s="8">
        <f t="shared" ref="D91:D154" si="165">D90+1</f>
        <v>3</v>
      </c>
      <c r="E91" s="8">
        <f t="shared" ref="E91:E154" ca="1" si="166">E89/2</f>
        <v>-1800</v>
      </c>
      <c r="F91" s="16">
        <f t="shared" ref="F91:F154" si="167">F89</f>
        <v>30</v>
      </c>
      <c r="H91" s="8" t="str">
        <f t="shared" ca="1" si="119"/>
        <v>insert into shiftabs values (@ID,'60','1','3','-1800')exec @id=dbo.nextval 'shiftabs.shiftabsref'</v>
      </c>
      <c r="S91" s="8" t="str">
        <f ca="1">VLOOKUP(B91,Shifts!A$2:B589,2,FALSE)</f>
        <v>00:00 00:00</v>
      </c>
    </row>
    <row r="92" spans="1:19" x14ac:dyDescent="0.3">
      <c r="A92" s="8">
        <v>91</v>
      </c>
      <c r="B92" s="18">
        <f ca="1">OFFSET(Shifts!A$1,F92,0,1)</f>
        <v>62</v>
      </c>
      <c r="C92" s="8">
        <v>1</v>
      </c>
      <c r="D92" s="8">
        <f t="shared" si="162"/>
        <v>1</v>
      </c>
      <c r="E92" s="19">
        <f ca="1">OFFSET(Shifts!B$1,F92,18,1)</f>
        <v>-3600</v>
      </c>
      <c r="F92" s="16">
        <v>31</v>
      </c>
      <c r="H92" s="8" t="str">
        <f t="shared" ca="1" si="119"/>
        <v>insert into shiftabs values (@ID,'62','1','1','-3600')exec @id=dbo.nextval 'shiftabs.shiftabsref'</v>
      </c>
      <c r="S92" s="8" t="str">
        <f ca="1">VLOOKUP(B92,Shifts!A$2:B590,2,FALSE)</f>
        <v>00:00 00:00</v>
      </c>
    </row>
    <row r="93" spans="1:19" x14ac:dyDescent="0.3">
      <c r="A93" s="8">
        <v>92</v>
      </c>
      <c r="B93" s="18">
        <f ca="1">OFFSET(Shifts!A$1,F93,0,1)</f>
        <v>62</v>
      </c>
      <c r="C93" s="8">
        <v>1</v>
      </c>
      <c r="D93" s="8">
        <v>2</v>
      </c>
      <c r="E93" s="8">
        <f t="shared" ca="1" si="163"/>
        <v>-1800</v>
      </c>
      <c r="F93" s="16">
        <f t="shared" si="164"/>
        <v>31</v>
      </c>
      <c r="H93" s="8" t="str">
        <f t="shared" ca="1" si="119"/>
        <v>insert into shiftabs values (@ID,'62','1','2','-1800')exec @id=dbo.nextval 'shiftabs.shiftabsref'</v>
      </c>
      <c r="S93" s="8" t="str">
        <f ca="1">VLOOKUP(B93,Shifts!A$2:B591,2,FALSE)</f>
        <v>00:00 00:00</v>
      </c>
    </row>
    <row r="94" spans="1:19" x14ac:dyDescent="0.3">
      <c r="A94" s="8">
        <v>93</v>
      </c>
      <c r="B94" s="18">
        <f ca="1">OFFSET(Shifts!A$1,F94,0,1)</f>
        <v>62</v>
      </c>
      <c r="C94" s="8">
        <v>1</v>
      </c>
      <c r="D94" s="8">
        <f t="shared" si="165"/>
        <v>3</v>
      </c>
      <c r="E94" s="8">
        <f t="shared" ca="1" si="166"/>
        <v>-1800</v>
      </c>
      <c r="F94" s="16">
        <f t="shared" si="167"/>
        <v>31</v>
      </c>
      <c r="H94" s="8" t="str">
        <f t="shared" ca="1" si="119"/>
        <v>insert into shiftabs values (@ID,'62','1','3','-1800')exec @id=dbo.nextval 'shiftabs.shiftabsref'</v>
      </c>
      <c r="S94" s="8" t="str">
        <f ca="1">VLOOKUP(B94,Shifts!A$2:B592,2,FALSE)</f>
        <v>00:00 00:00</v>
      </c>
    </row>
    <row r="95" spans="1:19" x14ac:dyDescent="0.3">
      <c r="A95" s="8">
        <v>94</v>
      </c>
      <c r="B95" s="18">
        <f ca="1">OFFSET(Shifts!A$1,F95,0,1)</f>
        <v>64</v>
      </c>
      <c r="C95" s="8">
        <v>1</v>
      </c>
      <c r="D95" s="8">
        <f t="shared" si="162"/>
        <v>1</v>
      </c>
      <c r="E95" s="19">
        <f ca="1">OFFSET(Shifts!B$1,F95,18,1)</f>
        <v>-3600</v>
      </c>
      <c r="F95" s="16">
        <v>32</v>
      </c>
      <c r="H95" s="8" t="str">
        <f t="shared" ca="1" si="119"/>
        <v>insert into shiftabs values (@ID,'64','1','1','-3600')exec @id=dbo.nextval 'shiftabs.shiftabsref'</v>
      </c>
      <c r="S95" s="8" t="str">
        <f ca="1">VLOOKUP(B95,Shifts!A$2:B593,2,FALSE)</f>
        <v>00:00 00:00</v>
      </c>
    </row>
    <row r="96" spans="1:19" x14ac:dyDescent="0.3">
      <c r="A96" s="8">
        <v>95</v>
      </c>
      <c r="B96" s="18">
        <f ca="1">OFFSET(Shifts!A$1,F96,0,1)</f>
        <v>64</v>
      </c>
      <c r="C96" s="8">
        <v>1</v>
      </c>
      <c r="D96" s="8">
        <v>2</v>
      </c>
      <c r="E96" s="8">
        <f t="shared" ca="1" si="163"/>
        <v>-1800</v>
      </c>
      <c r="F96" s="16">
        <f t="shared" si="164"/>
        <v>32</v>
      </c>
      <c r="H96" s="8" t="str">
        <f t="shared" ca="1" si="119"/>
        <v>insert into shiftabs values (@ID,'64','1','2','-1800')exec @id=dbo.nextval 'shiftabs.shiftabsref'</v>
      </c>
      <c r="S96" s="8" t="str">
        <f ca="1">VLOOKUP(B96,Shifts!A$2:B594,2,FALSE)</f>
        <v>00:00 00:00</v>
      </c>
    </row>
    <row r="97" spans="1:19" x14ac:dyDescent="0.3">
      <c r="A97" s="8">
        <v>96</v>
      </c>
      <c r="B97" s="18">
        <f ca="1">OFFSET(Shifts!A$1,F97,0,1)</f>
        <v>64</v>
      </c>
      <c r="C97" s="8">
        <v>1</v>
      </c>
      <c r="D97" s="8">
        <f t="shared" si="165"/>
        <v>3</v>
      </c>
      <c r="E97" s="8">
        <f t="shared" ca="1" si="166"/>
        <v>-1800</v>
      </c>
      <c r="F97" s="16">
        <f t="shared" si="167"/>
        <v>32</v>
      </c>
      <c r="H97" s="8" t="str">
        <f t="shared" ca="1" si="119"/>
        <v>insert into shiftabs values (@ID,'64','1','3','-1800')exec @id=dbo.nextval 'shiftabs.shiftabsref'</v>
      </c>
      <c r="S97" s="8" t="str">
        <f ca="1">VLOOKUP(B97,Shifts!A$2:B595,2,FALSE)</f>
        <v>00:00 00:00</v>
      </c>
    </row>
    <row r="98" spans="1:19" x14ac:dyDescent="0.3">
      <c r="A98" s="8">
        <v>97</v>
      </c>
      <c r="B98" s="18">
        <f ca="1">OFFSET(Shifts!A$1,F98,0,1)</f>
        <v>66</v>
      </c>
      <c r="C98" s="8">
        <v>1</v>
      </c>
      <c r="D98" s="8">
        <f t="shared" si="162"/>
        <v>1</v>
      </c>
      <c r="E98" s="19">
        <f ca="1">OFFSET(Shifts!B$1,F98,18,1)</f>
        <v>-3600</v>
      </c>
      <c r="F98" s="16">
        <v>33</v>
      </c>
      <c r="H98" s="8" t="str">
        <f t="shared" ca="1" si="119"/>
        <v>insert into shiftabs values (@ID,'66','1','1','-3600')exec @id=dbo.nextval 'shiftabs.shiftabsref'</v>
      </c>
      <c r="S98" s="8" t="str">
        <f ca="1">VLOOKUP(B98,Shifts!A$2:B596,2,FALSE)</f>
        <v>00:00 00:00</v>
      </c>
    </row>
    <row r="99" spans="1:19" x14ac:dyDescent="0.3">
      <c r="A99" s="8">
        <v>98</v>
      </c>
      <c r="B99" s="18">
        <f ca="1">OFFSET(Shifts!A$1,F99,0,1)</f>
        <v>66</v>
      </c>
      <c r="C99" s="8">
        <v>1</v>
      </c>
      <c r="D99" s="8">
        <v>2</v>
      </c>
      <c r="E99" s="8">
        <f t="shared" ca="1" si="163"/>
        <v>-1800</v>
      </c>
      <c r="F99" s="16">
        <f t="shared" si="164"/>
        <v>33</v>
      </c>
      <c r="H99" s="8" t="str">
        <f t="shared" ca="1" si="119"/>
        <v>insert into shiftabs values (@ID,'66','1','2','-1800')exec @id=dbo.nextval 'shiftabs.shiftabsref'</v>
      </c>
      <c r="S99" s="8" t="str">
        <f ca="1">VLOOKUP(B99,Shifts!A$2:B597,2,FALSE)</f>
        <v>00:00 00:00</v>
      </c>
    </row>
    <row r="100" spans="1:19" x14ac:dyDescent="0.3">
      <c r="A100" s="8">
        <v>99</v>
      </c>
      <c r="B100" s="18">
        <f ca="1">OFFSET(Shifts!A$1,F100,0,1)</f>
        <v>66</v>
      </c>
      <c r="C100" s="8">
        <v>1</v>
      </c>
      <c r="D100" s="8">
        <f t="shared" si="165"/>
        <v>3</v>
      </c>
      <c r="E100" s="8">
        <f t="shared" ca="1" si="166"/>
        <v>-1800</v>
      </c>
      <c r="F100" s="16">
        <f t="shared" si="167"/>
        <v>33</v>
      </c>
      <c r="H100" s="8" t="str">
        <f t="shared" ca="1" si="119"/>
        <v>insert into shiftabs values (@ID,'66','1','3','-1800')exec @id=dbo.nextval 'shiftabs.shiftabsref'</v>
      </c>
      <c r="S100" s="8" t="str">
        <f ca="1">VLOOKUP(B100,Shifts!A$2:B598,2,FALSE)</f>
        <v>00:00 00:00</v>
      </c>
    </row>
    <row r="101" spans="1:19" x14ac:dyDescent="0.3">
      <c r="A101" s="8">
        <v>100</v>
      </c>
      <c r="B101" s="18">
        <f ca="1">OFFSET(Shifts!A$1,F101,0,1)</f>
        <v>68</v>
      </c>
      <c r="C101" s="8">
        <v>1</v>
      </c>
      <c r="D101" s="8">
        <f t="shared" si="162"/>
        <v>1</v>
      </c>
      <c r="E101" s="19">
        <f ca="1">OFFSET(Shifts!B$1,F101,18,1)</f>
        <v>-3600</v>
      </c>
      <c r="F101" s="16">
        <v>34</v>
      </c>
      <c r="H101" s="8" t="str">
        <f t="shared" ca="1" si="119"/>
        <v>insert into shiftabs values (@ID,'68','1','1','-3600')exec @id=dbo.nextval 'shiftabs.shiftabsref'</v>
      </c>
      <c r="S101" s="8" t="str">
        <f ca="1">VLOOKUP(B101,Shifts!A$2:B599,2,FALSE)</f>
        <v>00:00 00:00</v>
      </c>
    </row>
    <row r="102" spans="1:19" x14ac:dyDescent="0.3">
      <c r="A102" s="8">
        <v>101</v>
      </c>
      <c r="B102" s="18">
        <f ca="1">OFFSET(Shifts!A$1,F102,0,1)</f>
        <v>68</v>
      </c>
      <c r="C102" s="8">
        <v>1</v>
      </c>
      <c r="D102" s="8">
        <v>2</v>
      </c>
      <c r="E102" s="8">
        <f t="shared" ca="1" si="163"/>
        <v>-1800</v>
      </c>
      <c r="F102" s="16">
        <f t="shared" si="164"/>
        <v>34</v>
      </c>
      <c r="H102" s="8" t="str">
        <f t="shared" ca="1" si="119"/>
        <v>insert into shiftabs values (@ID,'68','1','2','-1800')exec @id=dbo.nextval 'shiftabs.shiftabsref'</v>
      </c>
      <c r="S102" s="8" t="str">
        <f ca="1">VLOOKUP(B102,Shifts!A$2:B600,2,FALSE)</f>
        <v>00:00 00:00</v>
      </c>
    </row>
    <row r="103" spans="1:19" x14ac:dyDescent="0.3">
      <c r="A103" s="8">
        <v>102</v>
      </c>
      <c r="B103" s="18">
        <f ca="1">OFFSET(Shifts!A$1,F103,0,1)</f>
        <v>68</v>
      </c>
      <c r="C103" s="8">
        <v>1</v>
      </c>
      <c r="D103" s="8">
        <f t="shared" si="165"/>
        <v>3</v>
      </c>
      <c r="E103" s="8">
        <f t="shared" ca="1" si="166"/>
        <v>-1800</v>
      </c>
      <c r="F103" s="16">
        <f t="shared" si="167"/>
        <v>34</v>
      </c>
      <c r="H103" s="8" t="str">
        <f t="shared" ca="1" si="119"/>
        <v>insert into shiftabs values (@ID,'68','1','3','-1800')exec @id=dbo.nextval 'shiftabs.shiftabsref'</v>
      </c>
      <c r="S103" s="8" t="str">
        <f ca="1">VLOOKUP(B103,Shifts!A$2:B601,2,FALSE)</f>
        <v>00:00 00:00</v>
      </c>
    </row>
    <row r="104" spans="1:19" x14ac:dyDescent="0.3">
      <c r="A104" s="8">
        <v>103</v>
      </c>
      <c r="B104" s="18">
        <f ca="1">OFFSET(Shifts!A$1,F104,0,1)</f>
        <v>70</v>
      </c>
      <c r="C104" s="8">
        <v>1</v>
      </c>
      <c r="D104" s="8">
        <f t="shared" si="162"/>
        <v>1</v>
      </c>
      <c r="E104" s="19">
        <f ca="1">OFFSET(Shifts!B$1,F104,18,1)</f>
        <v>-3600</v>
      </c>
      <c r="F104" s="16">
        <v>35</v>
      </c>
      <c r="H104" s="8" t="str">
        <f t="shared" ca="1" si="119"/>
        <v>insert into shiftabs values (@ID,'70','1','1','-3600')exec @id=dbo.nextval 'shiftabs.shiftabsref'</v>
      </c>
      <c r="S104" s="8" t="str">
        <f ca="1">VLOOKUP(B104,Shifts!A$2:B602,2,FALSE)</f>
        <v>00:00 00:00</v>
      </c>
    </row>
    <row r="105" spans="1:19" x14ac:dyDescent="0.3">
      <c r="A105" s="8">
        <v>104</v>
      </c>
      <c r="B105" s="18">
        <f ca="1">OFFSET(Shifts!A$1,F105,0,1)</f>
        <v>70</v>
      </c>
      <c r="C105" s="8">
        <v>1</v>
      </c>
      <c r="D105" s="8">
        <v>2</v>
      </c>
      <c r="E105" s="8">
        <f t="shared" ca="1" si="163"/>
        <v>-1800</v>
      </c>
      <c r="F105" s="16">
        <f t="shared" si="164"/>
        <v>35</v>
      </c>
      <c r="H105" s="8" t="str">
        <f t="shared" ca="1" si="119"/>
        <v>insert into shiftabs values (@ID,'70','1','2','-1800')exec @id=dbo.nextval 'shiftabs.shiftabsref'</v>
      </c>
      <c r="S105" s="8" t="str">
        <f ca="1">VLOOKUP(B105,Shifts!A$2:B603,2,FALSE)</f>
        <v>00:00 00:00</v>
      </c>
    </row>
    <row r="106" spans="1:19" x14ac:dyDescent="0.3">
      <c r="A106" s="8">
        <v>105</v>
      </c>
      <c r="B106" s="18">
        <f ca="1">OFFSET(Shifts!A$1,F106,0,1)</f>
        <v>70</v>
      </c>
      <c r="C106" s="8">
        <v>1</v>
      </c>
      <c r="D106" s="8">
        <f t="shared" si="165"/>
        <v>3</v>
      </c>
      <c r="E106" s="8">
        <f t="shared" ca="1" si="166"/>
        <v>-1800</v>
      </c>
      <c r="F106" s="16">
        <f t="shared" si="167"/>
        <v>35</v>
      </c>
      <c r="H106" s="8" t="str">
        <f t="shared" ca="1" si="119"/>
        <v>insert into shiftabs values (@ID,'70','1','3','-1800')exec @id=dbo.nextval 'shiftabs.shiftabsref'</v>
      </c>
      <c r="S106" s="8" t="str">
        <f ca="1">VLOOKUP(B106,Shifts!A$2:B604,2,FALSE)</f>
        <v>00:00 00:00</v>
      </c>
    </row>
    <row r="107" spans="1:19" x14ac:dyDescent="0.3">
      <c r="A107" s="8">
        <v>106</v>
      </c>
      <c r="B107" s="18">
        <f ca="1">OFFSET(Shifts!A$1,F107,0,1)</f>
        <v>72</v>
      </c>
      <c r="C107" s="8">
        <v>1</v>
      </c>
      <c r="D107" s="8">
        <f t="shared" si="162"/>
        <v>1</v>
      </c>
      <c r="E107" s="19">
        <f ca="1">OFFSET(Shifts!B$1,F107,18,1)</f>
        <v>-3600</v>
      </c>
      <c r="F107" s="16">
        <v>36</v>
      </c>
      <c r="H107" s="8" t="str">
        <f t="shared" ca="1" si="119"/>
        <v>insert into shiftabs values (@ID,'72','1','1','-3600')exec @id=dbo.nextval 'shiftabs.shiftabsref'</v>
      </c>
      <c r="S107" s="8" t="str">
        <f ca="1">VLOOKUP(B107,Shifts!A$2:B605,2,FALSE)</f>
        <v>00:00 00:00</v>
      </c>
    </row>
    <row r="108" spans="1:19" x14ac:dyDescent="0.3">
      <c r="A108" s="8">
        <v>107</v>
      </c>
      <c r="B108" s="18">
        <f ca="1">OFFSET(Shifts!A$1,F108,0,1)</f>
        <v>72</v>
      </c>
      <c r="C108" s="8">
        <v>1</v>
      </c>
      <c r="D108" s="8">
        <v>2</v>
      </c>
      <c r="E108" s="8">
        <f t="shared" ca="1" si="163"/>
        <v>-1800</v>
      </c>
      <c r="F108" s="16">
        <f t="shared" si="164"/>
        <v>36</v>
      </c>
      <c r="H108" s="8" t="str">
        <f t="shared" ca="1" si="119"/>
        <v>insert into shiftabs values (@ID,'72','1','2','-1800')exec @id=dbo.nextval 'shiftabs.shiftabsref'</v>
      </c>
      <c r="S108" s="8" t="str">
        <f ca="1">VLOOKUP(B108,Shifts!A$2:B606,2,FALSE)</f>
        <v>00:00 00:00</v>
      </c>
    </row>
    <row r="109" spans="1:19" x14ac:dyDescent="0.3">
      <c r="A109" s="8">
        <v>108</v>
      </c>
      <c r="B109" s="18">
        <f ca="1">OFFSET(Shifts!A$1,F109,0,1)</f>
        <v>72</v>
      </c>
      <c r="C109" s="8">
        <v>1</v>
      </c>
      <c r="D109" s="8">
        <f t="shared" si="165"/>
        <v>3</v>
      </c>
      <c r="E109" s="8">
        <f t="shared" ca="1" si="166"/>
        <v>-1800</v>
      </c>
      <c r="F109" s="16">
        <f t="shared" si="167"/>
        <v>36</v>
      </c>
      <c r="H109" s="8" t="str">
        <f t="shared" ca="1" si="119"/>
        <v>insert into shiftabs values (@ID,'72','1','3','-1800')exec @id=dbo.nextval 'shiftabs.shiftabsref'</v>
      </c>
      <c r="S109" s="8" t="str">
        <f ca="1">VLOOKUP(B109,Shifts!A$2:B607,2,FALSE)</f>
        <v>00:00 00:00</v>
      </c>
    </row>
    <row r="110" spans="1:19" x14ac:dyDescent="0.3">
      <c r="A110" s="8">
        <v>109</v>
      </c>
      <c r="B110" s="18">
        <f ca="1">OFFSET(Shifts!A$1,F110,0,1)</f>
        <v>74</v>
      </c>
      <c r="C110" s="8">
        <v>1</v>
      </c>
      <c r="D110" s="8">
        <f t="shared" si="162"/>
        <v>1</v>
      </c>
      <c r="E110" s="19">
        <f ca="1">OFFSET(Shifts!B$1,F110,18,1)</f>
        <v>-3600</v>
      </c>
      <c r="F110" s="16">
        <v>37</v>
      </c>
      <c r="H110" s="8" t="str">
        <f t="shared" ca="1" si="119"/>
        <v>insert into shiftabs values (@ID,'74','1','1','-3600')exec @id=dbo.nextval 'shiftabs.shiftabsref'</v>
      </c>
      <c r="S110" s="8" t="str">
        <f ca="1">VLOOKUP(B110,Shifts!A$2:B608,2,FALSE)</f>
        <v>00:00 00:00</v>
      </c>
    </row>
    <row r="111" spans="1:19" x14ac:dyDescent="0.3">
      <c r="A111" s="8">
        <v>110</v>
      </c>
      <c r="B111" s="18">
        <f ca="1">OFFSET(Shifts!A$1,F111,0,1)</f>
        <v>74</v>
      </c>
      <c r="C111" s="8">
        <v>1</v>
      </c>
      <c r="D111" s="8">
        <v>2</v>
      </c>
      <c r="E111" s="8">
        <f t="shared" ca="1" si="163"/>
        <v>-1800</v>
      </c>
      <c r="F111" s="16">
        <f t="shared" si="164"/>
        <v>37</v>
      </c>
      <c r="H111" s="8" t="str">
        <f t="shared" ca="1" si="119"/>
        <v>insert into shiftabs values (@ID,'74','1','2','-1800')exec @id=dbo.nextval 'shiftabs.shiftabsref'</v>
      </c>
      <c r="S111" s="8" t="str">
        <f ca="1">VLOOKUP(B111,Shifts!A$2:B609,2,FALSE)</f>
        <v>00:00 00:00</v>
      </c>
    </row>
    <row r="112" spans="1:19" x14ac:dyDescent="0.3">
      <c r="A112" s="8">
        <v>111</v>
      </c>
      <c r="B112" s="18">
        <f ca="1">OFFSET(Shifts!A$1,F112,0,1)</f>
        <v>74</v>
      </c>
      <c r="C112" s="8">
        <v>1</v>
      </c>
      <c r="D112" s="8">
        <f t="shared" si="165"/>
        <v>3</v>
      </c>
      <c r="E112" s="8">
        <f t="shared" ca="1" si="166"/>
        <v>-1800</v>
      </c>
      <c r="F112" s="16">
        <f t="shared" si="167"/>
        <v>37</v>
      </c>
      <c r="H112" s="8" t="str">
        <f t="shared" ca="1" si="119"/>
        <v>insert into shiftabs values (@ID,'74','1','3','-1800')exec @id=dbo.nextval 'shiftabs.shiftabsref'</v>
      </c>
      <c r="S112" s="8" t="str">
        <f ca="1">VLOOKUP(B112,Shifts!A$2:B610,2,FALSE)</f>
        <v>00:00 00:00</v>
      </c>
    </row>
    <row r="113" spans="1:19" x14ac:dyDescent="0.3">
      <c r="A113" s="8">
        <v>112</v>
      </c>
      <c r="B113" s="18">
        <f ca="1">OFFSET(Shifts!A$1,F113,0,1)</f>
        <v>76</v>
      </c>
      <c r="C113" s="8">
        <v>1</v>
      </c>
      <c r="D113" s="8">
        <f t="shared" si="162"/>
        <v>1</v>
      </c>
      <c r="E113" s="19">
        <f ca="1">OFFSET(Shifts!B$1,F113,18,1)</f>
        <v>-3600</v>
      </c>
      <c r="F113" s="16">
        <v>38</v>
      </c>
      <c r="H113" s="8" t="str">
        <f t="shared" ca="1" si="119"/>
        <v>insert into shiftabs values (@ID,'76','1','1','-3600')exec @id=dbo.nextval 'shiftabs.shiftabsref'</v>
      </c>
      <c r="S113" s="8" t="str">
        <f ca="1">VLOOKUP(B113,Shifts!A$2:B611,2,FALSE)</f>
        <v>00:00 00:00</v>
      </c>
    </row>
    <row r="114" spans="1:19" x14ac:dyDescent="0.3">
      <c r="A114" s="8">
        <v>113</v>
      </c>
      <c r="B114" s="18">
        <f ca="1">OFFSET(Shifts!A$1,F114,0,1)</f>
        <v>76</v>
      </c>
      <c r="C114" s="8">
        <v>1</v>
      </c>
      <c r="D114" s="8">
        <v>2</v>
      </c>
      <c r="E114" s="8">
        <f t="shared" ca="1" si="163"/>
        <v>-1800</v>
      </c>
      <c r="F114" s="16">
        <f t="shared" si="164"/>
        <v>38</v>
      </c>
      <c r="H114" s="8" t="str">
        <f t="shared" ca="1" si="119"/>
        <v>insert into shiftabs values (@ID,'76','1','2','-1800')exec @id=dbo.nextval 'shiftabs.shiftabsref'</v>
      </c>
      <c r="S114" s="8" t="str">
        <f ca="1">VLOOKUP(B114,Shifts!A$2:B612,2,FALSE)</f>
        <v>00:00 00:00</v>
      </c>
    </row>
    <row r="115" spans="1:19" x14ac:dyDescent="0.3">
      <c r="A115" s="8">
        <v>114</v>
      </c>
      <c r="B115" s="18">
        <f ca="1">OFFSET(Shifts!A$1,F115,0,1)</f>
        <v>76</v>
      </c>
      <c r="C115" s="8">
        <v>1</v>
      </c>
      <c r="D115" s="8">
        <f t="shared" si="165"/>
        <v>3</v>
      </c>
      <c r="E115" s="8">
        <f t="shared" ca="1" si="166"/>
        <v>-1800</v>
      </c>
      <c r="F115" s="16">
        <f t="shared" si="167"/>
        <v>38</v>
      </c>
      <c r="H115" s="8" t="str">
        <f t="shared" ca="1" si="119"/>
        <v>insert into shiftabs values (@ID,'76','1','3','-1800')exec @id=dbo.nextval 'shiftabs.shiftabsref'</v>
      </c>
      <c r="S115" s="8" t="str">
        <f ca="1">VLOOKUP(B115,Shifts!A$2:B613,2,FALSE)</f>
        <v>00:00 00:00</v>
      </c>
    </row>
    <row r="116" spans="1:19" x14ac:dyDescent="0.3">
      <c r="A116" s="8">
        <v>115</v>
      </c>
      <c r="B116" s="18">
        <f ca="1">OFFSET(Shifts!A$1,F116,0,1)</f>
        <v>78</v>
      </c>
      <c r="C116" s="8">
        <v>1</v>
      </c>
      <c r="D116" s="8">
        <f t="shared" si="162"/>
        <v>1</v>
      </c>
      <c r="E116" s="19">
        <f ca="1">OFFSET(Shifts!B$1,F116,18,1)</f>
        <v>-3600</v>
      </c>
      <c r="F116" s="16">
        <v>39</v>
      </c>
      <c r="H116" s="8" t="str">
        <f t="shared" ca="1" si="119"/>
        <v>insert into shiftabs values (@ID,'78','1','1','-3600')exec @id=dbo.nextval 'shiftabs.shiftabsref'</v>
      </c>
      <c r="S116" s="8" t="str">
        <f ca="1">VLOOKUP(B116,Shifts!A$2:B614,2,FALSE)</f>
        <v>00:00 00:00</v>
      </c>
    </row>
    <row r="117" spans="1:19" x14ac:dyDescent="0.3">
      <c r="A117" s="8">
        <v>116</v>
      </c>
      <c r="B117" s="18">
        <f ca="1">OFFSET(Shifts!A$1,F117,0,1)</f>
        <v>78</v>
      </c>
      <c r="C117" s="8">
        <v>1</v>
      </c>
      <c r="D117" s="8">
        <v>2</v>
      </c>
      <c r="E117" s="8">
        <f t="shared" ca="1" si="163"/>
        <v>-1800</v>
      </c>
      <c r="F117" s="16">
        <f t="shared" si="164"/>
        <v>39</v>
      </c>
      <c r="H117" s="8" t="str">
        <f t="shared" ca="1" si="119"/>
        <v>insert into shiftabs values (@ID,'78','1','2','-1800')exec @id=dbo.nextval 'shiftabs.shiftabsref'</v>
      </c>
      <c r="S117" s="8" t="str">
        <f ca="1">VLOOKUP(B117,Shifts!A$2:B615,2,FALSE)</f>
        <v>00:00 00:00</v>
      </c>
    </row>
    <row r="118" spans="1:19" x14ac:dyDescent="0.3">
      <c r="A118" s="8">
        <v>117</v>
      </c>
      <c r="B118" s="18">
        <f ca="1">OFFSET(Shifts!A$1,F118,0,1)</f>
        <v>78</v>
      </c>
      <c r="C118" s="8">
        <v>1</v>
      </c>
      <c r="D118" s="8">
        <f t="shared" si="165"/>
        <v>3</v>
      </c>
      <c r="E118" s="8">
        <f t="shared" ca="1" si="166"/>
        <v>-1800</v>
      </c>
      <c r="F118" s="16">
        <f t="shared" si="167"/>
        <v>39</v>
      </c>
      <c r="H118" s="8" t="str">
        <f t="shared" ca="1" si="119"/>
        <v>insert into shiftabs values (@ID,'78','1','3','-1800')exec @id=dbo.nextval 'shiftabs.shiftabsref'</v>
      </c>
      <c r="S118" s="8" t="str">
        <f ca="1">VLOOKUP(B118,Shifts!A$2:B616,2,FALSE)</f>
        <v>00:00 00:00</v>
      </c>
    </row>
    <row r="119" spans="1:19" x14ac:dyDescent="0.3">
      <c r="A119" s="8">
        <v>118</v>
      </c>
      <c r="B119" s="18">
        <f ca="1">OFFSET(Shifts!A$1,F119,0,1)</f>
        <v>81</v>
      </c>
      <c r="C119" s="8">
        <v>1</v>
      </c>
      <c r="D119" s="8">
        <f t="shared" si="162"/>
        <v>1</v>
      </c>
      <c r="E119" s="19">
        <f ca="1">OFFSET(Shifts!B$1,F119,18,1)</f>
        <v>-3600</v>
      </c>
      <c r="F119" s="16">
        <v>40</v>
      </c>
      <c r="H119" s="8" t="str">
        <f t="shared" ca="1" si="119"/>
        <v>insert into shiftabs values (@ID,'81','1','1','-3600')exec @id=dbo.nextval 'shiftabs.shiftabsref'</v>
      </c>
      <c r="S119" s="8" t="str">
        <f ca="1">VLOOKUP(B119,Shifts!A$2:B617,2,FALSE)</f>
        <v>00:00 00:00</v>
      </c>
    </row>
    <row r="120" spans="1:19" x14ac:dyDescent="0.3">
      <c r="A120" s="8">
        <v>119</v>
      </c>
      <c r="B120" s="18">
        <f ca="1">OFFSET(Shifts!A$1,F120,0,1)</f>
        <v>81</v>
      </c>
      <c r="C120" s="8">
        <v>1</v>
      </c>
      <c r="D120" s="8">
        <v>2</v>
      </c>
      <c r="E120" s="8">
        <f t="shared" ca="1" si="163"/>
        <v>-1800</v>
      </c>
      <c r="F120" s="16">
        <f t="shared" si="164"/>
        <v>40</v>
      </c>
      <c r="H120" s="8" t="str">
        <f t="shared" ca="1" si="119"/>
        <v>insert into shiftabs values (@ID,'81','1','2','-1800')exec @id=dbo.nextval 'shiftabs.shiftabsref'</v>
      </c>
      <c r="S120" s="8" t="str">
        <f ca="1">VLOOKUP(B120,Shifts!A$2:B618,2,FALSE)</f>
        <v>00:00 00:00</v>
      </c>
    </row>
    <row r="121" spans="1:19" x14ac:dyDescent="0.3">
      <c r="A121" s="8">
        <v>120</v>
      </c>
      <c r="B121" s="18">
        <f ca="1">OFFSET(Shifts!A$1,F121,0,1)</f>
        <v>81</v>
      </c>
      <c r="C121" s="8">
        <v>1</v>
      </c>
      <c r="D121" s="8">
        <f t="shared" si="165"/>
        <v>3</v>
      </c>
      <c r="E121" s="8">
        <f t="shared" ca="1" si="166"/>
        <v>-1800</v>
      </c>
      <c r="F121" s="16">
        <f t="shared" si="167"/>
        <v>40</v>
      </c>
      <c r="H121" s="8" t="str">
        <f t="shared" ca="1" si="119"/>
        <v>insert into shiftabs values (@ID,'81','1','3','-1800')exec @id=dbo.nextval 'shiftabs.shiftabsref'</v>
      </c>
      <c r="S121" s="8" t="str">
        <f ca="1">VLOOKUP(B121,Shifts!A$2:B619,2,FALSE)</f>
        <v>00:00 00:00</v>
      </c>
    </row>
    <row r="122" spans="1:19" x14ac:dyDescent="0.3">
      <c r="A122" s="8">
        <v>121</v>
      </c>
      <c r="B122" s="18">
        <f ca="1">OFFSET(Shifts!A$1,F122,0,1)</f>
        <v>83</v>
      </c>
      <c r="C122" s="8">
        <v>1</v>
      </c>
      <c r="D122" s="8">
        <f t="shared" si="162"/>
        <v>1</v>
      </c>
      <c r="E122" s="19">
        <f ca="1">OFFSET(Shifts!B$1,F122,18,1)</f>
        <v>-3600</v>
      </c>
      <c r="F122" s="16">
        <v>41</v>
      </c>
      <c r="H122" s="8" t="str">
        <f t="shared" ca="1" si="119"/>
        <v>insert into shiftabs values (@ID,'83','1','1','-3600')exec @id=dbo.nextval 'shiftabs.shiftabsref'</v>
      </c>
      <c r="S122" s="8" t="str">
        <f ca="1">VLOOKUP(B122,Shifts!A$2:B620,2,FALSE)</f>
        <v>00:00 00:00</v>
      </c>
    </row>
    <row r="123" spans="1:19" x14ac:dyDescent="0.3">
      <c r="A123" s="8">
        <v>122</v>
      </c>
      <c r="B123" s="18">
        <f ca="1">OFFSET(Shifts!A$1,F123,0,1)</f>
        <v>83</v>
      </c>
      <c r="C123" s="8">
        <v>1</v>
      </c>
      <c r="D123" s="8">
        <v>2</v>
      </c>
      <c r="E123" s="8">
        <f t="shared" ca="1" si="163"/>
        <v>-1800</v>
      </c>
      <c r="F123" s="16">
        <f t="shared" si="164"/>
        <v>41</v>
      </c>
      <c r="H123" s="8" t="str">
        <f t="shared" ca="1" si="119"/>
        <v>insert into shiftabs values (@ID,'83','1','2','-1800')exec @id=dbo.nextval 'shiftabs.shiftabsref'</v>
      </c>
      <c r="S123" s="8" t="str">
        <f ca="1">VLOOKUP(B123,Shifts!A$2:B621,2,FALSE)</f>
        <v>00:00 00:00</v>
      </c>
    </row>
    <row r="124" spans="1:19" x14ac:dyDescent="0.3">
      <c r="A124" s="8">
        <v>123</v>
      </c>
      <c r="B124" s="18">
        <f ca="1">OFFSET(Shifts!A$1,F124,0,1)</f>
        <v>83</v>
      </c>
      <c r="C124" s="8">
        <v>1</v>
      </c>
      <c r="D124" s="8">
        <f t="shared" si="165"/>
        <v>3</v>
      </c>
      <c r="E124" s="8">
        <f t="shared" ca="1" si="166"/>
        <v>-1800</v>
      </c>
      <c r="F124" s="16">
        <f t="shared" si="167"/>
        <v>41</v>
      </c>
      <c r="H124" s="8" t="str">
        <f t="shared" ca="1" si="119"/>
        <v>insert into shiftabs values (@ID,'83','1','3','-1800')exec @id=dbo.nextval 'shiftabs.shiftabsref'</v>
      </c>
      <c r="S124" s="8" t="str">
        <f ca="1">VLOOKUP(B124,Shifts!A$2:B622,2,FALSE)</f>
        <v>00:00 00:00</v>
      </c>
    </row>
    <row r="125" spans="1:19" x14ac:dyDescent="0.3">
      <c r="A125" s="8">
        <v>124</v>
      </c>
      <c r="B125" s="18">
        <f ca="1">OFFSET(Shifts!A$1,F125,0,1)</f>
        <v>85</v>
      </c>
      <c r="C125" s="8">
        <v>1</v>
      </c>
      <c r="D125" s="8">
        <f t="shared" si="162"/>
        <v>1</v>
      </c>
      <c r="E125" s="19">
        <f ca="1">OFFSET(Shifts!B$1,F125,18,1)</f>
        <v>-3600</v>
      </c>
      <c r="F125" s="16">
        <v>42</v>
      </c>
      <c r="H125" s="8" t="str">
        <f t="shared" ca="1" si="119"/>
        <v>insert into shiftabs values (@ID,'85','1','1','-3600')exec @id=dbo.nextval 'shiftabs.shiftabsref'</v>
      </c>
      <c r="S125" s="8" t="str">
        <f ca="1">VLOOKUP(B125,Shifts!A$2:B623,2,FALSE)</f>
        <v>00:00 00:00</v>
      </c>
    </row>
    <row r="126" spans="1:19" x14ac:dyDescent="0.3">
      <c r="A126" s="8">
        <v>125</v>
      </c>
      <c r="B126" s="18">
        <f ca="1">OFFSET(Shifts!A$1,F126,0,1)</f>
        <v>85</v>
      </c>
      <c r="C126" s="8">
        <v>1</v>
      </c>
      <c r="D126" s="8">
        <v>2</v>
      </c>
      <c r="E126" s="8">
        <f t="shared" ca="1" si="163"/>
        <v>-1800</v>
      </c>
      <c r="F126" s="16">
        <f t="shared" si="164"/>
        <v>42</v>
      </c>
      <c r="H126" s="8" t="str">
        <f t="shared" ca="1" si="119"/>
        <v>insert into shiftabs values (@ID,'85','1','2','-1800')exec @id=dbo.nextval 'shiftabs.shiftabsref'</v>
      </c>
      <c r="S126" s="8" t="str">
        <f ca="1">VLOOKUP(B126,Shifts!A$2:B624,2,FALSE)</f>
        <v>00:00 00:00</v>
      </c>
    </row>
    <row r="127" spans="1:19" x14ac:dyDescent="0.3">
      <c r="A127" s="8">
        <v>126</v>
      </c>
      <c r="B127" s="18">
        <f ca="1">OFFSET(Shifts!A$1,F127,0,1)</f>
        <v>85</v>
      </c>
      <c r="C127" s="8">
        <v>1</v>
      </c>
      <c r="D127" s="8">
        <f t="shared" si="165"/>
        <v>3</v>
      </c>
      <c r="E127" s="8">
        <f t="shared" ca="1" si="166"/>
        <v>-1800</v>
      </c>
      <c r="F127" s="16">
        <f t="shared" si="167"/>
        <v>42</v>
      </c>
      <c r="H127" s="8" t="str">
        <f t="shared" ca="1" si="119"/>
        <v>insert into shiftabs values (@ID,'85','1','3','-1800')exec @id=dbo.nextval 'shiftabs.shiftabsref'</v>
      </c>
      <c r="S127" s="8" t="str">
        <f ca="1">VLOOKUP(B127,Shifts!A$2:B625,2,FALSE)</f>
        <v>00:00 00:00</v>
      </c>
    </row>
    <row r="128" spans="1:19" x14ac:dyDescent="0.3">
      <c r="A128" s="8">
        <v>127</v>
      </c>
      <c r="B128" s="18">
        <f ca="1">OFFSET(Shifts!A$1,F128,0,1)</f>
        <v>87</v>
      </c>
      <c r="C128" s="8">
        <v>1</v>
      </c>
      <c r="D128" s="8">
        <f t="shared" si="162"/>
        <v>1</v>
      </c>
      <c r="E128" s="19">
        <f ca="1">OFFSET(Shifts!B$1,F128,18,1)</f>
        <v>-3600</v>
      </c>
      <c r="F128" s="16">
        <v>43</v>
      </c>
      <c r="H128" s="8" t="str">
        <f t="shared" ca="1" si="119"/>
        <v>insert into shiftabs values (@ID,'87','1','1','-3600')exec @id=dbo.nextval 'shiftabs.shiftabsref'</v>
      </c>
      <c r="S128" s="8" t="str">
        <f ca="1">VLOOKUP(B128,Shifts!A$2:B626,2,FALSE)</f>
        <v>00:00 00:00</v>
      </c>
    </row>
    <row r="129" spans="1:8" x14ac:dyDescent="0.3">
      <c r="A129" s="8">
        <v>128</v>
      </c>
      <c r="B129" s="18">
        <f ca="1">OFFSET(Shifts!A$1,F129,0,1)</f>
        <v>87</v>
      </c>
      <c r="C129" s="8">
        <v>1</v>
      </c>
      <c r="D129" s="8">
        <v>2</v>
      </c>
      <c r="E129" s="8">
        <f t="shared" ca="1" si="163"/>
        <v>-1800</v>
      </c>
      <c r="F129" s="16">
        <f t="shared" si="164"/>
        <v>43</v>
      </c>
      <c r="H129" s="8" t="str">
        <f t="shared" ca="1" si="119"/>
        <v>insert into shiftabs values (@ID,'87','1','2','-1800')exec @id=dbo.nextval 'shiftabs.shiftabsref'</v>
      </c>
    </row>
    <row r="130" spans="1:8" x14ac:dyDescent="0.3">
      <c r="A130" s="8">
        <v>129</v>
      </c>
      <c r="B130" s="18">
        <f ca="1">OFFSET(Shifts!A$1,F130,0,1)</f>
        <v>87</v>
      </c>
      <c r="C130" s="8">
        <v>1</v>
      </c>
      <c r="D130" s="8">
        <f t="shared" si="165"/>
        <v>3</v>
      </c>
      <c r="E130" s="8">
        <f t="shared" ca="1" si="166"/>
        <v>-1800</v>
      </c>
      <c r="F130" s="16">
        <f t="shared" si="167"/>
        <v>43</v>
      </c>
      <c r="H130" s="8" t="str">
        <f t="shared" ca="1" si="119"/>
        <v>insert into shiftabs values (@ID,'87','1','3','-1800')exec @id=dbo.nextval 'shiftabs.shiftabsref'</v>
      </c>
    </row>
    <row r="131" spans="1:8" x14ac:dyDescent="0.3">
      <c r="A131" s="8">
        <v>130</v>
      </c>
      <c r="B131" s="18">
        <f ca="1">OFFSET(Shifts!A$1,F131,0,1)</f>
        <v>89</v>
      </c>
      <c r="C131" s="8">
        <v>1</v>
      </c>
      <c r="D131" s="8">
        <f t="shared" si="162"/>
        <v>1</v>
      </c>
      <c r="E131" s="19">
        <f ca="1">OFFSET(Shifts!B$1,F131,18,1)</f>
        <v>-3600</v>
      </c>
      <c r="F131" s="16">
        <v>44</v>
      </c>
      <c r="H131" s="8" t="str">
        <f t="shared" ref="H131:H194" ca="1" si="168">"insert into shiftabs values (@ID,'"&amp;B131&amp;"','"&amp;C131&amp;"','"&amp;D131&amp;"','"&amp;E131&amp;"')exec @id=dbo.nextval 'shiftabs.shiftabsref'"</f>
        <v>insert into shiftabs values (@ID,'89','1','1','-3600')exec @id=dbo.nextval 'shiftabs.shiftabsref'</v>
      </c>
    </row>
    <row r="132" spans="1:8" x14ac:dyDescent="0.3">
      <c r="A132" s="8">
        <v>131</v>
      </c>
      <c r="B132" s="18">
        <f ca="1">OFFSET(Shifts!A$1,F132,0,1)</f>
        <v>89</v>
      </c>
      <c r="C132" s="8">
        <v>1</v>
      </c>
      <c r="D132" s="8">
        <v>2</v>
      </c>
      <c r="E132" s="8">
        <f t="shared" ca="1" si="163"/>
        <v>-1800</v>
      </c>
      <c r="F132" s="16">
        <f t="shared" si="164"/>
        <v>44</v>
      </c>
      <c r="H132" s="8" t="str">
        <f t="shared" ca="1" si="168"/>
        <v>insert into shiftabs values (@ID,'89','1','2','-1800')exec @id=dbo.nextval 'shiftabs.shiftabsref'</v>
      </c>
    </row>
    <row r="133" spans="1:8" x14ac:dyDescent="0.3">
      <c r="A133" s="8">
        <v>132</v>
      </c>
      <c r="B133" s="18">
        <f ca="1">OFFSET(Shifts!A$1,F133,0,1)</f>
        <v>89</v>
      </c>
      <c r="C133" s="8">
        <v>1</v>
      </c>
      <c r="D133" s="8">
        <f t="shared" si="165"/>
        <v>3</v>
      </c>
      <c r="E133" s="8">
        <f t="shared" ca="1" si="166"/>
        <v>-1800</v>
      </c>
      <c r="F133" s="16">
        <f t="shared" si="167"/>
        <v>44</v>
      </c>
      <c r="H133" s="8" t="str">
        <f t="shared" ca="1" si="168"/>
        <v>insert into shiftabs values (@ID,'89','1','3','-1800')exec @id=dbo.nextval 'shiftabs.shiftabsref'</v>
      </c>
    </row>
    <row r="134" spans="1:8" x14ac:dyDescent="0.3">
      <c r="A134" s="8">
        <v>133</v>
      </c>
      <c r="B134" s="18">
        <f ca="1">OFFSET(Shifts!A$1,F134,0,1)</f>
        <v>91</v>
      </c>
      <c r="C134" s="8">
        <v>1</v>
      </c>
      <c r="D134" s="8">
        <f t="shared" si="162"/>
        <v>1</v>
      </c>
      <c r="E134" s="19">
        <f ca="1">OFFSET(Shifts!B$1,F134,18,1)</f>
        <v>-3600</v>
      </c>
      <c r="F134" s="16">
        <v>45</v>
      </c>
      <c r="H134" s="8" t="str">
        <f t="shared" ca="1" si="168"/>
        <v>insert into shiftabs values (@ID,'91','1','1','-3600')exec @id=dbo.nextval 'shiftabs.shiftabsref'</v>
      </c>
    </row>
    <row r="135" spans="1:8" x14ac:dyDescent="0.3">
      <c r="A135" s="8">
        <v>134</v>
      </c>
      <c r="B135" s="18">
        <f ca="1">OFFSET(Shifts!A$1,F135,0,1)</f>
        <v>91</v>
      </c>
      <c r="C135" s="8">
        <v>1</v>
      </c>
      <c r="D135" s="8">
        <v>2</v>
      </c>
      <c r="E135" s="8">
        <f t="shared" ca="1" si="163"/>
        <v>-1800</v>
      </c>
      <c r="F135" s="16">
        <f t="shared" si="164"/>
        <v>45</v>
      </c>
      <c r="H135" s="8" t="str">
        <f t="shared" ca="1" si="168"/>
        <v>insert into shiftabs values (@ID,'91','1','2','-1800')exec @id=dbo.nextval 'shiftabs.shiftabsref'</v>
      </c>
    </row>
    <row r="136" spans="1:8" x14ac:dyDescent="0.3">
      <c r="A136" s="8">
        <v>135</v>
      </c>
      <c r="B136" s="18">
        <f ca="1">OFFSET(Shifts!A$1,F136,0,1)</f>
        <v>91</v>
      </c>
      <c r="C136" s="8">
        <v>1</v>
      </c>
      <c r="D136" s="8">
        <f t="shared" si="165"/>
        <v>3</v>
      </c>
      <c r="E136" s="8">
        <f t="shared" ca="1" si="166"/>
        <v>-1800</v>
      </c>
      <c r="F136" s="16">
        <f t="shared" si="167"/>
        <v>45</v>
      </c>
      <c r="H136" s="8" t="str">
        <f t="shared" ca="1" si="168"/>
        <v>insert into shiftabs values (@ID,'91','1','3','-1800')exec @id=dbo.nextval 'shiftabs.shiftabsref'</v>
      </c>
    </row>
    <row r="137" spans="1:8" x14ac:dyDescent="0.3">
      <c r="A137" s="8">
        <v>136</v>
      </c>
      <c r="B137" s="18">
        <f ca="1">OFFSET(Shifts!A$1,F137,0,1)</f>
        <v>93</v>
      </c>
      <c r="C137" s="8">
        <v>1</v>
      </c>
      <c r="D137" s="8">
        <f t="shared" si="162"/>
        <v>1</v>
      </c>
      <c r="E137" s="19">
        <f ca="1">OFFSET(Shifts!B$1,F137,18,1)</f>
        <v>-3600</v>
      </c>
      <c r="F137" s="16">
        <v>46</v>
      </c>
      <c r="H137" s="8" t="str">
        <f t="shared" ca="1" si="168"/>
        <v>insert into shiftabs values (@ID,'93','1','1','-3600')exec @id=dbo.nextval 'shiftabs.shiftabsref'</v>
      </c>
    </row>
    <row r="138" spans="1:8" x14ac:dyDescent="0.3">
      <c r="A138" s="8">
        <v>137</v>
      </c>
      <c r="B138" s="18">
        <f ca="1">OFFSET(Shifts!A$1,F138,0,1)</f>
        <v>93</v>
      </c>
      <c r="C138" s="8">
        <v>1</v>
      </c>
      <c r="D138" s="8">
        <v>2</v>
      </c>
      <c r="E138" s="8">
        <f t="shared" ca="1" si="163"/>
        <v>-1800</v>
      </c>
      <c r="F138" s="16">
        <f t="shared" si="164"/>
        <v>46</v>
      </c>
      <c r="H138" s="8" t="str">
        <f t="shared" ca="1" si="168"/>
        <v>insert into shiftabs values (@ID,'93','1','2','-1800')exec @id=dbo.nextval 'shiftabs.shiftabsref'</v>
      </c>
    </row>
    <row r="139" spans="1:8" x14ac:dyDescent="0.3">
      <c r="A139" s="8">
        <v>138</v>
      </c>
      <c r="B139" s="18">
        <f ca="1">OFFSET(Shifts!A$1,F139,0,1)</f>
        <v>93</v>
      </c>
      <c r="C139" s="8">
        <v>1</v>
      </c>
      <c r="D139" s="8">
        <f t="shared" si="165"/>
        <v>3</v>
      </c>
      <c r="E139" s="8">
        <f t="shared" ca="1" si="166"/>
        <v>-1800</v>
      </c>
      <c r="F139" s="16">
        <f t="shared" si="167"/>
        <v>46</v>
      </c>
      <c r="H139" s="8" t="str">
        <f t="shared" ca="1" si="168"/>
        <v>insert into shiftabs values (@ID,'93','1','3','-1800')exec @id=dbo.nextval 'shiftabs.shiftabsref'</v>
      </c>
    </row>
    <row r="140" spans="1:8" x14ac:dyDescent="0.3">
      <c r="A140" s="8">
        <v>139</v>
      </c>
      <c r="B140" s="18">
        <f ca="1">OFFSET(Shifts!A$1,F140,0,1)</f>
        <v>95</v>
      </c>
      <c r="C140" s="8">
        <v>1</v>
      </c>
      <c r="D140" s="8">
        <f t="shared" si="162"/>
        <v>1</v>
      </c>
      <c r="E140" s="19">
        <f ca="1">OFFSET(Shifts!B$1,F140,18,1)</f>
        <v>-3600</v>
      </c>
      <c r="F140" s="16">
        <v>47</v>
      </c>
      <c r="H140" s="8" t="str">
        <f t="shared" ca="1" si="168"/>
        <v>insert into shiftabs values (@ID,'95','1','1','-3600')exec @id=dbo.nextval 'shiftabs.shiftabsref'</v>
      </c>
    </row>
    <row r="141" spans="1:8" x14ac:dyDescent="0.3">
      <c r="A141" s="8">
        <v>140</v>
      </c>
      <c r="B141" s="18">
        <f ca="1">OFFSET(Shifts!A$1,F141,0,1)</f>
        <v>95</v>
      </c>
      <c r="C141" s="8">
        <v>1</v>
      </c>
      <c r="D141" s="8">
        <v>2</v>
      </c>
      <c r="E141" s="8">
        <f t="shared" ca="1" si="163"/>
        <v>-1800</v>
      </c>
      <c r="F141" s="16">
        <f t="shared" si="164"/>
        <v>47</v>
      </c>
      <c r="H141" s="8" t="str">
        <f t="shared" ca="1" si="168"/>
        <v>insert into shiftabs values (@ID,'95','1','2','-1800')exec @id=dbo.nextval 'shiftabs.shiftabsref'</v>
      </c>
    </row>
    <row r="142" spans="1:8" x14ac:dyDescent="0.3">
      <c r="A142" s="8">
        <v>141</v>
      </c>
      <c r="B142" s="18">
        <f ca="1">OFFSET(Shifts!A$1,F142,0,1)</f>
        <v>95</v>
      </c>
      <c r="C142" s="8">
        <v>1</v>
      </c>
      <c r="D142" s="8">
        <f t="shared" si="165"/>
        <v>3</v>
      </c>
      <c r="E142" s="8">
        <f t="shared" ca="1" si="166"/>
        <v>-1800</v>
      </c>
      <c r="F142" s="16">
        <f t="shared" si="167"/>
        <v>47</v>
      </c>
      <c r="H142" s="8" t="str">
        <f t="shared" ca="1" si="168"/>
        <v>insert into shiftabs values (@ID,'95','1','3','-1800')exec @id=dbo.nextval 'shiftabs.shiftabsref'</v>
      </c>
    </row>
    <row r="143" spans="1:8" x14ac:dyDescent="0.3">
      <c r="A143" s="8">
        <v>142</v>
      </c>
      <c r="B143" s="18">
        <f ca="1">OFFSET(Shifts!A$1,F143,0,1)</f>
        <v>97</v>
      </c>
      <c r="C143" s="8">
        <v>1</v>
      </c>
      <c r="D143" s="8">
        <f t="shared" si="162"/>
        <v>1</v>
      </c>
      <c r="E143" s="19">
        <f ca="1">OFFSET(Shifts!B$1,F143,18,1)</f>
        <v>-3600</v>
      </c>
      <c r="F143" s="16">
        <v>48</v>
      </c>
      <c r="H143" s="8" t="str">
        <f t="shared" ca="1" si="168"/>
        <v>insert into shiftabs values (@ID,'97','1','1','-3600')exec @id=dbo.nextval 'shiftabs.shiftabsref'</v>
      </c>
    </row>
    <row r="144" spans="1:8" x14ac:dyDescent="0.3">
      <c r="A144" s="8">
        <v>143</v>
      </c>
      <c r="B144" s="18">
        <f ca="1">OFFSET(Shifts!A$1,F144,0,1)</f>
        <v>97</v>
      </c>
      <c r="C144" s="8">
        <v>1</v>
      </c>
      <c r="D144" s="8">
        <v>2</v>
      </c>
      <c r="E144" s="8">
        <f t="shared" ca="1" si="163"/>
        <v>-1800</v>
      </c>
      <c r="F144" s="16">
        <f t="shared" si="164"/>
        <v>48</v>
      </c>
      <c r="H144" s="8" t="str">
        <f t="shared" ca="1" si="168"/>
        <v>insert into shiftabs values (@ID,'97','1','2','-1800')exec @id=dbo.nextval 'shiftabs.shiftabsref'</v>
      </c>
    </row>
    <row r="145" spans="1:8" x14ac:dyDescent="0.3">
      <c r="A145" s="8">
        <v>144</v>
      </c>
      <c r="B145" s="18">
        <f ca="1">OFFSET(Shifts!A$1,F145,0,1)</f>
        <v>97</v>
      </c>
      <c r="C145" s="8">
        <v>1</v>
      </c>
      <c r="D145" s="8">
        <f t="shared" si="165"/>
        <v>3</v>
      </c>
      <c r="E145" s="8">
        <f t="shared" ca="1" si="166"/>
        <v>-1800</v>
      </c>
      <c r="F145" s="16">
        <f t="shared" si="167"/>
        <v>48</v>
      </c>
      <c r="H145" s="8" t="str">
        <f t="shared" ca="1" si="168"/>
        <v>insert into shiftabs values (@ID,'97','1','3','-1800')exec @id=dbo.nextval 'shiftabs.shiftabsref'</v>
      </c>
    </row>
    <row r="146" spans="1:8" x14ac:dyDescent="0.3">
      <c r="A146" s="8">
        <v>145</v>
      </c>
      <c r="B146" s="18">
        <f ca="1">OFFSET(Shifts!A$1,F146,0,1)</f>
        <v>99</v>
      </c>
      <c r="C146" s="8">
        <v>1</v>
      </c>
      <c r="D146" s="8">
        <f t="shared" si="162"/>
        <v>1</v>
      </c>
      <c r="E146" s="19">
        <f ca="1">OFFSET(Shifts!B$1,F146,18,1)</f>
        <v>-3600</v>
      </c>
      <c r="F146" s="16">
        <v>49</v>
      </c>
      <c r="H146" s="8" t="str">
        <f t="shared" ca="1" si="168"/>
        <v>insert into shiftabs values (@ID,'99','1','1','-3600')exec @id=dbo.nextval 'shiftabs.shiftabsref'</v>
      </c>
    </row>
    <row r="147" spans="1:8" x14ac:dyDescent="0.3">
      <c r="A147" s="8">
        <v>146</v>
      </c>
      <c r="B147" s="18">
        <f ca="1">OFFSET(Shifts!A$1,F147,0,1)</f>
        <v>99</v>
      </c>
      <c r="C147" s="8">
        <v>1</v>
      </c>
      <c r="D147" s="8">
        <v>2</v>
      </c>
      <c r="E147" s="8">
        <f t="shared" ca="1" si="163"/>
        <v>-1800</v>
      </c>
      <c r="F147" s="16">
        <f t="shared" si="164"/>
        <v>49</v>
      </c>
      <c r="H147" s="8" t="str">
        <f t="shared" ca="1" si="168"/>
        <v>insert into shiftabs values (@ID,'99','1','2','-1800')exec @id=dbo.nextval 'shiftabs.shiftabsref'</v>
      </c>
    </row>
    <row r="148" spans="1:8" x14ac:dyDescent="0.3">
      <c r="A148" s="8">
        <v>147</v>
      </c>
      <c r="B148" s="18">
        <f ca="1">OFFSET(Shifts!A$1,F148,0,1)</f>
        <v>99</v>
      </c>
      <c r="C148" s="8">
        <v>1</v>
      </c>
      <c r="D148" s="8">
        <f t="shared" si="165"/>
        <v>3</v>
      </c>
      <c r="E148" s="8">
        <f t="shared" ca="1" si="166"/>
        <v>-1800</v>
      </c>
      <c r="F148" s="16">
        <f t="shared" si="167"/>
        <v>49</v>
      </c>
      <c r="H148" s="8" t="str">
        <f t="shared" ca="1" si="168"/>
        <v>insert into shiftabs values (@ID,'99','1','3','-1800')exec @id=dbo.nextval 'shiftabs.shiftabsref'</v>
      </c>
    </row>
    <row r="149" spans="1:8" x14ac:dyDescent="0.3">
      <c r="A149" s="8">
        <v>148</v>
      </c>
      <c r="B149" s="18">
        <f ca="1">OFFSET(Shifts!A$1,F149,0,1)</f>
        <v>101</v>
      </c>
      <c r="C149" s="8">
        <v>1</v>
      </c>
      <c r="D149" s="8">
        <f t="shared" si="162"/>
        <v>1</v>
      </c>
      <c r="E149" s="19">
        <f ca="1">OFFSET(Shifts!B$1,F149,18,1)</f>
        <v>-3600</v>
      </c>
      <c r="F149" s="16">
        <v>50</v>
      </c>
      <c r="H149" s="8" t="str">
        <f t="shared" ca="1" si="168"/>
        <v>insert into shiftabs values (@ID,'101','1','1','-3600')exec @id=dbo.nextval 'shiftabs.shiftabsref'</v>
      </c>
    </row>
    <row r="150" spans="1:8" x14ac:dyDescent="0.3">
      <c r="A150" s="8">
        <v>149</v>
      </c>
      <c r="B150" s="18">
        <f ca="1">OFFSET(Shifts!A$1,F150,0,1)</f>
        <v>101</v>
      </c>
      <c r="C150" s="8">
        <v>1</v>
      </c>
      <c r="D150" s="8">
        <v>2</v>
      </c>
      <c r="E150" s="8">
        <f t="shared" ca="1" si="163"/>
        <v>-1800</v>
      </c>
      <c r="F150" s="16">
        <f t="shared" si="164"/>
        <v>50</v>
      </c>
      <c r="H150" s="8" t="str">
        <f t="shared" ca="1" si="168"/>
        <v>insert into shiftabs values (@ID,'101','1','2','-1800')exec @id=dbo.nextval 'shiftabs.shiftabsref'</v>
      </c>
    </row>
    <row r="151" spans="1:8" x14ac:dyDescent="0.3">
      <c r="A151" s="8">
        <v>150</v>
      </c>
      <c r="B151" s="18">
        <f ca="1">OFFSET(Shifts!A$1,F151,0,1)</f>
        <v>101</v>
      </c>
      <c r="C151" s="8">
        <v>1</v>
      </c>
      <c r="D151" s="8">
        <f t="shared" si="165"/>
        <v>3</v>
      </c>
      <c r="E151" s="8">
        <f t="shared" ca="1" si="166"/>
        <v>-1800</v>
      </c>
      <c r="F151" s="16">
        <f t="shared" si="167"/>
        <v>50</v>
      </c>
      <c r="H151" s="8" t="str">
        <f t="shared" ca="1" si="168"/>
        <v>insert into shiftabs values (@ID,'101','1','3','-1800')exec @id=dbo.nextval 'shiftabs.shiftabsref'</v>
      </c>
    </row>
    <row r="152" spans="1:8" x14ac:dyDescent="0.3">
      <c r="A152" s="8">
        <v>151</v>
      </c>
      <c r="B152" s="18">
        <f ca="1">OFFSET(Shifts!A$1,F152,0,1)</f>
        <v>103</v>
      </c>
      <c r="C152" s="8">
        <v>1</v>
      </c>
      <c r="D152" s="8">
        <f t="shared" si="162"/>
        <v>1</v>
      </c>
      <c r="E152" s="19">
        <f ca="1">OFFSET(Shifts!B$1,F152,18,1)</f>
        <v>-3600</v>
      </c>
      <c r="F152" s="16">
        <v>51</v>
      </c>
      <c r="H152" s="8" t="str">
        <f t="shared" ca="1" si="168"/>
        <v>insert into shiftabs values (@ID,'103','1','1','-3600')exec @id=dbo.nextval 'shiftabs.shiftabsref'</v>
      </c>
    </row>
    <row r="153" spans="1:8" x14ac:dyDescent="0.3">
      <c r="A153" s="8">
        <v>152</v>
      </c>
      <c r="B153" s="18">
        <f ca="1">OFFSET(Shifts!A$1,F153,0,1)</f>
        <v>103</v>
      </c>
      <c r="C153" s="8">
        <v>1</v>
      </c>
      <c r="D153" s="8">
        <v>2</v>
      </c>
      <c r="E153" s="8">
        <f t="shared" ca="1" si="163"/>
        <v>-1800</v>
      </c>
      <c r="F153" s="16">
        <f t="shared" si="164"/>
        <v>51</v>
      </c>
      <c r="H153" s="8" t="str">
        <f t="shared" ca="1" si="168"/>
        <v>insert into shiftabs values (@ID,'103','1','2','-1800')exec @id=dbo.nextval 'shiftabs.shiftabsref'</v>
      </c>
    </row>
    <row r="154" spans="1:8" x14ac:dyDescent="0.3">
      <c r="A154" s="8">
        <v>153</v>
      </c>
      <c r="B154" s="18">
        <f ca="1">OFFSET(Shifts!A$1,F154,0,1)</f>
        <v>103</v>
      </c>
      <c r="C154" s="8">
        <v>1</v>
      </c>
      <c r="D154" s="8">
        <f t="shared" si="165"/>
        <v>3</v>
      </c>
      <c r="E154" s="8">
        <f t="shared" ca="1" si="166"/>
        <v>-1800</v>
      </c>
      <c r="F154" s="16">
        <f t="shared" si="167"/>
        <v>51</v>
      </c>
      <c r="H154" s="8" t="str">
        <f t="shared" ca="1" si="168"/>
        <v>insert into shiftabs values (@ID,'103','1','3','-1800')exec @id=dbo.nextval 'shiftabs.shiftabsref'</v>
      </c>
    </row>
    <row r="155" spans="1:8" x14ac:dyDescent="0.3">
      <c r="A155" s="8">
        <v>154</v>
      </c>
      <c r="B155" s="18">
        <f ca="1">OFFSET(Shifts!A$1,F155,0,1)</f>
        <v>105</v>
      </c>
      <c r="C155" s="8">
        <v>1</v>
      </c>
      <c r="D155" s="8">
        <f t="shared" ref="D155:D218" si="169">D156-1</f>
        <v>1</v>
      </c>
      <c r="E155" s="19">
        <f ca="1">OFFSET(Shifts!B$1,F155,18,1)</f>
        <v>-3600</v>
      </c>
      <c r="F155" s="16">
        <v>52</v>
      </c>
      <c r="H155" s="8" t="str">
        <f t="shared" ca="1" si="168"/>
        <v>insert into shiftabs values (@ID,'105','1','1','-3600')exec @id=dbo.nextval 'shiftabs.shiftabsref'</v>
      </c>
    </row>
    <row r="156" spans="1:8" x14ac:dyDescent="0.3">
      <c r="A156" s="8">
        <v>155</v>
      </c>
      <c r="B156" s="18">
        <f ca="1">OFFSET(Shifts!A$1,F156,0,1)</f>
        <v>105</v>
      </c>
      <c r="C156" s="8">
        <v>1</v>
      </c>
      <c r="D156" s="8">
        <v>2</v>
      </c>
      <c r="E156" s="8">
        <f t="shared" ref="E156:E219" ca="1" si="170">E155/2</f>
        <v>-1800</v>
      </c>
      <c r="F156" s="16">
        <f t="shared" ref="F156:F219" si="171">F155</f>
        <v>52</v>
      </c>
      <c r="H156" s="8" t="str">
        <f t="shared" ca="1" si="168"/>
        <v>insert into shiftabs values (@ID,'105','1','2','-1800')exec @id=dbo.nextval 'shiftabs.shiftabsref'</v>
      </c>
    </row>
    <row r="157" spans="1:8" x14ac:dyDescent="0.3">
      <c r="A157" s="8">
        <v>156</v>
      </c>
      <c r="B157" s="18">
        <f ca="1">OFFSET(Shifts!A$1,F157,0,1)</f>
        <v>105</v>
      </c>
      <c r="C157" s="8">
        <v>1</v>
      </c>
      <c r="D157" s="8">
        <f t="shared" ref="D157:D220" si="172">D156+1</f>
        <v>3</v>
      </c>
      <c r="E157" s="8">
        <f t="shared" ref="E157:E220" ca="1" si="173">E155/2</f>
        <v>-1800</v>
      </c>
      <c r="F157" s="16">
        <f t="shared" ref="F157:F220" si="174">F155</f>
        <v>52</v>
      </c>
      <c r="H157" s="8" t="str">
        <f t="shared" ca="1" si="168"/>
        <v>insert into shiftabs values (@ID,'105','1','3','-1800')exec @id=dbo.nextval 'shiftabs.shiftabsref'</v>
      </c>
    </row>
    <row r="158" spans="1:8" x14ac:dyDescent="0.3">
      <c r="A158" s="8">
        <v>157</v>
      </c>
      <c r="B158" s="18">
        <f ca="1">OFFSET(Shifts!A$1,F158,0,1)</f>
        <v>107</v>
      </c>
      <c r="C158" s="8">
        <v>1</v>
      </c>
      <c r="D158" s="8">
        <f t="shared" si="169"/>
        <v>1</v>
      </c>
      <c r="E158" s="19">
        <f ca="1">OFFSET(Shifts!B$1,F158,18,1)</f>
        <v>-3600</v>
      </c>
      <c r="F158" s="16">
        <v>53</v>
      </c>
      <c r="H158" s="8" t="str">
        <f t="shared" ca="1" si="168"/>
        <v>insert into shiftabs values (@ID,'107','1','1','-3600')exec @id=dbo.nextval 'shiftabs.shiftabsref'</v>
      </c>
    </row>
    <row r="159" spans="1:8" x14ac:dyDescent="0.3">
      <c r="A159" s="8">
        <v>158</v>
      </c>
      <c r="B159" s="18">
        <f ca="1">OFFSET(Shifts!A$1,F159,0,1)</f>
        <v>107</v>
      </c>
      <c r="C159" s="8">
        <v>1</v>
      </c>
      <c r="D159" s="8">
        <v>2</v>
      </c>
      <c r="E159" s="8">
        <f t="shared" ca="1" si="170"/>
        <v>-1800</v>
      </c>
      <c r="F159" s="16">
        <f t="shared" si="171"/>
        <v>53</v>
      </c>
      <c r="H159" s="8" t="str">
        <f t="shared" ca="1" si="168"/>
        <v>insert into shiftabs values (@ID,'107','1','2','-1800')exec @id=dbo.nextval 'shiftabs.shiftabsref'</v>
      </c>
    </row>
    <row r="160" spans="1:8" x14ac:dyDescent="0.3">
      <c r="A160" s="8">
        <v>159</v>
      </c>
      <c r="B160" s="18">
        <f ca="1">OFFSET(Shifts!A$1,F160,0,1)</f>
        <v>107</v>
      </c>
      <c r="C160" s="8">
        <v>1</v>
      </c>
      <c r="D160" s="8">
        <f t="shared" si="172"/>
        <v>3</v>
      </c>
      <c r="E160" s="8">
        <f t="shared" ca="1" si="173"/>
        <v>-1800</v>
      </c>
      <c r="F160" s="16">
        <f t="shared" si="174"/>
        <v>53</v>
      </c>
      <c r="H160" s="8" t="str">
        <f t="shared" ca="1" si="168"/>
        <v>insert into shiftabs values (@ID,'107','1','3','-1800')exec @id=dbo.nextval 'shiftabs.shiftabsref'</v>
      </c>
    </row>
    <row r="161" spans="1:8" x14ac:dyDescent="0.3">
      <c r="A161" s="8">
        <v>160</v>
      </c>
      <c r="B161" s="18">
        <f ca="1">OFFSET(Shifts!A$1,F161,0,1)</f>
        <v>109</v>
      </c>
      <c r="C161" s="8">
        <v>1</v>
      </c>
      <c r="D161" s="8">
        <f t="shared" si="169"/>
        <v>1</v>
      </c>
      <c r="E161" s="19">
        <f ca="1">OFFSET(Shifts!B$1,F161,18,1)</f>
        <v>-3600</v>
      </c>
      <c r="F161" s="16">
        <v>54</v>
      </c>
      <c r="H161" s="8" t="str">
        <f t="shared" ca="1" si="168"/>
        <v>insert into shiftabs values (@ID,'109','1','1','-3600')exec @id=dbo.nextval 'shiftabs.shiftabsref'</v>
      </c>
    </row>
    <row r="162" spans="1:8" x14ac:dyDescent="0.3">
      <c r="A162" s="8">
        <v>161</v>
      </c>
      <c r="B162" s="18">
        <f ca="1">OFFSET(Shifts!A$1,F162,0,1)</f>
        <v>109</v>
      </c>
      <c r="C162" s="8">
        <v>1</v>
      </c>
      <c r="D162" s="8">
        <v>2</v>
      </c>
      <c r="E162" s="8">
        <f t="shared" ca="1" si="170"/>
        <v>-1800</v>
      </c>
      <c r="F162" s="16">
        <f t="shared" si="171"/>
        <v>54</v>
      </c>
      <c r="H162" s="8" t="str">
        <f t="shared" ca="1" si="168"/>
        <v>insert into shiftabs values (@ID,'109','1','2','-1800')exec @id=dbo.nextval 'shiftabs.shiftabsref'</v>
      </c>
    </row>
    <row r="163" spans="1:8" x14ac:dyDescent="0.3">
      <c r="A163" s="8">
        <v>162</v>
      </c>
      <c r="B163" s="18">
        <f ca="1">OFFSET(Shifts!A$1,F163,0,1)</f>
        <v>109</v>
      </c>
      <c r="C163" s="8">
        <v>1</v>
      </c>
      <c r="D163" s="8">
        <f t="shared" si="172"/>
        <v>3</v>
      </c>
      <c r="E163" s="8">
        <f t="shared" ca="1" si="173"/>
        <v>-1800</v>
      </c>
      <c r="F163" s="16">
        <f t="shared" si="174"/>
        <v>54</v>
      </c>
      <c r="H163" s="8" t="str">
        <f t="shared" ca="1" si="168"/>
        <v>insert into shiftabs values (@ID,'109','1','3','-1800')exec @id=dbo.nextval 'shiftabs.shiftabsref'</v>
      </c>
    </row>
    <row r="164" spans="1:8" x14ac:dyDescent="0.3">
      <c r="A164" s="8">
        <v>163</v>
      </c>
      <c r="B164" s="18">
        <f ca="1">OFFSET(Shifts!A$1,F164,0,1)</f>
        <v>111</v>
      </c>
      <c r="C164" s="8">
        <v>1</v>
      </c>
      <c r="D164" s="8">
        <f t="shared" si="169"/>
        <v>1</v>
      </c>
      <c r="E164" s="19">
        <f ca="1">OFFSET(Shifts!B$1,F164,18,1)</f>
        <v>-3600</v>
      </c>
      <c r="F164" s="16">
        <v>55</v>
      </c>
      <c r="H164" s="8" t="str">
        <f t="shared" ca="1" si="168"/>
        <v>insert into shiftabs values (@ID,'111','1','1','-3600')exec @id=dbo.nextval 'shiftabs.shiftabsref'</v>
      </c>
    </row>
    <row r="165" spans="1:8" x14ac:dyDescent="0.3">
      <c r="A165" s="8">
        <v>164</v>
      </c>
      <c r="B165" s="18">
        <f ca="1">OFFSET(Shifts!A$1,F165,0,1)</f>
        <v>111</v>
      </c>
      <c r="C165" s="8">
        <v>1</v>
      </c>
      <c r="D165" s="8">
        <v>2</v>
      </c>
      <c r="E165" s="8">
        <f t="shared" ca="1" si="170"/>
        <v>-1800</v>
      </c>
      <c r="F165" s="16">
        <f t="shared" si="171"/>
        <v>55</v>
      </c>
      <c r="H165" s="8" t="str">
        <f t="shared" ca="1" si="168"/>
        <v>insert into shiftabs values (@ID,'111','1','2','-1800')exec @id=dbo.nextval 'shiftabs.shiftabsref'</v>
      </c>
    </row>
    <row r="166" spans="1:8" x14ac:dyDescent="0.3">
      <c r="A166" s="8">
        <v>165</v>
      </c>
      <c r="B166" s="18">
        <f ca="1">OFFSET(Shifts!A$1,F166,0,1)</f>
        <v>111</v>
      </c>
      <c r="C166" s="8">
        <v>1</v>
      </c>
      <c r="D166" s="8">
        <f t="shared" si="172"/>
        <v>3</v>
      </c>
      <c r="E166" s="8">
        <f t="shared" ca="1" si="173"/>
        <v>-1800</v>
      </c>
      <c r="F166" s="16">
        <f t="shared" si="174"/>
        <v>55</v>
      </c>
      <c r="H166" s="8" t="str">
        <f t="shared" ca="1" si="168"/>
        <v>insert into shiftabs values (@ID,'111','1','3','-1800')exec @id=dbo.nextval 'shiftabs.shiftabsref'</v>
      </c>
    </row>
    <row r="167" spans="1:8" x14ac:dyDescent="0.3">
      <c r="A167" s="8">
        <v>166</v>
      </c>
      <c r="B167" s="18">
        <f ca="1">OFFSET(Shifts!A$1,F167,0,1)</f>
        <v>113</v>
      </c>
      <c r="C167" s="8">
        <v>1</v>
      </c>
      <c r="D167" s="8">
        <f t="shared" si="169"/>
        <v>1</v>
      </c>
      <c r="E167" s="19">
        <f ca="1">OFFSET(Shifts!B$1,F167,18,1)</f>
        <v>-3600</v>
      </c>
      <c r="F167" s="16">
        <v>56</v>
      </c>
      <c r="H167" s="8" t="str">
        <f t="shared" ca="1" si="168"/>
        <v>insert into shiftabs values (@ID,'113','1','1','-3600')exec @id=dbo.nextval 'shiftabs.shiftabsref'</v>
      </c>
    </row>
    <row r="168" spans="1:8" x14ac:dyDescent="0.3">
      <c r="A168" s="8">
        <v>167</v>
      </c>
      <c r="B168" s="18">
        <f ca="1">OFFSET(Shifts!A$1,F168,0,1)</f>
        <v>113</v>
      </c>
      <c r="C168" s="8">
        <v>1</v>
      </c>
      <c r="D168" s="8">
        <v>2</v>
      </c>
      <c r="E168" s="8">
        <f t="shared" ca="1" si="170"/>
        <v>-1800</v>
      </c>
      <c r="F168" s="16">
        <f t="shared" si="171"/>
        <v>56</v>
      </c>
      <c r="H168" s="8" t="str">
        <f t="shared" ca="1" si="168"/>
        <v>insert into shiftabs values (@ID,'113','1','2','-1800')exec @id=dbo.nextval 'shiftabs.shiftabsref'</v>
      </c>
    </row>
    <row r="169" spans="1:8" x14ac:dyDescent="0.3">
      <c r="A169" s="8">
        <v>168</v>
      </c>
      <c r="B169" s="18">
        <f ca="1">OFFSET(Shifts!A$1,F169,0,1)</f>
        <v>113</v>
      </c>
      <c r="C169" s="8">
        <v>1</v>
      </c>
      <c r="D169" s="8">
        <f t="shared" si="172"/>
        <v>3</v>
      </c>
      <c r="E169" s="8">
        <f t="shared" ca="1" si="173"/>
        <v>-1800</v>
      </c>
      <c r="F169" s="16">
        <f t="shared" si="174"/>
        <v>56</v>
      </c>
      <c r="H169" s="8" t="str">
        <f t="shared" ca="1" si="168"/>
        <v>insert into shiftabs values (@ID,'113','1','3','-1800')exec @id=dbo.nextval 'shiftabs.shiftabsref'</v>
      </c>
    </row>
    <row r="170" spans="1:8" x14ac:dyDescent="0.3">
      <c r="A170" s="8">
        <v>169</v>
      </c>
      <c r="B170" s="18">
        <f ca="1">OFFSET(Shifts!A$1,F170,0,1)</f>
        <v>115</v>
      </c>
      <c r="C170" s="8">
        <v>1</v>
      </c>
      <c r="D170" s="8">
        <f t="shared" si="169"/>
        <v>1</v>
      </c>
      <c r="E170" s="19">
        <f ca="1">OFFSET(Shifts!B$1,F170,18,1)</f>
        <v>-3600</v>
      </c>
      <c r="F170" s="16">
        <v>57</v>
      </c>
      <c r="H170" s="8" t="str">
        <f t="shared" ca="1" si="168"/>
        <v>insert into shiftabs values (@ID,'115','1','1','-3600')exec @id=dbo.nextval 'shiftabs.shiftabsref'</v>
      </c>
    </row>
    <row r="171" spans="1:8" x14ac:dyDescent="0.3">
      <c r="A171" s="8">
        <v>170</v>
      </c>
      <c r="B171" s="18">
        <f ca="1">OFFSET(Shifts!A$1,F171,0,1)</f>
        <v>115</v>
      </c>
      <c r="C171" s="8">
        <v>1</v>
      </c>
      <c r="D171" s="8">
        <v>2</v>
      </c>
      <c r="E171" s="8">
        <f t="shared" ca="1" si="170"/>
        <v>-1800</v>
      </c>
      <c r="F171" s="16">
        <f t="shared" si="171"/>
        <v>57</v>
      </c>
      <c r="H171" s="8" t="str">
        <f t="shared" ca="1" si="168"/>
        <v>insert into shiftabs values (@ID,'115','1','2','-1800')exec @id=dbo.nextval 'shiftabs.shiftabsref'</v>
      </c>
    </row>
    <row r="172" spans="1:8" x14ac:dyDescent="0.3">
      <c r="A172" s="8">
        <v>171</v>
      </c>
      <c r="B172" s="18">
        <f ca="1">OFFSET(Shifts!A$1,F172,0,1)</f>
        <v>115</v>
      </c>
      <c r="C172" s="8">
        <v>1</v>
      </c>
      <c r="D172" s="8">
        <f t="shared" si="172"/>
        <v>3</v>
      </c>
      <c r="E172" s="8">
        <f t="shared" ca="1" si="173"/>
        <v>-1800</v>
      </c>
      <c r="F172" s="16">
        <f t="shared" si="174"/>
        <v>57</v>
      </c>
      <c r="H172" s="8" t="str">
        <f t="shared" ca="1" si="168"/>
        <v>insert into shiftabs values (@ID,'115','1','3','-1800')exec @id=dbo.nextval 'shiftabs.shiftabsref'</v>
      </c>
    </row>
    <row r="173" spans="1:8" x14ac:dyDescent="0.3">
      <c r="A173" s="8">
        <v>172</v>
      </c>
      <c r="B173" s="18">
        <f ca="1">OFFSET(Shifts!A$1,F173,0,1)</f>
        <v>117</v>
      </c>
      <c r="C173" s="8">
        <v>1</v>
      </c>
      <c r="D173" s="8">
        <f t="shared" si="169"/>
        <v>1</v>
      </c>
      <c r="E173" s="19">
        <f ca="1">OFFSET(Shifts!B$1,F173,18,1)</f>
        <v>-3600</v>
      </c>
      <c r="F173" s="16">
        <v>58</v>
      </c>
      <c r="H173" s="8" t="str">
        <f t="shared" ca="1" si="168"/>
        <v>insert into shiftabs values (@ID,'117','1','1','-3600')exec @id=dbo.nextval 'shiftabs.shiftabsref'</v>
      </c>
    </row>
    <row r="174" spans="1:8" x14ac:dyDescent="0.3">
      <c r="A174" s="8">
        <v>173</v>
      </c>
      <c r="B174" s="18">
        <f ca="1">OFFSET(Shifts!A$1,F174,0,1)</f>
        <v>117</v>
      </c>
      <c r="C174" s="8">
        <v>1</v>
      </c>
      <c r="D174" s="8">
        <v>2</v>
      </c>
      <c r="E174" s="8">
        <f t="shared" ca="1" si="170"/>
        <v>-1800</v>
      </c>
      <c r="F174" s="16">
        <f t="shared" si="171"/>
        <v>58</v>
      </c>
      <c r="H174" s="8" t="str">
        <f t="shared" ca="1" si="168"/>
        <v>insert into shiftabs values (@ID,'117','1','2','-1800')exec @id=dbo.nextval 'shiftabs.shiftabsref'</v>
      </c>
    </row>
    <row r="175" spans="1:8" x14ac:dyDescent="0.3">
      <c r="A175" s="8">
        <v>174</v>
      </c>
      <c r="B175" s="18">
        <f ca="1">OFFSET(Shifts!A$1,F175,0,1)</f>
        <v>117</v>
      </c>
      <c r="C175" s="8">
        <v>1</v>
      </c>
      <c r="D175" s="8">
        <f t="shared" si="172"/>
        <v>3</v>
      </c>
      <c r="E175" s="8">
        <f t="shared" ca="1" si="173"/>
        <v>-1800</v>
      </c>
      <c r="F175" s="16">
        <f t="shared" si="174"/>
        <v>58</v>
      </c>
      <c r="H175" s="8" t="str">
        <f t="shared" ca="1" si="168"/>
        <v>insert into shiftabs values (@ID,'117','1','3','-1800')exec @id=dbo.nextval 'shiftabs.shiftabsref'</v>
      </c>
    </row>
    <row r="176" spans="1:8" x14ac:dyDescent="0.3">
      <c r="A176" s="8">
        <v>175</v>
      </c>
      <c r="B176" s="18">
        <f ca="1">OFFSET(Shifts!A$1,F176,0,1)</f>
        <v>119</v>
      </c>
      <c r="C176" s="8">
        <v>1</v>
      </c>
      <c r="D176" s="8">
        <f t="shared" si="169"/>
        <v>1</v>
      </c>
      <c r="E176" s="19">
        <f ca="1">OFFSET(Shifts!B$1,F176,18,1)</f>
        <v>-3600</v>
      </c>
      <c r="F176" s="16">
        <v>59</v>
      </c>
      <c r="H176" s="8" t="str">
        <f t="shared" ca="1" si="168"/>
        <v>insert into shiftabs values (@ID,'119','1','1','-3600')exec @id=dbo.nextval 'shiftabs.shiftabsref'</v>
      </c>
    </row>
    <row r="177" spans="1:8" x14ac:dyDescent="0.3">
      <c r="A177" s="8">
        <v>176</v>
      </c>
      <c r="B177" s="18">
        <f ca="1">OFFSET(Shifts!A$1,F177,0,1)</f>
        <v>119</v>
      </c>
      <c r="C177" s="8">
        <v>1</v>
      </c>
      <c r="D177" s="8">
        <v>2</v>
      </c>
      <c r="E177" s="8">
        <f t="shared" ca="1" si="170"/>
        <v>-1800</v>
      </c>
      <c r="F177" s="16">
        <f t="shared" si="171"/>
        <v>59</v>
      </c>
      <c r="H177" s="8" t="str">
        <f t="shared" ca="1" si="168"/>
        <v>insert into shiftabs values (@ID,'119','1','2','-1800')exec @id=dbo.nextval 'shiftabs.shiftabsref'</v>
      </c>
    </row>
    <row r="178" spans="1:8" x14ac:dyDescent="0.3">
      <c r="A178" s="8">
        <v>177</v>
      </c>
      <c r="B178" s="18">
        <f ca="1">OFFSET(Shifts!A$1,F178,0,1)</f>
        <v>119</v>
      </c>
      <c r="C178" s="8">
        <v>1</v>
      </c>
      <c r="D178" s="8">
        <f t="shared" si="172"/>
        <v>3</v>
      </c>
      <c r="E178" s="8">
        <f t="shared" ca="1" si="173"/>
        <v>-1800</v>
      </c>
      <c r="F178" s="16">
        <f t="shared" si="174"/>
        <v>59</v>
      </c>
      <c r="H178" s="8" t="str">
        <f t="shared" ca="1" si="168"/>
        <v>insert into shiftabs values (@ID,'119','1','3','-1800')exec @id=dbo.nextval 'shiftabs.shiftabsref'</v>
      </c>
    </row>
    <row r="179" spans="1:8" x14ac:dyDescent="0.3">
      <c r="A179" s="8">
        <v>178</v>
      </c>
      <c r="B179" s="18">
        <f ca="1">OFFSET(Shifts!A$1,F179,0,1)</f>
        <v>121</v>
      </c>
      <c r="C179" s="8">
        <v>1</v>
      </c>
      <c r="D179" s="8">
        <f t="shared" si="169"/>
        <v>1</v>
      </c>
      <c r="E179" s="19">
        <f ca="1">OFFSET(Shifts!B$1,F179,18,1)</f>
        <v>-3600</v>
      </c>
      <c r="F179" s="16">
        <v>60</v>
      </c>
      <c r="H179" s="8" t="str">
        <f t="shared" ca="1" si="168"/>
        <v>insert into shiftabs values (@ID,'121','1','1','-3600')exec @id=dbo.nextval 'shiftabs.shiftabsref'</v>
      </c>
    </row>
    <row r="180" spans="1:8" x14ac:dyDescent="0.3">
      <c r="A180" s="8">
        <v>179</v>
      </c>
      <c r="B180" s="18">
        <f ca="1">OFFSET(Shifts!A$1,F180,0,1)</f>
        <v>121</v>
      </c>
      <c r="C180" s="8">
        <v>1</v>
      </c>
      <c r="D180" s="8">
        <v>2</v>
      </c>
      <c r="E180" s="8">
        <f t="shared" ca="1" si="170"/>
        <v>-1800</v>
      </c>
      <c r="F180" s="16">
        <f t="shared" si="171"/>
        <v>60</v>
      </c>
      <c r="H180" s="8" t="str">
        <f t="shared" ca="1" si="168"/>
        <v>insert into shiftabs values (@ID,'121','1','2','-1800')exec @id=dbo.nextval 'shiftabs.shiftabsref'</v>
      </c>
    </row>
    <row r="181" spans="1:8" x14ac:dyDescent="0.3">
      <c r="A181" s="8">
        <v>180</v>
      </c>
      <c r="B181" s="18">
        <f ca="1">OFFSET(Shifts!A$1,F181,0,1)</f>
        <v>121</v>
      </c>
      <c r="C181" s="8">
        <v>1</v>
      </c>
      <c r="D181" s="8">
        <f t="shared" si="172"/>
        <v>3</v>
      </c>
      <c r="E181" s="8">
        <f t="shared" ca="1" si="173"/>
        <v>-1800</v>
      </c>
      <c r="F181" s="16">
        <f t="shared" si="174"/>
        <v>60</v>
      </c>
      <c r="H181" s="8" t="str">
        <f t="shared" ca="1" si="168"/>
        <v>insert into shiftabs values (@ID,'121','1','3','-1800')exec @id=dbo.nextval 'shiftabs.shiftabsref'</v>
      </c>
    </row>
    <row r="182" spans="1:8" x14ac:dyDescent="0.3">
      <c r="A182" s="8">
        <v>181</v>
      </c>
      <c r="B182" s="18">
        <f ca="1">OFFSET(Shifts!A$1,F182,0,1)</f>
        <v>123</v>
      </c>
      <c r="C182" s="8">
        <v>1</v>
      </c>
      <c r="D182" s="8">
        <f t="shared" si="169"/>
        <v>1</v>
      </c>
      <c r="E182" s="19">
        <f ca="1">OFFSET(Shifts!B$1,F182,18,1)</f>
        <v>-3600</v>
      </c>
      <c r="F182" s="16">
        <v>61</v>
      </c>
      <c r="H182" s="8" t="str">
        <f t="shared" ca="1" si="168"/>
        <v>insert into shiftabs values (@ID,'123','1','1','-3600')exec @id=dbo.nextval 'shiftabs.shiftabsref'</v>
      </c>
    </row>
    <row r="183" spans="1:8" x14ac:dyDescent="0.3">
      <c r="A183" s="8">
        <v>182</v>
      </c>
      <c r="B183" s="18">
        <f ca="1">OFFSET(Shifts!A$1,F183,0,1)</f>
        <v>123</v>
      </c>
      <c r="C183" s="8">
        <v>1</v>
      </c>
      <c r="D183" s="8">
        <v>2</v>
      </c>
      <c r="E183" s="8">
        <f t="shared" ca="1" si="170"/>
        <v>-1800</v>
      </c>
      <c r="F183" s="16">
        <f t="shared" si="171"/>
        <v>61</v>
      </c>
      <c r="H183" s="8" t="str">
        <f t="shared" ca="1" si="168"/>
        <v>insert into shiftabs values (@ID,'123','1','2','-1800')exec @id=dbo.nextval 'shiftabs.shiftabsref'</v>
      </c>
    </row>
    <row r="184" spans="1:8" x14ac:dyDescent="0.3">
      <c r="A184" s="8">
        <v>183</v>
      </c>
      <c r="B184" s="18">
        <f ca="1">OFFSET(Shifts!A$1,F184,0,1)</f>
        <v>123</v>
      </c>
      <c r="C184" s="8">
        <v>1</v>
      </c>
      <c r="D184" s="8">
        <f t="shared" si="172"/>
        <v>3</v>
      </c>
      <c r="E184" s="8">
        <f t="shared" ca="1" si="173"/>
        <v>-1800</v>
      </c>
      <c r="F184" s="16">
        <f t="shared" si="174"/>
        <v>61</v>
      </c>
      <c r="H184" s="8" t="str">
        <f t="shared" ca="1" si="168"/>
        <v>insert into shiftabs values (@ID,'123','1','3','-1800')exec @id=dbo.nextval 'shiftabs.shiftabsref'</v>
      </c>
    </row>
    <row r="185" spans="1:8" x14ac:dyDescent="0.3">
      <c r="A185" s="8">
        <v>184</v>
      </c>
      <c r="B185" s="18">
        <f ca="1">OFFSET(Shifts!A$1,F185,0,1)</f>
        <v>125</v>
      </c>
      <c r="C185" s="8">
        <v>1</v>
      </c>
      <c r="D185" s="8">
        <f t="shared" si="169"/>
        <v>1</v>
      </c>
      <c r="E185" s="19">
        <f ca="1">OFFSET(Shifts!B$1,F185,18,1)</f>
        <v>-3600</v>
      </c>
      <c r="F185" s="16">
        <v>62</v>
      </c>
      <c r="H185" s="8" t="str">
        <f t="shared" ca="1" si="168"/>
        <v>insert into shiftabs values (@ID,'125','1','1','-3600')exec @id=dbo.nextval 'shiftabs.shiftabsref'</v>
      </c>
    </row>
    <row r="186" spans="1:8" x14ac:dyDescent="0.3">
      <c r="A186" s="8">
        <v>185</v>
      </c>
      <c r="B186" s="18">
        <f ca="1">OFFSET(Shifts!A$1,F186,0,1)</f>
        <v>125</v>
      </c>
      <c r="C186" s="8">
        <v>1</v>
      </c>
      <c r="D186" s="8">
        <v>2</v>
      </c>
      <c r="E186" s="8">
        <f t="shared" ca="1" si="170"/>
        <v>-1800</v>
      </c>
      <c r="F186" s="16">
        <f t="shared" si="171"/>
        <v>62</v>
      </c>
      <c r="H186" s="8" t="str">
        <f t="shared" ca="1" si="168"/>
        <v>insert into shiftabs values (@ID,'125','1','2','-1800')exec @id=dbo.nextval 'shiftabs.shiftabsref'</v>
      </c>
    </row>
    <row r="187" spans="1:8" x14ac:dyDescent="0.3">
      <c r="A187" s="8">
        <v>186</v>
      </c>
      <c r="B187" s="18">
        <f ca="1">OFFSET(Shifts!A$1,F187,0,1)</f>
        <v>125</v>
      </c>
      <c r="C187" s="8">
        <v>1</v>
      </c>
      <c r="D187" s="8">
        <f t="shared" si="172"/>
        <v>3</v>
      </c>
      <c r="E187" s="8">
        <f t="shared" ca="1" si="173"/>
        <v>-1800</v>
      </c>
      <c r="F187" s="16">
        <f t="shared" si="174"/>
        <v>62</v>
      </c>
      <c r="H187" s="8" t="str">
        <f t="shared" ca="1" si="168"/>
        <v>insert into shiftabs values (@ID,'125','1','3','-1800')exec @id=dbo.nextval 'shiftabs.shiftabsref'</v>
      </c>
    </row>
    <row r="188" spans="1:8" x14ac:dyDescent="0.3">
      <c r="A188" s="8">
        <v>187</v>
      </c>
      <c r="B188" s="18">
        <f ca="1">OFFSET(Shifts!A$1,F188,0,1)</f>
        <v>127</v>
      </c>
      <c r="C188" s="8">
        <v>1</v>
      </c>
      <c r="D188" s="8">
        <f t="shared" si="169"/>
        <v>1</v>
      </c>
      <c r="E188" s="19">
        <f ca="1">OFFSET(Shifts!B$1,F188,18,1)</f>
        <v>-3600</v>
      </c>
      <c r="F188" s="16">
        <v>63</v>
      </c>
      <c r="H188" s="8" t="str">
        <f t="shared" ca="1" si="168"/>
        <v>insert into shiftabs values (@ID,'127','1','1','-3600')exec @id=dbo.nextval 'shiftabs.shiftabsref'</v>
      </c>
    </row>
    <row r="189" spans="1:8" x14ac:dyDescent="0.3">
      <c r="A189" s="8">
        <v>188</v>
      </c>
      <c r="B189" s="18">
        <f ca="1">OFFSET(Shifts!A$1,F189,0,1)</f>
        <v>127</v>
      </c>
      <c r="C189" s="8">
        <v>1</v>
      </c>
      <c r="D189" s="8">
        <v>2</v>
      </c>
      <c r="E189" s="8">
        <f t="shared" ca="1" si="170"/>
        <v>-1800</v>
      </c>
      <c r="F189" s="16">
        <f t="shared" si="171"/>
        <v>63</v>
      </c>
      <c r="H189" s="8" t="str">
        <f t="shared" ca="1" si="168"/>
        <v>insert into shiftabs values (@ID,'127','1','2','-1800')exec @id=dbo.nextval 'shiftabs.shiftabsref'</v>
      </c>
    </row>
    <row r="190" spans="1:8" x14ac:dyDescent="0.3">
      <c r="A190" s="8">
        <v>189</v>
      </c>
      <c r="B190" s="18">
        <f ca="1">OFFSET(Shifts!A$1,F190,0,1)</f>
        <v>127</v>
      </c>
      <c r="C190" s="8">
        <v>1</v>
      </c>
      <c r="D190" s="8">
        <f t="shared" si="172"/>
        <v>3</v>
      </c>
      <c r="E190" s="8">
        <f t="shared" ca="1" si="173"/>
        <v>-1800</v>
      </c>
      <c r="F190" s="16">
        <f t="shared" si="174"/>
        <v>63</v>
      </c>
      <c r="H190" s="8" t="str">
        <f t="shared" ca="1" si="168"/>
        <v>insert into shiftabs values (@ID,'127','1','3','-1800')exec @id=dbo.nextval 'shiftabs.shiftabsref'</v>
      </c>
    </row>
    <row r="191" spans="1:8" x14ac:dyDescent="0.3">
      <c r="A191" s="8">
        <v>190</v>
      </c>
      <c r="B191" s="18">
        <f ca="1">OFFSET(Shifts!A$1,F191,0,1)</f>
        <v>129</v>
      </c>
      <c r="C191" s="8">
        <v>1</v>
      </c>
      <c r="D191" s="8">
        <f t="shared" si="169"/>
        <v>1</v>
      </c>
      <c r="E191" s="19">
        <f ca="1">OFFSET(Shifts!B$1,F191,18,1)</f>
        <v>-3600</v>
      </c>
      <c r="F191" s="16">
        <v>64</v>
      </c>
      <c r="H191" s="8" t="str">
        <f t="shared" ca="1" si="168"/>
        <v>insert into shiftabs values (@ID,'129','1','1','-3600')exec @id=dbo.nextval 'shiftabs.shiftabsref'</v>
      </c>
    </row>
    <row r="192" spans="1:8" x14ac:dyDescent="0.3">
      <c r="A192" s="8">
        <v>191</v>
      </c>
      <c r="B192" s="18">
        <f ca="1">OFFSET(Shifts!A$1,F192,0,1)</f>
        <v>129</v>
      </c>
      <c r="C192" s="8">
        <v>1</v>
      </c>
      <c r="D192" s="8">
        <v>2</v>
      </c>
      <c r="E192" s="8">
        <f t="shared" ca="1" si="170"/>
        <v>-1800</v>
      </c>
      <c r="F192" s="16">
        <f t="shared" si="171"/>
        <v>64</v>
      </c>
      <c r="H192" s="8" t="str">
        <f t="shared" ca="1" si="168"/>
        <v>insert into shiftabs values (@ID,'129','1','2','-1800')exec @id=dbo.nextval 'shiftabs.shiftabsref'</v>
      </c>
    </row>
    <row r="193" spans="1:8" x14ac:dyDescent="0.3">
      <c r="A193" s="8">
        <v>192</v>
      </c>
      <c r="B193" s="18">
        <f ca="1">OFFSET(Shifts!A$1,F193,0,1)</f>
        <v>129</v>
      </c>
      <c r="C193" s="8">
        <v>1</v>
      </c>
      <c r="D193" s="8">
        <f t="shared" si="172"/>
        <v>3</v>
      </c>
      <c r="E193" s="8">
        <f t="shared" ca="1" si="173"/>
        <v>-1800</v>
      </c>
      <c r="F193" s="16">
        <f t="shared" si="174"/>
        <v>64</v>
      </c>
      <c r="H193" s="8" t="str">
        <f t="shared" ca="1" si="168"/>
        <v>insert into shiftabs values (@ID,'129','1','3','-1800')exec @id=dbo.nextval 'shiftabs.shiftabsref'</v>
      </c>
    </row>
    <row r="194" spans="1:8" x14ac:dyDescent="0.3">
      <c r="A194" s="8">
        <v>193</v>
      </c>
      <c r="B194" s="18">
        <f ca="1">OFFSET(Shifts!A$1,F194,0,1)</f>
        <v>131</v>
      </c>
      <c r="C194" s="8">
        <v>1</v>
      </c>
      <c r="D194" s="8">
        <f t="shared" si="169"/>
        <v>1</v>
      </c>
      <c r="E194" s="19">
        <f ca="1">OFFSET(Shifts!B$1,F194,18,1)</f>
        <v>-3600</v>
      </c>
      <c r="F194" s="16">
        <v>65</v>
      </c>
      <c r="H194" s="8" t="str">
        <f t="shared" ca="1" si="168"/>
        <v>insert into shiftabs values (@ID,'131','1','1','-3600')exec @id=dbo.nextval 'shiftabs.shiftabsref'</v>
      </c>
    </row>
    <row r="195" spans="1:8" x14ac:dyDescent="0.3">
      <c r="A195" s="8">
        <v>194</v>
      </c>
      <c r="B195" s="18">
        <f ca="1">OFFSET(Shifts!A$1,F195,0,1)</f>
        <v>131</v>
      </c>
      <c r="C195" s="8">
        <v>1</v>
      </c>
      <c r="D195" s="8">
        <v>2</v>
      </c>
      <c r="E195" s="8">
        <f t="shared" ca="1" si="170"/>
        <v>-1800</v>
      </c>
      <c r="F195" s="16">
        <f t="shared" si="171"/>
        <v>65</v>
      </c>
      <c r="H195" s="8" t="str">
        <f t="shared" ref="H195:H258" ca="1" si="175">"insert into shiftabs values (@ID,'"&amp;B195&amp;"','"&amp;C195&amp;"','"&amp;D195&amp;"','"&amp;E195&amp;"')exec @id=dbo.nextval 'shiftabs.shiftabsref'"</f>
        <v>insert into shiftabs values (@ID,'131','1','2','-1800')exec @id=dbo.nextval 'shiftabs.shiftabsref'</v>
      </c>
    </row>
    <row r="196" spans="1:8" x14ac:dyDescent="0.3">
      <c r="A196" s="8">
        <v>195</v>
      </c>
      <c r="B196" s="18">
        <f ca="1">OFFSET(Shifts!A$1,F196,0,1)</f>
        <v>131</v>
      </c>
      <c r="C196" s="8">
        <v>1</v>
      </c>
      <c r="D196" s="8">
        <f t="shared" si="172"/>
        <v>3</v>
      </c>
      <c r="E196" s="8">
        <f t="shared" ca="1" si="173"/>
        <v>-1800</v>
      </c>
      <c r="F196" s="16">
        <f t="shared" si="174"/>
        <v>65</v>
      </c>
      <c r="H196" s="8" t="str">
        <f t="shared" ca="1" si="175"/>
        <v>insert into shiftabs values (@ID,'131','1','3','-1800')exec @id=dbo.nextval 'shiftabs.shiftabsref'</v>
      </c>
    </row>
    <row r="197" spans="1:8" x14ac:dyDescent="0.3">
      <c r="A197" s="8">
        <v>196</v>
      </c>
      <c r="B197" s="18">
        <f ca="1">OFFSET(Shifts!A$1,F197,0,1)</f>
        <v>133</v>
      </c>
      <c r="C197" s="8">
        <v>1</v>
      </c>
      <c r="D197" s="8">
        <f t="shared" si="169"/>
        <v>1</v>
      </c>
      <c r="E197" s="19">
        <f ca="1">OFFSET(Shifts!B$1,F197,18,1)</f>
        <v>-3600</v>
      </c>
      <c r="F197" s="16">
        <v>66</v>
      </c>
      <c r="H197" s="8" t="str">
        <f t="shared" ca="1" si="175"/>
        <v>insert into shiftabs values (@ID,'133','1','1','-3600')exec @id=dbo.nextval 'shiftabs.shiftabsref'</v>
      </c>
    </row>
    <row r="198" spans="1:8" x14ac:dyDescent="0.3">
      <c r="A198" s="8">
        <v>197</v>
      </c>
      <c r="B198" s="18">
        <f ca="1">OFFSET(Shifts!A$1,F198,0,1)</f>
        <v>133</v>
      </c>
      <c r="C198" s="8">
        <v>1</v>
      </c>
      <c r="D198" s="8">
        <v>2</v>
      </c>
      <c r="E198" s="8">
        <f t="shared" ca="1" si="170"/>
        <v>-1800</v>
      </c>
      <c r="F198" s="16">
        <f t="shared" si="171"/>
        <v>66</v>
      </c>
      <c r="H198" s="8" t="str">
        <f t="shared" ca="1" si="175"/>
        <v>insert into shiftabs values (@ID,'133','1','2','-1800')exec @id=dbo.nextval 'shiftabs.shiftabsref'</v>
      </c>
    </row>
    <row r="199" spans="1:8" x14ac:dyDescent="0.3">
      <c r="A199" s="8">
        <v>198</v>
      </c>
      <c r="B199" s="18">
        <f ca="1">OFFSET(Shifts!A$1,F199,0,1)</f>
        <v>133</v>
      </c>
      <c r="C199" s="8">
        <v>1</v>
      </c>
      <c r="D199" s="8">
        <f t="shared" si="172"/>
        <v>3</v>
      </c>
      <c r="E199" s="8">
        <f t="shared" ca="1" si="173"/>
        <v>-1800</v>
      </c>
      <c r="F199" s="16">
        <f t="shared" si="174"/>
        <v>66</v>
      </c>
      <c r="H199" s="8" t="str">
        <f t="shared" ca="1" si="175"/>
        <v>insert into shiftabs values (@ID,'133','1','3','-1800')exec @id=dbo.nextval 'shiftabs.shiftabsref'</v>
      </c>
    </row>
    <row r="200" spans="1:8" x14ac:dyDescent="0.3">
      <c r="A200" s="8">
        <v>199</v>
      </c>
      <c r="B200" s="18">
        <f ca="1">OFFSET(Shifts!A$1,F200,0,1)</f>
        <v>135</v>
      </c>
      <c r="C200" s="8">
        <v>1</v>
      </c>
      <c r="D200" s="8">
        <f t="shared" si="169"/>
        <v>1</v>
      </c>
      <c r="E200" s="19">
        <f ca="1">OFFSET(Shifts!B$1,F200,18,1)</f>
        <v>-3600</v>
      </c>
      <c r="F200" s="16">
        <v>67</v>
      </c>
      <c r="H200" s="8" t="str">
        <f t="shared" ca="1" si="175"/>
        <v>insert into shiftabs values (@ID,'135','1','1','-3600')exec @id=dbo.nextval 'shiftabs.shiftabsref'</v>
      </c>
    </row>
    <row r="201" spans="1:8" x14ac:dyDescent="0.3">
      <c r="A201" s="8">
        <v>200</v>
      </c>
      <c r="B201" s="18">
        <f ca="1">OFFSET(Shifts!A$1,F201,0,1)</f>
        <v>135</v>
      </c>
      <c r="C201" s="8">
        <v>1</v>
      </c>
      <c r="D201" s="8">
        <v>2</v>
      </c>
      <c r="E201" s="8">
        <f t="shared" ca="1" si="170"/>
        <v>-1800</v>
      </c>
      <c r="F201" s="16">
        <f t="shared" si="171"/>
        <v>67</v>
      </c>
      <c r="H201" s="8" t="str">
        <f t="shared" ca="1" si="175"/>
        <v>insert into shiftabs values (@ID,'135','1','2','-1800')exec @id=dbo.nextval 'shiftabs.shiftabsref'</v>
      </c>
    </row>
    <row r="202" spans="1:8" x14ac:dyDescent="0.3">
      <c r="A202" s="8">
        <v>201</v>
      </c>
      <c r="B202" s="18">
        <f ca="1">OFFSET(Shifts!A$1,F202,0,1)</f>
        <v>135</v>
      </c>
      <c r="C202" s="8">
        <v>1</v>
      </c>
      <c r="D202" s="8">
        <f t="shared" si="172"/>
        <v>3</v>
      </c>
      <c r="E202" s="8">
        <f t="shared" ca="1" si="173"/>
        <v>-1800</v>
      </c>
      <c r="F202" s="16">
        <f t="shared" si="174"/>
        <v>67</v>
      </c>
      <c r="H202" s="8" t="str">
        <f t="shared" ca="1" si="175"/>
        <v>insert into shiftabs values (@ID,'135','1','3','-1800')exec @id=dbo.nextval 'shiftabs.shiftabsref'</v>
      </c>
    </row>
    <row r="203" spans="1:8" x14ac:dyDescent="0.3">
      <c r="A203" s="8">
        <v>202</v>
      </c>
      <c r="B203" s="18">
        <f ca="1">OFFSET(Shifts!A$1,F203,0,1)</f>
        <v>137</v>
      </c>
      <c r="C203" s="8">
        <v>1</v>
      </c>
      <c r="D203" s="8">
        <f t="shared" si="169"/>
        <v>1</v>
      </c>
      <c r="E203" s="19">
        <f ca="1">OFFSET(Shifts!B$1,F203,18,1)</f>
        <v>-3600</v>
      </c>
      <c r="F203" s="16">
        <v>68</v>
      </c>
      <c r="H203" s="8" t="str">
        <f t="shared" ca="1" si="175"/>
        <v>insert into shiftabs values (@ID,'137','1','1','-3600')exec @id=dbo.nextval 'shiftabs.shiftabsref'</v>
      </c>
    </row>
    <row r="204" spans="1:8" x14ac:dyDescent="0.3">
      <c r="A204" s="8">
        <v>203</v>
      </c>
      <c r="B204" s="18">
        <f ca="1">OFFSET(Shifts!A$1,F204,0,1)</f>
        <v>137</v>
      </c>
      <c r="C204" s="8">
        <v>1</v>
      </c>
      <c r="D204" s="8">
        <v>2</v>
      </c>
      <c r="E204" s="8">
        <f t="shared" ca="1" si="170"/>
        <v>-1800</v>
      </c>
      <c r="F204" s="16">
        <f t="shared" si="171"/>
        <v>68</v>
      </c>
      <c r="H204" s="8" t="str">
        <f t="shared" ca="1" si="175"/>
        <v>insert into shiftabs values (@ID,'137','1','2','-1800')exec @id=dbo.nextval 'shiftabs.shiftabsref'</v>
      </c>
    </row>
    <row r="205" spans="1:8" x14ac:dyDescent="0.3">
      <c r="A205" s="8">
        <v>204</v>
      </c>
      <c r="B205" s="18">
        <f ca="1">OFFSET(Shifts!A$1,F205,0,1)</f>
        <v>137</v>
      </c>
      <c r="C205" s="8">
        <v>1</v>
      </c>
      <c r="D205" s="8">
        <f t="shared" si="172"/>
        <v>3</v>
      </c>
      <c r="E205" s="8">
        <f t="shared" ca="1" si="173"/>
        <v>-1800</v>
      </c>
      <c r="F205" s="16">
        <f t="shared" si="174"/>
        <v>68</v>
      </c>
      <c r="H205" s="8" t="str">
        <f t="shared" ca="1" si="175"/>
        <v>insert into shiftabs values (@ID,'137','1','3','-1800')exec @id=dbo.nextval 'shiftabs.shiftabsref'</v>
      </c>
    </row>
    <row r="206" spans="1:8" x14ac:dyDescent="0.3">
      <c r="A206" s="8">
        <v>205</v>
      </c>
      <c r="B206" s="18">
        <f ca="1">OFFSET(Shifts!A$1,F206,0,1)</f>
        <v>139</v>
      </c>
      <c r="C206" s="8">
        <v>1</v>
      </c>
      <c r="D206" s="8">
        <f t="shared" si="169"/>
        <v>1</v>
      </c>
      <c r="E206" s="19">
        <f ca="1">OFFSET(Shifts!B$1,F206,18,1)</f>
        <v>-3600</v>
      </c>
      <c r="F206" s="16">
        <v>69</v>
      </c>
      <c r="H206" s="8" t="str">
        <f t="shared" ca="1" si="175"/>
        <v>insert into shiftabs values (@ID,'139','1','1','-3600')exec @id=dbo.nextval 'shiftabs.shiftabsref'</v>
      </c>
    </row>
    <row r="207" spans="1:8" x14ac:dyDescent="0.3">
      <c r="A207" s="8">
        <v>206</v>
      </c>
      <c r="B207" s="18">
        <f ca="1">OFFSET(Shifts!A$1,F207,0,1)</f>
        <v>139</v>
      </c>
      <c r="C207" s="8">
        <v>1</v>
      </c>
      <c r="D207" s="8">
        <v>2</v>
      </c>
      <c r="E207" s="8">
        <f t="shared" ca="1" si="170"/>
        <v>-1800</v>
      </c>
      <c r="F207" s="16">
        <f t="shared" si="171"/>
        <v>69</v>
      </c>
      <c r="H207" s="8" t="str">
        <f t="shared" ca="1" si="175"/>
        <v>insert into shiftabs values (@ID,'139','1','2','-1800')exec @id=dbo.nextval 'shiftabs.shiftabsref'</v>
      </c>
    </row>
    <row r="208" spans="1:8" x14ac:dyDescent="0.3">
      <c r="A208" s="8">
        <v>207</v>
      </c>
      <c r="B208" s="18">
        <f ca="1">OFFSET(Shifts!A$1,F208,0,1)</f>
        <v>139</v>
      </c>
      <c r="C208" s="8">
        <v>1</v>
      </c>
      <c r="D208" s="8">
        <f t="shared" si="172"/>
        <v>3</v>
      </c>
      <c r="E208" s="8">
        <f t="shared" ca="1" si="173"/>
        <v>-1800</v>
      </c>
      <c r="F208" s="16">
        <f t="shared" si="174"/>
        <v>69</v>
      </c>
      <c r="H208" s="8" t="str">
        <f t="shared" ca="1" si="175"/>
        <v>insert into shiftabs values (@ID,'139','1','3','-1800')exec @id=dbo.nextval 'shiftabs.shiftabsref'</v>
      </c>
    </row>
    <row r="209" spans="1:8" x14ac:dyDescent="0.3">
      <c r="A209" s="8">
        <v>208</v>
      </c>
      <c r="B209" s="18">
        <f ca="1">OFFSET(Shifts!A$1,F209,0,1)</f>
        <v>141</v>
      </c>
      <c r="C209" s="8">
        <v>1</v>
      </c>
      <c r="D209" s="8">
        <f t="shared" si="169"/>
        <v>1</v>
      </c>
      <c r="E209" s="19">
        <f ca="1">OFFSET(Shifts!B$1,F209,18,1)</f>
        <v>-3600</v>
      </c>
      <c r="F209" s="16">
        <v>70</v>
      </c>
      <c r="H209" s="8" t="str">
        <f t="shared" ca="1" si="175"/>
        <v>insert into shiftabs values (@ID,'141','1','1','-3600')exec @id=dbo.nextval 'shiftabs.shiftabsref'</v>
      </c>
    </row>
    <row r="210" spans="1:8" x14ac:dyDescent="0.3">
      <c r="A210" s="8">
        <v>209</v>
      </c>
      <c r="B210" s="18">
        <f ca="1">OFFSET(Shifts!A$1,F210,0,1)</f>
        <v>141</v>
      </c>
      <c r="C210" s="8">
        <v>1</v>
      </c>
      <c r="D210" s="8">
        <v>2</v>
      </c>
      <c r="E210" s="8">
        <f t="shared" ca="1" si="170"/>
        <v>-1800</v>
      </c>
      <c r="F210" s="16">
        <f t="shared" si="171"/>
        <v>70</v>
      </c>
      <c r="H210" s="8" t="str">
        <f t="shared" ca="1" si="175"/>
        <v>insert into shiftabs values (@ID,'141','1','2','-1800')exec @id=dbo.nextval 'shiftabs.shiftabsref'</v>
      </c>
    </row>
    <row r="211" spans="1:8" x14ac:dyDescent="0.3">
      <c r="A211" s="8">
        <v>210</v>
      </c>
      <c r="B211" s="18">
        <f ca="1">OFFSET(Shifts!A$1,F211,0,1)</f>
        <v>141</v>
      </c>
      <c r="C211" s="8">
        <v>1</v>
      </c>
      <c r="D211" s="8">
        <f t="shared" si="172"/>
        <v>3</v>
      </c>
      <c r="E211" s="8">
        <f t="shared" ca="1" si="173"/>
        <v>-1800</v>
      </c>
      <c r="F211" s="16">
        <f t="shared" si="174"/>
        <v>70</v>
      </c>
      <c r="H211" s="8" t="str">
        <f t="shared" ca="1" si="175"/>
        <v>insert into shiftabs values (@ID,'141','1','3','-1800')exec @id=dbo.nextval 'shiftabs.shiftabsref'</v>
      </c>
    </row>
    <row r="212" spans="1:8" x14ac:dyDescent="0.3">
      <c r="A212" s="8">
        <v>211</v>
      </c>
      <c r="B212" s="18">
        <f ca="1">OFFSET(Shifts!A$1,F212,0,1)</f>
        <v>143</v>
      </c>
      <c r="C212" s="8">
        <v>1</v>
      </c>
      <c r="D212" s="8">
        <f t="shared" si="169"/>
        <v>1</v>
      </c>
      <c r="E212" s="19">
        <f ca="1">OFFSET(Shifts!B$1,F212,18,1)</f>
        <v>-3600</v>
      </c>
      <c r="F212" s="16">
        <v>71</v>
      </c>
      <c r="H212" s="8" t="str">
        <f t="shared" ca="1" si="175"/>
        <v>insert into shiftabs values (@ID,'143','1','1','-3600')exec @id=dbo.nextval 'shiftabs.shiftabsref'</v>
      </c>
    </row>
    <row r="213" spans="1:8" x14ac:dyDescent="0.3">
      <c r="A213" s="8">
        <v>212</v>
      </c>
      <c r="B213" s="18">
        <f ca="1">OFFSET(Shifts!A$1,F213,0,1)</f>
        <v>143</v>
      </c>
      <c r="C213" s="8">
        <v>1</v>
      </c>
      <c r="D213" s="8">
        <v>2</v>
      </c>
      <c r="E213" s="8">
        <f t="shared" ca="1" si="170"/>
        <v>-1800</v>
      </c>
      <c r="F213" s="16">
        <f t="shared" si="171"/>
        <v>71</v>
      </c>
      <c r="H213" s="8" t="str">
        <f t="shared" ca="1" si="175"/>
        <v>insert into shiftabs values (@ID,'143','1','2','-1800')exec @id=dbo.nextval 'shiftabs.shiftabsref'</v>
      </c>
    </row>
    <row r="214" spans="1:8" x14ac:dyDescent="0.3">
      <c r="A214" s="8">
        <v>213</v>
      </c>
      <c r="B214" s="18">
        <f ca="1">OFFSET(Shifts!A$1,F214,0,1)</f>
        <v>143</v>
      </c>
      <c r="C214" s="8">
        <v>1</v>
      </c>
      <c r="D214" s="8">
        <f t="shared" si="172"/>
        <v>3</v>
      </c>
      <c r="E214" s="8">
        <f t="shared" ca="1" si="173"/>
        <v>-1800</v>
      </c>
      <c r="F214" s="16">
        <f t="shared" si="174"/>
        <v>71</v>
      </c>
      <c r="H214" s="8" t="str">
        <f t="shared" ca="1" si="175"/>
        <v>insert into shiftabs values (@ID,'143','1','3','-1800')exec @id=dbo.nextval 'shiftabs.shiftabsref'</v>
      </c>
    </row>
    <row r="215" spans="1:8" x14ac:dyDescent="0.3">
      <c r="A215" s="8">
        <v>214</v>
      </c>
      <c r="B215" s="18">
        <f ca="1">OFFSET(Shifts!A$1,F215,0,1)</f>
        <v>145</v>
      </c>
      <c r="C215" s="8">
        <v>1</v>
      </c>
      <c r="D215" s="8">
        <f t="shared" si="169"/>
        <v>1</v>
      </c>
      <c r="E215" s="19">
        <f ca="1">OFFSET(Shifts!B$1,F215,18,1)</f>
        <v>-3600</v>
      </c>
      <c r="F215" s="16">
        <v>72</v>
      </c>
      <c r="H215" s="8" t="str">
        <f t="shared" ca="1" si="175"/>
        <v>insert into shiftabs values (@ID,'145','1','1','-3600')exec @id=dbo.nextval 'shiftabs.shiftabsref'</v>
      </c>
    </row>
    <row r="216" spans="1:8" x14ac:dyDescent="0.3">
      <c r="A216" s="8">
        <v>215</v>
      </c>
      <c r="B216" s="18">
        <f ca="1">OFFSET(Shifts!A$1,F216,0,1)</f>
        <v>145</v>
      </c>
      <c r="C216" s="8">
        <v>1</v>
      </c>
      <c r="D216" s="8">
        <v>2</v>
      </c>
      <c r="E216" s="8">
        <f t="shared" ca="1" si="170"/>
        <v>-1800</v>
      </c>
      <c r="F216" s="16">
        <f t="shared" si="171"/>
        <v>72</v>
      </c>
      <c r="H216" s="8" t="str">
        <f t="shared" ca="1" si="175"/>
        <v>insert into shiftabs values (@ID,'145','1','2','-1800')exec @id=dbo.nextval 'shiftabs.shiftabsref'</v>
      </c>
    </row>
    <row r="217" spans="1:8" x14ac:dyDescent="0.3">
      <c r="A217" s="8">
        <v>216</v>
      </c>
      <c r="B217" s="18">
        <f ca="1">OFFSET(Shifts!A$1,F217,0,1)</f>
        <v>145</v>
      </c>
      <c r="C217" s="8">
        <v>1</v>
      </c>
      <c r="D217" s="8">
        <f t="shared" si="172"/>
        <v>3</v>
      </c>
      <c r="E217" s="8">
        <f t="shared" ca="1" si="173"/>
        <v>-1800</v>
      </c>
      <c r="F217" s="16">
        <f t="shared" si="174"/>
        <v>72</v>
      </c>
      <c r="H217" s="8" t="str">
        <f t="shared" ca="1" si="175"/>
        <v>insert into shiftabs values (@ID,'145','1','3','-1800')exec @id=dbo.nextval 'shiftabs.shiftabsref'</v>
      </c>
    </row>
    <row r="218" spans="1:8" x14ac:dyDescent="0.3">
      <c r="A218" s="8">
        <v>217</v>
      </c>
      <c r="B218" s="18">
        <f ca="1">OFFSET(Shifts!A$1,F218,0,1)</f>
        <v>147</v>
      </c>
      <c r="C218" s="8">
        <v>1</v>
      </c>
      <c r="D218" s="8">
        <f t="shared" si="169"/>
        <v>1</v>
      </c>
      <c r="E218" s="19">
        <f ca="1">OFFSET(Shifts!B$1,F218,18,1)</f>
        <v>-3600</v>
      </c>
      <c r="F218" s="16">
        <v>73</v>
      </c>
      <c r="H218" s="8" t="str">
        <f t="shared" ca="1" si="175"/>
        <v>insert into shiftabs values (@ID,'147','1','1','-3600')exec @id=dbo.nextval 'shiftabs.shiftabsref'</v>
      </c>
    </row>
    <row r="219" spans="1:8" x14ac:dyDescent="0.3">
      <c r="A219" s="8">
        <v>218</v>
      </c>
      <c r="B219" s="18">
        <f ca="1">OFFSET(Shifts!A$1,F219,0,1)</f>
        <v>147</v>
      </c>
      <c r="C219" s="8">
        <v>1</v>
      </c>
      <c r="D219" s="8">
        <v>2</v>
      </c>
      <c r="E219" s="8">
        <f t="shared" ca="1" si="170"/>
        <v>-1800</v>
      </c>
      <c r="F219" s="16">
        <f t="shared" si="171"/>
        <v>73</v>
      </c>
      <c r="H219" s="8" t="str">
        <f t="shared" ca="1" si="175"/>
        <v>insert into shiftabs values (@ID,'147','1','2','-1800')exec @id=dbo.nextval 'shiftabs.shiftabsref'</v>
      </c>
    </row>
    <row r="220" spans="1:8" x14ac:dyDescent="0.3">
      <c r="A220" s="8">
        <v>219</v>
      </c>
      <c r="B220" s="18">
        <f ca="1">OFFSET(Shifts!A$1,F220,0,1)</f>
        <v>147</v>
      </c>
      <c r="C220" s="8">
        <v>1</v>
      </c>
      <c r="D220" s="8">
        <f t="shared" si="172"/>
        <v>3</v>
      </c>
      <c r="E220" s="8">
        <f t="shared" ca="1" si="173"/>
        <v>-1800</v>
      </c>
      <c r="F220" s="16">
        <f t="shared" si="174"/>
        <v>73</v>
      </c>
      <c r="H220" s="8" t="str">
        <f t="shared" ca="1" si="175"/>
        <v>insert into shiftabs values (@ID,'147','1','3','-1800')exec @id=dbo.nextval 'shiftabs.shiftabsref'</v>
      </c>
    </row>
    <row r="221" spans="1:8" x14ac:dyDescent="0.3">
      <c r="A221" s="8">
        <v>220</v>
      </c>
      <c r="B221" s="18">
        <f ca="1">OFFSET(Shifts!A$1,F221,0,1)</f>
        <v>150</v>
      </c>
      <c r="C221" s="8">
        <v>1</v>
      </c>
      <c r="D221" s="8">
        <f t="shared" ref="D221:D284" si="176">D222-1</f>
        <v>1</v>
      </c>
      <c r="E221" s="19">
        <f ca="1">OFFSET(Shifts!B$1,F221,18,1)</f>
        <v>-3600</v>
      </c>
      <c r="F221" s="16">
        <v>74</v>
      </c>
      <c r="H221" s="8" t="str">
        <f t="shared" ca="1" si="175"/>
        <v>insert into shiftabs values (@ID,'150','1','1','-3600')exec @id=dbo.nextval 'shiftabs.shiftabsref'</v>
      </c>
    </row>
    <row r="222" spans="1:8" x14ac:dyDescent="0.3">
      <c r="A222" s="8">
        <v>221</v>
      </c>
      <c r="B222" s="18">
        <f ca="1">OFFSET(Shifts!A$1,F222,0,1)</f>
        <v>150</v>
      </c>
      <c r="C222" s="8">
        <v>1</v>
      </c>
      <c r="D222" s="8">
        <v>2</v>
      </c>
      <c r="E222" s="8">
        <f t="shared" ref="E222:E285" ca="1" si="177">E221/2</f>
        <v>-1800</v>
      </c>
      <c r="F222" s="16">
        <f t="shared" ref="F222:F285" si="178">F221</f>
        <v>74</v>
      </c>
      <c r="H222" s="8" t="str">
        <f t="shared" ca="1" si="175"/>
        <v>insert into shiftabs values (@ID,'150','1','2','-1800')exec @id=dbo.nextval 'shiftabs.shiftabsref'</v>
      </c>
    </row>
    <row r="223" spans="1:8" x14ac:dyDescent="0.3">
      <c r="A223" s="8">
        <v>222</v>
      </c>
      <c r="B223" s="18">
        <f ca="1">OFFSET(Shifts!A$1,F223,0,1)</f>
        <v>150</v>
      </c>
      <c r="C223" s="8">
        <v>1</v>
      </c>
      <c r="D223" s="8">
        <f t="shared" ref="D223:D286" si="179">D222+1</f>
        <v>3</v>
      </c>
      <c r="E223" s="8">
        <f t="shared" ref="E223:E286" ca="1" si="180">E221/2</f>
        <v>-1800</v>
      </c>
      <c r="F223" s="16">
        <f t="shared" ref="F223:F286" si="181">F221</f>
        <v>74</v>
      </c>
      <c r="H223" s="8" t="str">
        <f t="shared" ca="1" si="175"/>
        <v>insert into shiftabs values (@ID,'150','1','3','-1800')exec @id=dbo.nextval 'shiftabs.shiftabsref'</v>
      </c>
    </row>
    <row r="224" spans="1:8" x14ac:dyDescent="0.3">
      <c r="A224" s="8">
        <v>223</v>
      </c>
      <c r="B224" s="18">
        <f ca="1">OFFSET(Shifts!A$1,F224,0,1)</f>
        <v>152</v>
      </c>
      <c r="C224" s="8">
        <v>1</v>
      </c>
      <c r="D224" s="8">
        <f t="shared" si="176"/>
        <v>1</v>
      </c>
      <c r="E224" s="19">
        <f ca="1">OFFSET(Shifts!B$1,F224,18,1)</f>
        <v>-3600</v>
      </c>
      <c r="F224" s="16">
        <v>75</v>
      </c>
      <c r="H224" s="8" t="str">
        <f t="shared" ca="1" si="175"/>
        <v>insert into shiftabs values (@ID,'152','1','1','-3600')exec @id=dbo.nextval 'shiftabs.shiftabsref'</v>
      </c>
    </row>
    <row r="225" spans="1:8" x14ac:dyDescent="0.3">
      <c r="A225" s="8">
        <v>224</v>
      </c>
      <c r="B225" s="18">
        <f ca="1">OFFSET(Shifts!A$1,F225,0,1)</f>
        <v>152</v>
      </c>
      <c r="C225" s="8">
        <v>1</v>
      </c>
      <c r="D225" s="8">
        <v>2</v>
      </c>
      <c r="E225" s="8">
        <f t="shared" ca="1" si="177"/>
        <v>-1800</v>
      </c>
      <c r="F225" s="16">
        <f t="shared" si="178"/>
        <v>75</v>
      </c>
      <c r="H225" s="8" t="str">
        <f t="shared" ca="1" si="175"/>
        <v>insert into shiftabs values (@ID,'152','1','2','-1800')exec @id=dbo.nextval 'shiftabs.shiftabsref'</v>
      </c>
    </row>
    <row r="226" spans="1:8" x14ac:dyDescent="0.3">
      <c r="A226" s="8">
        <v>225</v>
      </c>
      <c r="B226" s="18">
        <f ca="1">OFFSET(Shifts!A$1,F226,0,1)</f>
        <v>152</v>
      </c>
      <c r="C226" s="8">
        <v>1</v>
      </c>
      <c r="D226" s="8">
        <f t="shared" si="179"/>
        <v>3</v>
      </c>
      <c r="E226" s="8">
        <f t="shared" ca="1" si="180"/>
        <v>-1800</v>
      </c>
      <c r="F226" s="16">
        <f t="shared" si="181"/>
        <v>75</v>
      </c>
      <c r="H226" s="8" t="str">
        <f t="shared" ca="1" si="175"/>
        <v>insert into shiftabs values (@ID,'152','1','3','-1800')exec @id=dbo.nextval 'shiftabs.shiftabsref'</v>
      </c>
    </row>
    <row r="227" spans="1:8" x14ac:dyDescent="0.3">
      <c r="A227" s="8">
        <v>226</v>
      </c>
      <c r="B227" s="18">
        <f ca="1">OFFSET(Shifts!A$1,F227,0,1)</f>
        <v>154</v>
      </c>
      <c r="C227" s="8">
        <v>1</v>
      </c>
      <c r="D227" s="8">
        <f t="shared" si="176"/>
        <v>1</v>
      </c>
      <c r="E227" s="19">
        <f ca="1">OFFSET(Shifts!B$1,F227,18,1)</f>
        <v>-3600</v>
      </c>
      <c r="F227" s="16">
        <v>76</v>
      </c>
      <c r="H227" s="8" t="str">
        <f t="shared" ca="1" si="175"/>
        <v>insert into shiftabs values (@ID,'154','1','1','-3600')exec @id=dbo.nextval 'shiftabs.shiftabsref'</v>
      </c>
    </row>
    <row r="228" spans="1:8" x14ac:dyDescent="0.3">
      <c r="A228" s="8">
        <v>227</v>
      </c>
      <c r="B228" s="18">
        <f ca="1">OFFSET(Shifts!A$1,F228,0,1)</f>
        <v>154</v>
      </c>
      <c r="C228" s="8">
        <v>1</v>
      </c>
      <c r="D228" s="8">
        <v>2</v>
      </c>
      <c r="E228" s="8">
        <f t="shared" ca="1" si="177"/>
        <v>-1800</v>
      </c>
      <c r="F228" s="16">
        <f t="shared" si="178"/>
        <v>76</v>
      </c>
      <c r="H228" s="8" t="str">
        <f t="shared" ca="1" si="175"/>
        <v>insert into shiftabs values (@ID,'154','1','2','-1800')exec @id=dbo.nextval 'shiftabs.shiftabsref'</v>
      </c>
    </row>
    <row r="229" spans="1:8" x14ac:dyDescent="0.3">
      <c r="A229" s="8">
        <v>228</v>
      </c>
      <c r="B229" s="18">
        <f ca="1">OFFSET(Shifts!A$1,F229,0,1)</f>
        <v>154</v>
      </c>
      <c r="C229" s="8">
        <v>1</v>
      </c>
      <c r="D229" s="8">
        <f t="shared" si="179"/>
        <v>3</v>
      </c>
      <c r="E229" s="8">
        <f t="shared" ca="1" si="180"/>
        <v>-1800</v>
      </c>
      <c r="F229" s="16">
        <f t="shared" si="181"/>
        <v>76</v>
      </c>
      <c r="H229" s="8" t="str">
        <f t="shared" ca="1" si="175"/>
        <v>insert into shiftabs values (@ID,'154','1','3','-1800')exec @id=dbo.nextval 'shiftabs.shiftabsref'</v>
      </c>
    </row>
    <row r="230" spans="1:8" x14ac:dyDescent="0.3">
      <c r="A230" s="8">
        <v>229</v>
      </c>
      <c r="B230" s="18">
        <f ca="1">OFFSET(Shifts!A$1,F230,0,1)</f>
        <v>156</v>
      </c>
      <c r="C230" s="8">
        <v>1</v>
      </c>
      <c r="D230" s="8">
        <f t="shared" si="176"/>
        <v>1</v>
      </c>
      <c r="E230" s="19">
        <f ca="1">OFFSET(Shifts!B$1,F230,18,1)</f>
        <v>-3600</v>
      </c>
      <c r="F230" s="16">
        <v>77</v>
      </c>
      <c r="H230" s="8" t="str">
        <f t="shared" ca="1" si="175"/>
        <v>insert into shiftabs values (@ID,'156','1','1','-3600')exec @id=dbo.nextval 'shiftabs.shiftabsref'</v>
      </c>
    </row>
    <row r="231" spans="1:8" x14ac:dyDescent="0.3">
      <c r="A231" s="8">
        <v>230</v>
      </c>
      <c r="B231" s="18">
        <f ca="1">OFFSET(Shifts!A$1,F231,0,1)</f>
        <v>156</v>
      </c>
      <c r="C231" s="8">
        <v>1</v>
      </c>
      <c r="D231" s="8">
        <v>2</v>
      </c>
      <c r="E231" s="8">
        <f t="shared" ca="1" si="177"/>
        <v>-1800</v>
      </c>
      <c r="F231" s="16">
        <f t="shared" si="178"/>
        <v>77</v>
      </c>
      <c r="H231" s="8" t="str">
        <f t="shared" ca="1" si="175"/>
        <v>insert into shiftabs values (@ID,'156','1','2','-1800')exec @id=dbo.nextval 'shiftabs.shiftabsref'</v>
      </c>
    </row>
    <row r="232" spans="1:8" x14ac:dyDescent="0.3">
      <c r="A232" s="8">
        <v>231</v>
      </c>
      <c r="B232" s="18">
        <f ca="1">OFFSET(Shifts!A$1,F232,0,1)</f>
        <v>156</v>
      </c>
      <c r="C232" s="8">
        <v>1</v>
      </c>
      <c r="D232" s="8">
        <f t="shared" si="179"/>
        <v>3</v>
      </c>
      <c r="E232" s="8">
        <f t="shared" ca="1" si="180"/>
        <v>-1800</v>
      </c>
      <c r="F232" s="16">
        <f t="shared" si="181"/>
        <v>77</v>
      </c>
      <c r="H232" s="8" t="str">
        <f t="shared" ca="1" si="175"/>
        <v>insert into shiftabs values (@ID,'156','1','3','-1800')exec @id=dbo.nextval 'shiftabs.shiftabsref'</v>
      </c>
    </row>
    <row r="233" spans="1:8" x14ac:dyDescent="0.3">
      <c r="A233" s="8">
        <v>232</v>
      </c>
      <c r="B233" s="18">
        <f ca="1">OFFSET(Shifts!A$1,F233,0,1)</f>
        <v>158</v>
      </c>
      <c r="C233" s="8">
        <v>1</v>
      </c>
      <c r="D233" s="8">
        <f t="shared" si="176"/>
        <v>1</v>
      </c>
      <c r="E233" s="19">
        <f ca="1">OFFSET(Shifts!B$1,F233,18,1)</f>
        <v>-3600</v>
      </c>
      <c r="F233" s="16">
        <v>78</v>
      </c>
      <c r="H233" s="8" t="str">
        <f t="shared" ca="1" si="175"/>
        <v>insert into shiftabs values (@ID,'158','1','1','-3600')exec @id=dbo.nextval 'shiftabs.shiftabsref'</v>
      </c>
    </row>
    <row r="234" spans="1:8" x14ac:dyDescent="0.3">
      <c r="A234" s="8">
        <v>233</v>
      </c>
      <c r="B234" s="18">
        <f ca="1">OFFSET(Shifts!A$1,F234,0,1)</f>
        <v>158</v>
      </c>
      <c r="C234" s="8">
        <v>1</v>
      </c>
      <c r="D234" s="8">
        <v>2</v>
      </c>
      <c r="E234" s="8">
        <f t="shared" ca="1" si="177"/>
        <v>-1800</v>
      </c>
      <c r="F234" s="16">
        <f t="shared" si="178"/>
        <v>78</v>
      </c>
      <c r="H234" s="8" t="str">
        <f t="shared" ca="1" si="175"/>
        <v>insert into shiftabs values (@ID,'158','1','2','-1800')exec @id=dbo.nextval 'shiftabs.shiftabsref'</v>
      </c>
    </row>
    <row r="235" spans="1:8" x14ac:dyDescent="0.3">
      <c r="A235" s="8">
        <v>234</v>
      </c>
      <c r="B235" s="18">
        <f ca="1">OFFSET(Shifts!A$1,F235,0,1)</f>
        <v>158</v>
      </c>
      <c r="C235" s="8">
        <v>1</v>
      </c>
      <c r="D235" s="8">
        <f t="shared" si="179"/>
        <v>3</v>
      </c>
      <c r="E235" s="8">
        <f t="shared" ca="1" si="180"/>
        <v>-1800</v>
      </c>
      <c r="F235" s="16">
        <f t="shared" si="181"/>
        <v>78</v>
      </c>
      <c r="H235" s="8" t="str">
        <f t="shared" ca="1" si="175"/>
        <v>insert into shiftabs values (@ID,'158','1','3','-1800')exec @id=dbo.nextval 'shiftabs.shiftabsref'</v>
      </c>
    </row>
    <row r="236" spans="1:8" x14ac:dyDescent="0.3">
      <c r="A236" s="8">
        <v>235</v>
      </c>
      <c r="B236" s="18">
        <f ca="1">OFFSET(Shifts!A$1,F236,0,1)</f>
        <v>160</v>
      </c>
      <c r="C236" s="8">
        <v>1</v>
      </c>
      <c r="D236" s="8">
        <f t="shared" si="176"/>
        <v>1</v>
      </c>
      <c r="E236" s="19">
        <f ca="1">OFFSET(Shifts!B$1,F236,18,1)</f>
        <v>-3600</v>
      </c>
      <c r="F236" s="16">
        <v>79</v>
      </c>
      <c r="H236" s="8" t="str">
        <f t="shared" ca="1" si="175"/>
        <v>insert into shiftabs values (@ID,'160','1','1','-3600')exec @id=dbo.nextval 'shiftabs.shiftabsref'</v>
      </c>
    </row>
    <row r="237" spans="1:8" x14ac:dyDescent="0.3">
      <c r="A237" s="8">
        <v>236</v>
      </c>
      <c r="B237" s="18">
        <f ca="1">OFFSET(Shifts!A$1,F237,0,1)</f>
        <v>160</v>
      </c>
      <c r="C237" s="8">
        <v>1</v>
      </c>
      <c r="D237" s="8">
        <v>2</v>
      </c>
      <c r="E237" s="8">
        <f t="shared" ca="1" si="177"/>
        <v>-1800</v>
      </c>
      <c r="F237" s="16">
        <f t="shared" si="178"/>
        <v>79</v>
      </c>
      <c r="H237" s="8" t="str">
        <f t="shared" ca="1" si="175"/>
        <v>insert into shiftabs values (@ID,'160','1','2','-1800')exec @id=dbo.nextval 'shiftabs.shiftabsref'</v>
      </c>
    </row>
    <row r="238" spans="1:8" x14ac:dyDescent="0.3">
      <c r="A238" s="8">
        <v>237</v>
      </c>
      <c r="B238" s="18">
        <f ca="1">OFFSET(Shifts!A$1,F238,0,1)</f>
        <v>160</v>
      </c>
      <c r="C238" s="8">
        <v>1</v>
      </c>
      <c r="D238" s="8">
        <f t="shared" si="179"/>
        <v>3</v>
      </c>
      <c r="E238" s="8">
        <f t="shared" ca="1" si="180"/>
        <v>-1800</v>
      </c>
      <c r="F238" s="16">
        <f t="shared" si="181"/>
        <v>79</v>
      </c>
      <c r="H238" s="8" t="str">
        <f t="shared" ca="1" si="175"/>
        <v>insert into shiftabs values (@ID,'160','1','3','-1800')exec @id=dbo.nextval 'shiftabs.shiftabsref'</v>
      </c>
    </row>
    <row r="239" spans="1:8" x14ac:dyDescent="0.3">
      <c r="A239" s="8">
        <v>238</v>
      </c>
      <c r="B239" s="18">
        <f ca="1">OFFSET(Shifts!A$1,F239,0,1)</f>
        <v>162</v>
      </c>
      <c r="C239" s="8">
        <v>1</v>
      </c>
      <c r="D239" s="8">
        <f t="shared" si="176"/>
        <v>1</v>
      </c>
      <c r="E239" s="19">
        <f ca="1">OFFSET(Shifts!B$1,F239,18,1)</f>
        <v>-3600</v>
      </c>
      <c r="F239" s="16">
        <v>80</v>
      </c>
      <c r="H239" s="8" t="str">
        <f t="shared" ca="1" si="175"/>
        <v>insert into shiftabs values (@ID,'162','1','1','-3600')exec @id=dbo.nextval 'shiftabs.shiftabsref'</v>
      </c>
    </row>
    <row r="240" spans="1:8" x14ac:dyDescent="0.3">
      <c r="A240" s="8">
        <v>239</v>
      </c>
      <c r="B240" s="18">
        <f ca="1">OFFSET(Shifts!A$1,F240,0,1)</f>
        <v>162</v>
      </c>
      <c r="C240" s="8">
        <v>1</v>
      </c>
      <c r="D240" s="8">
        <v>2</v>
      </c>
      <c r="E240" s="8">
        <f t="shared" ca="1" si="177"/>
        <v>-1800</v>
      </c>
      <c r="F240" s="16">
        <f t="shared" si="178"/>
        <v>80</v>
      </c>
      <c r="H240" s="8" t="str">
        <f t="shared" ca="1" si="175"/>
        <v>insert into shiftabs values (@ID,'162','1','2','-1800')exec @id=dbo.nextval 'shiftabs.shiftabsref'</v>
      </c>
    </row>
    <row r="241" spans="1:8" x14ac:dyDescent="0.3">
      <c r="A241" s="8">
        <v>240</v>
      </c>
      <c r="B241" s="18">
        <f ca="1">OFFSET(Shifts!A$1,F241,0,1)</f>
        <v>162</v>
      </c>
      <c r="C241" s="8">
        <v>1</v>
      </c>
      <c r="D241" s="8">
        <f t="shared" si="179"/>
        <v>3</v>
      </c>
      <c r="E241" s="8">
        <f t="shared" ca="1" si="180"/>
        <v>-1800</v>
      </c>
      <c r="F241" s="16">
        <f t="shared" si="181"/>
        <v>80</v>
      </c>
      <c r="H241" s="8" t="str">
        <f t="shared" ca="1" si="175"/>
        <v>insert into shiftabs values (@ID,'162','1','3','-1800')exec @id=dbo.nextval 'shiftabs.shiftabsref'</v>
      </c>
    </row>
    <row r="242" spans="1:8" x14ac:dyDescent="0.3">
      <c r="A242" s="8">
        <v>241</v>
      </c>
      <c r="B242" s="18">
        <f ca="1">OFFSET(Shifts!A$1,F242,0,1)</f>
        <v>164</v>
      </c>
      <c r="C242" s="8">
        <v>1</v>
      </c>
      <c r="D242" s="8">
        <f t="shared" si="176"/>
        <v>1</v>
      </c>
      <c r="E242" s="19">
        <f ca="1">OFFSET(Shifts!B$1,F242,18,1)</f>
        <v>-3600</v>
      </c>
      <c r="F242" s="16">
        <v>81</v>
      </c>
      <c r="H242" s="8" t="str">
        <f t="shared" ca="1" si="175"/>
        <v>insert into shiftabs values (@ID,'164','1','1','-3600')exec @id=dbo.nextval 'shiftabs.shiftabsref'</v>
      </c>
    </row>
    <row r="243" spans="1:8" x14ac:dyDescent="0.3">
      <c r="A243" s="8">
        <v>242</v>
      </c>
      <c r="B243" s="18">
        <f ca="1">OFFSET(Shifts!A$1,F243,0,1)</f>
        <v>164</v>
      </c>
      <c r="C243" s="8">
        <v>1</v>
      </c>
      <c r="D243" s="8">
        <v>2</v>
      </c>
      <c r="E243" s="8">
        <f t="shared" ca="1" si="177"/>
        <v>-1800</v>
      </c>
      <c r="F243" s="16">
        <f t="shared" si="178"/>
        <v>81</v>
      </c>
      <c r="H243" s="8" t="str">
        <f t="shared" ca="1" si="175"/>
        <v>insert into shiftabs values (@ID,'164','1','2','-1800')exec @id=dbo.nextval 'shiftabs.shiftabsref'</v>
      </c>
    </row>
    <row r="244" spans="1:8" x14ac:dyDescent="0.3">
      <c r="A244" s="8">
        <v>243</v>
      </c>
      <c r="B244" s="18">
        <f ca="1">OFFSET(Shifts!A$1,F244,0,1)</f>
        <v>164</v>
      </c>
      <c r="C244" s="8">
        <v>1</v>
      </c>
      <c r="D244" s="8">
        <f t="shared" si="179"/>
        <v>3</v>
      </c>
      <c r="E244" s="8">
        <f t="shared" ca="1" si="180"/>
        <v>-1800</v>
      </c>
      <c r="F244" s="16">
        <f t="shared" si="181"/>
        <v>81</v>
      </c>
      <c r="H244" s="8" t="str">
        <f t="shared" ca="1" si="175"/>
        <v>insert into shiftabs values (@ID,'164','1','3','-1800')exec @id=dbo.nextval 'shiftabs.shiftabsref'</v>
      </c>
    </row>
    <row r="245" spans="1:8" x14ac:dyDescent="0.3">
      <c r="A245" s="8">
        <v>244</v>
      </c>
      <c r="B245" s="18">
        <f ca="1">OFFSET(Shifts!A$1,F245,0,1)</f>
        <v>166</v>
      </c>
      <c r="C245" s="8">
        <v>1</v>
      </c>
      <c r="D245" s="8">
        <f t="shared" si="176"/>
        <v>1</v>
      </c>
      <c r="E245" s="19">
        <f ca="1">OFFSET(Shifts!B$1,F245,18,1)</f>
        <v>-3600</v>
      </c>
      <c r="F245" s="16">
        <v>82</v>
      </c>
      <c r="H245" s="8" t="str">
        <f t="shared" ca="1" si="175"/>
        <v>insert into shiftabs values (@ID,'166','1','1','-3600')exec @id=dbo.nextval 'shiftabs.shiftabsref'</v>
      </c>
    </row>
    <row r="246" spans="1:8" x14ac:dyDescent="0.3">
      <c r="A246" s="8">
        <v>245</v>
      </c>
      <c r="B246" s="18">
        <f ca="1">OFFSET(Shifts!A$1,F246,0,1)</f>
        <v>166</v>
      </c>
      <c r="C246" s="8">
        <v>1</v>
      </c>
      <c r="D246" s="8">
        <v>2</v>
      </c>
      <c r="E246" s="8">
        <f t="shared" ca="1" si="177"/>
        <v>-1800</v>
      </c>
      <c r="F246" s="16">
        <f t="shared" si="178"/>
        <v>82</v>
      </c>
      <c r="H246" s="8" t="str">
        <f t="shared" ca="1" si="175"/>
        <v>insert into shiftabs values (@ID,'166','1','2','-1800')exec @id=dbo.nextval 'shiftabs.shiftabsref'</v>
      </c>
    </row>
    <row r="247" spans="1:8" x14ac:dyDescent="0.3">
      <c r="A247" s="8">
        <v>246</v>
      </c>
      <c r="B247" s="18">
        <f ca="1">OFFSET(Shifts!A$1,F247,0,1)</f>
        <v>166</v>
      </c>
      <c r="C247" s="8">
        <v>1</v>
      </c>
      <c r="D247" s="8">
        <f t="shared" si="179"/>
        <v>3</v>
      </c>
      <c r="E247" s="8">
        <f t="shared" ca="1" si="180"/>
        <v>-1800</v>
      </c>
      <c r="F247" s="16">
        <f t="shared" si="181"/>
        <v>82</v>
      </c>
      <c r="H247" s="8" t="str">
        <f t="shared" ca="1" si="175"/>
        <v>insert into shiftabs values (@ID,'166','1','3','-1800')exec @id=dbo.nextval 'shiftabs.shiftabsref'</v>
      </c>
    </row>
    <row r="248" spans="1:8" x14ac:dyDescent="0.3">
      <c r="A248" s="8">
        <v>247</v>
      </c>
      <c r="B248" s="18">
        <f ca="1">OFFSET(Shifts!A$1,F248,0,1)</f>
        <v>168</v>
      </c>
      <c r="C248" s="8">
        <v>1</v>
      </c>
      <c r="D248" s="8">
        <f t="shared" si="176"/>
        <v>1</v>
      </c>
      <c r="E248" s="19">
        <f ca="1">OFFSET(Shifts!B$1,F248,18,1)</f>
        <v>-3600</v>
      </c>
      <c r="F248" s="16">
        <v>83</v>
      </c>
      <c r="H248" s="8" t="str">
        <f t="shared" ca="1" si="175"/>
        <v>insert into shiftabs values (@ID,'168','1','1','-3600')exec @id=dbo.nextval 'shiftabs.shiftabsref'</v>
      </c>
    </row>
    <row r="249" spans="1:8" x14ac:dyDescent="0.3">
      <c r="A249" s="8">
        <v>248</v>
      </c>
      <c r="B249" s="18">
        <f ca="1">OFFSET(Shifts!A$1,F249,0,1)</f>
        <v>168</v>
      </c>
      <c r="C249" s="8">
        <v>1</v>
      </c>
      <c r="D249" s="8">
        <v>2</v>
      </c>
      <c r="E249" s="8">
        <f t="shared" ca="1" si="177"/>
        <v>-1800</v>
      </c>
      <c r="F249" s="16">
        <f t="shared" si="178"/>
        <v>83</v>
      </c>
      <c r="H249" s="8" t="str">
        <f t="shared" ca="1" si="175"/>
        <v>insert into shiftabs values (@ID,'168','1','2','-1800')exec @id=dbo.nextval 'shiftabs.shiftabsref'</v>
      </c>
    </row>
    <row r="250" spans="1:8" x14ac:dyDescent="0.3">
      <c r="A250" s="8">
        <v>249</v>
      </c>
      <c r="B250" s="18">
        <f ca="1">OFFSET(Shifts!A$1,F250,0,1)</f>
        <v>168</v>
      </c>
      <c r="C250" s="8">
        <v>1</v>
      </c>
      <c r="D250" s="8">
        <f t="shared" si="179"/>
        <v>3</v>
      </c>
      <c r="E250" s="8">
        <f t="shared" ca="1" si="180"/>
        <v>-1800</v>
      </c>
      <c r="F250" s="16">
        <f t="shared" si="181"/>
        <v>83</v>
      </c>
      <c r="H250" s="8" t="str">
        <f t="shared" ca="1" si="175"/>
        <v>insert into shiftabs values (@ID,'168','1','3','-1800')exec @id=dbo.nextval 'shiftabs.shiftabsref'</v>
      </c>
    </row>
    <row r="251" spans="1:8" x14ac:dyDescent="0.3">
      <c r="A251" s="8">
        <v>250</v>
      </c>
      <c r="B251" s="18">
        <f ca="1">OFFSET(Shifts!A$1,F251,0,1)</f>
        <v>170</v>
      </c>
      <c r="C251" s="8">
        <v>1</v>
      </c>
      <c r="D251" s="8">
        <f t="shared" si="176"/>
        <v>1</v>
      </c>
      <c r="E251" s="19">
        <f ca="1">OFFSET(Shifts!B$1,F251,18,1)</f>
        <v>-3600</v>
      </c>
      <c r="F251" s="16">
        <v>84</v>
      </c>
      <c r="H251" s="8" t="str">
        <f t="shared" ca="1" si="175"/>
        <v>insert into shiftabs values (@ID,'170','1','1','-3600')exec @id=dbo.nextval 'shiftabs.shiftabsref'</v>
      </c>
    </row>
    <row r="252" spans="1:8" x14ac:dyDescent="0.3">
      <c r="A252" s="8">
        <v>251</v>
      </c>
      <c r="B252" s="18">
        <f ca="1">OFFSET(Shifts!A$1,F252,0,1)</f>
        <v>170</v>
      </c>
      <c r="C252" s="8">
        <v>1</v>
      </c>
      <c r="D252" s="8">
        <v>2</v>
      </c>
      <c r="E252" s="8">
        <f t="shared" ca="1" si="177"/>
        <v>-1800</v>
      </c>
      <c r="F252" s="16">
        <f t="shared" si="178"/>
        <v>84</v>
      </c>
      <c r="H252" s="8" t="str">
        <f t="shared" ca="1" si="175"/>
        <v>insert into shiftabs values (@ID,'170','1','2','-1800')exec @id=dbo.nextval 'shiftabs.shiftabsref'</v>
      </c>
    </row>
    <row r="253" spans="1:8" x14ac:dyDescent="0.3">
      <c r="A253" s="8">
        <v>252</v>
      </c>
      <c r="B253" s="18">
        <f ca="1">OFFSET(Shifts!A$1,F253,0,1)</f>
        <v>170</v>
      </c>
      <c r="C253" s="8">
        <v>1</v>
      </c>
      <c r="D253" s="8">
        <f t="shared" si="179"/>
        <v>3</v>
      </c>
      <c r="E253" s="8">
        <f t="shared" ca="1" si="180"/>
        <v>-1800</v>
      </c>
      <c r="F253" s="16">
        <f t="shared" si="181"/>
        <v>84</v>
      </c>
      <c r="H253" s="8" t="str">
        <f t="shared" ca="1" si="175"/>
        <v>insert into shiftabs values (@ID,'170','1','3','-1800')exec @id=dbo.nextval 'shiftabs.shiftabsref'</v>
      </c>
    </row>
    <row r="254" spans="1:8" x14ac:dyDescent="0.3">
      <c r="A254" s="8">
        <v>253</v>
      </c>
      <c r="B254" s="18">
        <f ca="1">OFFSET(Shifts!A$1,F254,0,1)</f>
        <v>172</v>
      </c>
      <c r="C254" s="8">
        <v>1</v>
      </c>
      <c r="D254" s="8">
        <f t="shared" si="176"/>
        <v>1</v>
      </c>
      <c r="E254" s="19">
        <f ca="1">OFFSET(Shifts!B$1,F254,18,1)</f>
        <v>-3600</v>
      </c>
      <c r="F254" s="16">
        <v>85</v>
      </c>
      <c r="H254" s="8" t="str">
        <f t="shared" ca="1" si="175"/>
        <v>insert into shiftabs values (@ID,'172','1','1','-3600')exec @id=dbo.nextval 'shiftabs.shiftabsref'</v>
      </c>
    </row>
    <row r="255" spans="1:8" x14ac:dyDescent="0.3">
      <c r="A255" s="8">
        <v>254</v>
      </c>
      <c r="B255" s="18">
        <f ca="1">OFFSET(Shifts!A$1,F255,0,1)</f>
        <v>172</v>
      </c>
      <c r="C255" s="8">
        <v>1</v>
      </c>
      <c r="D255" s="8">
        <v>2</v>
      </c>
      <c r="E255" s="8">
        <f t="shared" ca="1" si="177"/>
        <v>-1800</v>
      </c>
      <c r="F255" s="16">
        <f t="shared" si="178"/>
        <v>85</v>
      </c>
      <c r="H255" s="8" t="str">
        <f t="shared" ca="1" si="175"/>
        <v>insert into shiftabs values (@ID,'172','1','2','-1800')exec @id=dbo.nextval 'shiftabs.shiftabsref'</v>
      </c>
    </row>
    <row r="256" spans="1:8" x14ac:dyDescent="0.3">
      <c r="A256" s="8">
        <v>255</v>
      </c>
      <c r="B256" s="18">
        <f ca="1">OFFSET(Shifts!A$1,F256,0,1)</f>
        <v>172</v>
      </c>
      <c r="C256" s="8">
        <v>1</v>
      </c>
      <c r="D256" s="8">
        <f t="shared" si="179"/>
        <v>3</v>
      </c>
      <c r="E256" s="8">
        <f t="shared" ca="1" si="180"/>
        <v>-1800</v>
      </c>
      <c r="F256" s="16">
        <f t="shared" si="181"/>
        <v>85</v>
      </c>
      <c r="H256" s="8" t="str">
        <f t="shared" ca="1" si="175"/>
        <v>insert into shiftabs values (@ID,'172','1','3','-1800')exec @id=dbo.nextval 'shiftabs.shiftabsref'</v>
      </c>
    </row>
    <row r="257" spans="1:8" x14ac:dyDescent="0.3">
      <c r="A257" s="8">
        <v>256</v>
      </c>
      <c r="B257" s="18">
        <f ca="1">OFFSET(Shifts!A$1,F257,0,1)</f>
        <v>174</v>
      </c>
      <c r="C257" s="8">
        <v>1</v>
      </c>
      <c r="D257" s="8">
        <f t="shared" si="176"/>
        <v>1</v>
      </c>
      <c r="E257" s="19">
        <f ca="1">OFFSET(Shifts!B$1,F257,18,1)</f>
        <v>-3600</v>
      </c>
      <c r="F257" s="16">
        <v>86</v>
      </c>
      <c r="H257" s="8" t="str">
        <f t="shared" ca="1" si="175"/>
        <v>insert into shiftabs values (@ID,'174','1','1','-3600')exec @id=dbo.nextval 'shiftabs.shiftabsref'</v>
      </c>
    </row>
    <row r="258" spans="1:8" x14ac:dyDescent="0.3">
      <c r="A258" s="8">
        <v>257</v>
      </c>
      <c r="B258" s="18">
        <f ca="1">OFFSET(Shifts!A$1,F258,0,1)</f>
        <v>174</v>
      </c>
      <c r="C258" s="8">
        <v>1</v>
      </c>
      <c r="D258" s="8">
        <v>2</v>
      </c>
      <c r="E258" s="8">
        <f t="shared" ca="1" si="177"/>
        <v>-1800</v>
      </c>
      <c r="F258" s="16">
        <f t="shared" si="178"/>
        <v>86</v>
      </c>
      <c r="H258" s="8" t="str">
        <f t="shared" ca="1" si="175"/>
        <v>insert into shiftabs values (@ID,'174','1','2','-1800')exec @id=dbo.nextval 'shiftabs.shiftabsref'</v>
      </c>
    </row>
    <row r="259" spans="1:8" x14ac:dyDescent="0.3">
      <c r="A259" s="8">
        <v>258</v>
      </c>
      <c r="B259" s="18">
        <f ca="1">OFFSET(Shifts!A$1,F259,0,1)</f>
        <v>174</v>
      </c>
      <c r="C259" s="8">
        <v>1</v>
      </c>
      <c r="D259" s="8">
        <f t="shared" si="179"/>
        <v>3</v>
      </c>
      <c r="E259" s="8">
        <f t="shared" ca="1" si="180"/>
        <v>-1800</v>
      </c>
      <c r="F259" s="16">
        <f t="shared" si="181"/>
        <v>86</v>
      </c>
      <c r="H259" s="8" t="str">
        <f t="shared" ref="H259:H303" ca="1" si="182">"insert into shiftabs values (@ID,'"&amp;B259&amp;"','"&amp;C259&amp;"','"&amp;D259&amp;"','"&amp;E259&amp;"')exec @id=dbo.nextval 'shiftabs.shiftabsref'"</f>
        <v>insert into shiftabs values (@ID,'174','1','3','-1800')exec @id=dbo.nextval 'shiftabs.shiftabsref'</v>
      </c>
    </row>
    <row r="260" spans="1:8" x14ac:dyDescent="0.3">
      <c r="A260" s="8">
        <v>259</v>
      </c>
      <c r="B260" s="18">
        <f ca="1">OFFSET(Shifts!A$1,F260,0,1)</f>
        <v>176</v>
      </c>
      <c r="C260" s="8">
        <v>1</v>
      </c>
      <c r="D260" s="8">
        <f t="shared" si="176"/>
        <v>1</v>
      </c>
      <c r="E260" s="19">
        <f ca="1">OFFSET(Shifts!B$1,F260,18,1)</f>
        <v>-3600</v>
      </c>
      <c r="F260" s="16">
        <v>87</v>
      </c>
      <c r="H260" s="8" t="str">
        <f t="shared" ca="1" si="182"/>
        <v>insert into shiftabs values (@ID,'176','1','1','-3600')exec @id=dbo.nextval 'shiftabs.shiftabsref'</v>
      </c>
    </row>
    <row r="261" spans="1:8" x14ac:dyDescent="0.3">
      <c r="A261" s="8">
        <v>260</v>
      </c>
      <c r="B261" s="18">
        <f ca="1">OFFSET(Shifts!A$1,F261,0,1)</f>
        <v>176</v>
      </c>
      <c r="C261" s="8">
        <v>1</v>
      </c>
      <c r="D261" s="8">
        <v>2</v>
      </c>
      <c r="E261" s="8">
        <f t="shared" ca="1" si="177"/>
        <v>-1800</v>
      </c>
      <c r="F261" s="16">
        <f t="shared" si="178"/>
        <v>87</v>
      </c>
      <c r="H261" s="8" t="str">
        <f t="shared" ca="1" si="182"/>
        <v>insert into shiftabs values (@ID,'176','1','2','-1800')exec @id=dbo.nextval 'shiftabs.shiftabsref'</v>
      </c>
    </row>
    <row r="262" spans="1:8" x14ac:dyDescent="0.3">
      <c r="A262" s="8">
        <v>261</v>
      </c>
      <c r="B262" s="18">
        <f ca="1">OFFSET(Shifts!A$1,F262,0,1)</f>
        <v>176</v>
      </c>
      <c r="C262" s="8">
        <v>1</v>
      </c>
      <c r="D262" s="8">
        <f t="shared" si="179"/>
        <v>3</v>
      </c>
      <c r="E262" s="8">
        <f t="shared" ca="1" si="180"/>
        <v>-1800</v>
      </c>
      <c r="F262" s="16">
        <f t="shared" si="181"/>
        <v>87</v>
      </c>
      <c r="H262" s="8" t="str">
        <f t="shared" ca="1" si="182"/>
        <v>insert into shiftabs values (@ID,'176','1','3','-1800')exec @id=dbo.nextval 'shiftabs.shiftabsref'</v>
      </c>
    </row>
    <row r="263" spans="1:8" x14ac:dyDescent="0.3">
      <c r="A263" s="8">
        <v>262</v>
      </c>
      <c r="B263" s="18">
        <f ca="1">OFFSET(Shifts!A$1,F263,0,1)</f>
        <v>178</v>
      </c>
      <c r="C263" s="8">
        <v>1</v>
      </c>
      <c r="D263" s="8">
        <f t="shared" si="176"/>
        <v>1</v>
      </c>
      <c r="E263" s="19">
        <f ca="1">OFFSET(Shifts!B$1,F263,18,1)</f>
        <v>-3600</v>
      </c>
      <c r="F263" s="16">
        <v>88</v>
      </c>
      <c r="H263" s="8" t="str">
        <f t="shared" ca="1" si="182"/>
        <v>insert into shiftabs values (@ID,'178','1','1','-3600')exec @id=dbo.nextval 'shiftabs.shiftabsref'</v>
      </c>
    </row>
    <row r="264" spans="1:8" x14ac:dyDescent="0.3">
      <c r="A264" s="8">
        <v>263</v>
      </c>
      <c r="B264" s="18">
        <f ca="1">OFFSET(Shifts!A$1,F264,0,1)</f>
        <v>178</v>
      </c>
      <c r="C264" s="8">
        <v>1</v>
      </c>
      <c r="D264" s="8">
        <v>2</v>
      </c>
      <c r="E264" s="8">
        <f t="shared" ca="1" si="177"/>
        <v>-1800</v>
      </c>
      <c r="F264" s="16">
        <f t="shared" si="178"/>
        <v>88</v>
      </c>
      <c r="H264" s="8" t="str">
        <f t="shared" ca="1" si="182"/>
        <v>insert into shiftabs values (@ID,'178','1','2','-1800')exec @id=dbo.nextval 'shiftabs.shiftabsref'</v>
      </c>
    </row>
    <row r="265" spans="1:8" x14ac:dyDescent="0.3">
      <c r="A265" s="8">
        <v>264</v>
      </c>
      <c r="B265" s="18">
        <f ca="1">OFFSET(Shifts!A$1,F265,0,1)</f>
        <v>178</v>
      </c>
      <c r="C265" s="8">
        <v>1</v>
      </c>
      <c r="D265" s="8">
        <f t="shared" si="179"/>
        <v>3</v>
      </c>
      <c r="E265" s="8">
        <f t="shared" ca="1" si="180"/>
        <v>-1800</v>
      </c>
      <c r="F265" s="16">
        <f t="shared" si="181"/>
        <v>88</v>
      </c>
      <c r="H265" s="8" t="str">
        <f t="shared" ca="1" si="182"/>
        <v>insert into shiftabs values (@ID,'178','1','3','-1800')exec @id=dbo.nextval 'shiftabs.shiftabsref'</v>
      </c>
    </row>
    <row r="266" spans="1:8" x14ac:dyDescent="0.3">
      <c r="A266" s="8">
        <v>265</v>
      </c>
      <c r="B266" s="18">
        <f ca="1">OFFSET(Shifts!A$1,F266,0,1)</f>
        <v>180</v>
      </c>
      <c r="C266" s="8">
        <v>1</v>
      </c>
      <c r="D266" s="8">
        <f t="shared" si="176"/>
        <v>1</v>
      </c>
      <c r="E266" s="19">
        <f ca="1">OFFSET(Shifts!B$1,F266,18,1)</f>
        <v>0</v>
      </c>
      <c r="F266" s="16">
        <v>89</v>
      </c>
      <c r="H266" s="8" t="str">
        <f t="shared" ca="1" si="182"/>
        <v>insert into shiftabs values (@ID,'180','1','1','0')exec @id=dbo.nextval 'shiftabs.shiftabsref'</v>
      </c>
    </row>
    <row r="267" spans="1:8" x14ac:dyDescent="0.3">
      <c r="A267" s="8">
        <v>266</v>
      </c>
      <c r="B267" s="18">
        <f ca="1">OFFSET(Shifts!A$1,F267,0,1)</f>
        <v>180</v>
      </c>
      <c r="C267" s="8">
        <v>1</v>
      </c>
      <c r="D267" s="8">
        <v>2</v>
      </c>
      <c r="E267" s="8">
        <f t="shared" ca="1" si="177"/>
        <v>0</v>
      </c>
      <c r="F267" s="16">
        <f t="shared" si="178"/>
        <v>89</v>
      </c>
      <c r="H267" s="8" t="str">
        <f t="shared" ca="1" si="182"/>
        <v>insert into shiftabs values (@ID,'180','1','2','0')exec @id=dbo.nextval 'shiftabs.shiftabsref'</v>
      </c>
    </row>
    <row r="268" spans="1:8" x14ac:dyDescent="0.3">
      <c r="A268" s="8">
        <v>267</v>
      </c>
      <c r="B268" s="18">
        <f ca="1">OFFSET(Shifts!A$1,F268,0,1)</f>
        <v>180</v>
      </c>
      <c r="C268" s="8">
        <v>1</v>
      </c>
      <c r="D268" s="8">
        <f t="shared" si="179"/>
        <v>3</v>
      </c>
      <c r="E268" s="8">
        <f t="shared" ca="1" si="180"/>
        <v>0</v>
      </c>
      <c r="F268" s="16">
        <f t="shared" si="181"/>
        <v>89</v>
      </c>
      <c r="H268" s="8" t="str">
        <f t="shared" ca="1" si="182"/>
        <v>insert into shiftabs values (@ID,'180','1','3','0')exec @id=dbo.nextval 'shiftabs.shiftabsref'</v>
      </c>
    </row>
    <row r="269" spans="1:8" x14ac:dyDescent="0.3">
      <c r="A269" s="8">
        <v>268</v>
      </c>
      <c r="B269" s="18">
        <f ca="1">OFFSET(Shifts!A$1,F269,0,1)</f>
        <v>182</v>
      </c>
      <c r="C269" s="8">
        <v>1</v>
      </c>
      <c r="D269" s="8">
        <f t="shared" si="176"/>
        <v>1</v>
      </c>
      <c r="E269" s="19">
        <f ca="1">OFFSET(Shifts!B$1,F269,18,1)</f>
        <v>0</v>
      </c>
      <c r="F269" s="16">
        <v>90</v>
      </c>
      <c r="H269" s="8" t="str">
        <f t="shared" ca="1" si="182"/>
        <v>insert into shiftabs values (@ID,'182','1','1','0')exec @id=dbo.nextval 'shiftabs.shiftabsref'</v>
      </c>
    </row>
    <row r="270" spans="1:8" x14ac:dyDescent="0.3">
      <c r="A270" s="8">
        <v>269</v>
      </c>
      <c r="B270" s="18">
        <f ca="1">OFFSET(Shifts!A$1,F270,0,1)</f>
        <v>182</v>
      </c>
      <c r="C270" s="8">
        <v>1</v>
      </c>
      <c r="D270" s="8">
        <v>2</v>
      </c>
      <c r="E270" s="8">
        <f t="shared" ca="1" si="177"/>
        <v>0</v>
      </c>
      <c r="F270" s="16">
        <f t="shared" si="178"/>
        <v>90</v>
      </c>
      <c r="H270" s="8" t="str">
        <f t="shared" ca="1" si="182"/>
        <v>insert into shiftabs values (@ID,'182','1','2','0')exec @id=dbo.nextval 'shiftabs.shiftabsref'</v>
      </c>
    </row>
    <row r="271" spans="1:8" x14ac:dyDescent="0.3">
      <c r="A271" s="8">
        <v>270</v>
      </c>
      <c r="B271" s="18">
        <f ca="1">OFFSET(Shifts!A$1,F271,0,1)</f>
        <v>182</v>
      </c>
      <c r="C271" s="8">
        <v>1</v>
      </c>
      <c r="D271" s="8">
        <f t="shared" si="179"/>
        <v>3</v>
      </c>
      <c r="E271" s="8">
        <f t="shared" ca="1" si="180"/>
        <v>0</v>
      </c>
      <c r="F271" s="16">
        <f t="shared" si="181"/>
        <v>90</v>
      </c>
      <c r="H271" s="8" t="str">
        <f t="shared" ca="1" si="182"/>
        <v>insert into shiftabs values (@ID,'182','1','3','0')exec @id=dbo.nextval 'shiftabs.shiftabsref'</v>
      </c>
    </row>
    <row r="272" spans="1:8" x14ac:dyDescent="0.3">
      <c r="A272" s="8">
        <v>271</v>
      </c>
      <c r="B272" s="18">
        <f ca="1">OFFSET(Shifts!A$1,F272,0,1)</f>
        <v>184</v>
      </c>
      <c r="C272" s="8">
        <v>1</v>
      </c>
      <c r="D272" s="8">
        <f t="shared" si="176"/>
        <v>1</v>
      </c>
      <c r="E272" s="19">
        <f ca="1">OFFSET(Shifts!B$1,F272,18,1)</f>
        <v>0</v>
      </c>
      <c r="F272" s="16">
        <v>91</v>
      </c>
      <c r="H272" s="8" t="str">
        <f t="shared" ca="1" si="182"/>
        <v>insert into shiftabs values (@ID,'184','1','1','0')exec @id=dbo.nextval 'shiftabs.shiftabsref'</v>
      </c>
    </row>
    <row r="273" spans="1:8" x14ac:dyDescent="0.3">
      <c r="A273" s="8">
        <v>272</v>
      </c>
      <c r="B273" s="18">
        <f ca="1">OFFSET(Shifts!A$1,F273,0,1)</f>
        <v>184</v>
      </c>
      <c r="C273" s="8">
        <v>1</v>
      </c>
      <c r="D273" s="8">
        <v>2</v>
      </c>
      <c r="E273" s="8">
        <f t="shared" ca="1" si="177"/>
        <v>0</v>
      </c>
      <c r="F273" s="16">
        <f t="shared" si="178"/>
        <v>91</v>
      </c>
      <c r="H273" s="8" t="str">
        <f t="shared" ca="1" si="182"/>
        <v>insert into shiftabs values (@ID,'184','1','2','0')exec @id=dbo.nextval 'shiftabs.shiftabsref'</v>
      </c>
    </row>
    <row r="274" spans="1:8" x14ac:dyDescent="0.3">
      <c r="A274" s="8">
        <v>273</v>
      </c>
      <c r="B274" s="18">
        <f ca="1">OFFSET(Shifts!A$1,F274,0,1)</f>
        <v>184</v>
      </c>
      <c r="C274" s="8">
        <v>1</v>
      </c>
      <c r="D274" s="8">
        <f t="shared" si="179"/>
        <v>3</v>
      </c>
      <c r="E274" s="8">
        <f t="shared" ca="1" si="180"/>
        <v>0</v>
      </c>
      <c r="F274" s="16">
        <f t="shared" si="181"/>
        <v>91</v>
      </c>
      <c r="H274" s="8" t="str">
        <f t="shared" ca="1" si="182"/>
        <v>insert into shiftabs values (@ID,'184','1','3','0')exec @id=dbo.nextval 'shiftabs.shiftabsref'</v>
      </c>
    </row>
    <row r="275" spans="1:8" x14ac:dyDescent="0.3">
      <c r="A275" s="8">
        <v>274</v>
      </c>
      <c r="B275" s="18">
        <f ca="1">OFFSET(Shifts!A$1,F275,0,1)</f>
        <v>186</v>
      </c>
      <c r="C275" s="8">
        <v>1</v>
      </c>
      <c r="D275" s="8">
        <f t="shared" si="176"/>
        <v>1</v>
      </c>
      <c r="E275" s="19">
        <f ca="1">OFFSET(Shifts!B$1,F275,18,1)</f>
        <v>0</v>
      </c>
      <c r="F275" s="16">
        <v>92</v>
      </c>
      <c r="H275" s="8" t="str">
        <f t="shared" ca="1" si="182"/>
        <v>insert into shiftabs values (@ID,'186','1','1','0')exec @id=dbo.nextval 'shiftabs.shiftabsref'</v>
      </c>
    </row>
    <row r="276" spans="1:8" x14ac:dyDescent="0.3">
      <c r="A276" s="8">
        <v>275</v>
      </c>
      <c r="B276" s="18">
        <f ca="1">OFFSET(Shifts!A$1,F276,0,1)</f>
        <v>186</v>
      </c>
      <c r="C276" s="8">
        <v>1</v>
      </c>
      <c r="D276" s="8">
        <v>2</v>
      </c>
      <c r="E276" s="8">
        <f t="shared" ca="1" si="177"/>
        <v>0</v>
      </c>
      <c r="F276" s="16">
        <f t="shared" si="178"/>
        <v>92</v>
      </c>
      <c r="H276" s="8" t="str">
        <f t="shared" ca="1" si="182"/>
        <v>insert into shiftabs values (@ID,'186','1','2','0')exec @id=dbo.nextval 'shiftabs.shiftabsref'</v>
      </c>
    </row>
    <row r="277" spans="1:8" x14ac:dyDescent="0.3">
      <c r="A277" s="8">
        <v>276</v>
      </c>
      <c r="B277" s="18">
        <f ca="1">OFFSET(Shifts!A$1,F277,0,1)</f>
        <v>186</v>
      </c>
      <c r="C277" s="8">
        <v>1</v>
      </c>
      <c r="D277" s="8">
        <f t="shared" si="179"/>
        <v>3</v>
      </c>
      <c r="E277" s="8">
        <f t="shared" ca="1" si="180"/>
        <v>0</v>
      </c>
      <c r="F277" s="16">
        <f t="shared" si="181"/>
        <v>92</v>
      </c>
      <c r="H277" s="8" t="str">
        <f t="shared" ca="1" si="182"/>
        <v>insert into shiftabs values (@ID,'186','1','3','0')exec @id=dbo.nextval 'shiftabs.shiftabsref'</v>
      </c>
    </row>
    <row r="278" spans="1:8" x14ac:dyDescent="0.3">
      <c r="A278" s="8">
        <v>277</v>
      </c>
      <c r="B278" s="18">
        <f ca="1">OFFSET(Shifts!A$1,F278,0,1)</f>
        <v>188</v>
      </c>
      <c r="C278" s="8">
        <v>1</v>
      </c>
      <c r="D278" s="8">
        <f t="shared" si="176"/>
        <v>1</v>
      </c>
      <c r="E278" s="19">
        <f ca="1">OFFSET(Shifts!B$1,F278,18,1)</f>
        <v>0</v>
      </c>
      <c r="F278" s="16">
        <v>93</v>
      </c>
      <c r="H278" s="8" t="str">
        <f t="shared" ca="1" si="182"/>
        <v>insert into shiftabs values (@ID,'188','1','1','0')exec @id=dbo.nextval 'shiftabs.shiftabsref'</v>
      </c>
    </row>
    <row r="279" spans="1:8" x14ac:dyDescent="0.3">
      <c r="A279" s="8">
        <v>278</v>
      </c>
      <c r="B279" s="18">
        <f ca="1">OFFSET(Shifts!A$1,F279,0,1)</f>
        <v>188</v>
      </c>
      <c r="C279" s="8">
        <v>1</v>
      </c>
      <c r="D279" s="8">
        <v>2</v>
      </c>
      <c r="E279" s="8">
        <f t="shared" ca="1" si="177"/>
        <v>0</v>
      </c>
      <c r="F279" s="16">
        <f t="shared" si="178"/>
        <v>93</v>
      </c>
      <c r="H279" s="8" t="str">
        <f t="shared" ca="1" si="182"/>
        <v>insert into shiftabs values (@ID,'188','1','2','0')exec @id=dbo.nextval 'shiftabs.shiftabsref'</v>
      </c>
    </row>
    <row r="280" spans="1:8" x14ac:dyDescent="0.3">
      <c r="A280" s="8">
        <v>279</v>
      </c>
      <c r="B280" s="18">
        <f ca="1">OFFSET(Shifts!A$1,F280,0,1)</f>
        <v>188</v>
      </c>
      <c r="C280" s="8">
        <v>1</v>
      </c>
      <c r="D280" s="8">
        <f t="shared" si="179"/>
        <v>3</v>
      </c>
      <c r="E280" s="8">
        <f t="shared" ca="1" si="180"/>
        <v>0</v>
      </c>
      <c r="F280" s="16">
        <f t="shared" si="181"/>
        <v>93</v>
      </c>
      <c r="H280" s="8" t="str">
        <f t="shared" ca="1" si="182"/>
        <v>insert into shiftabs values (@ID,'188','1','3','0')exec @id=dbo.nextval 'shiftabs.shiftabsref'</v>
      </c>
    </row>
    <row r="281" spans="1:8" x14ac:dyDescent="0.3">
      <c r="A281" s="8">
        <v>280</v>
      </c>
      <c r="B281" s="18">
        <f ca="1">OFFSET(Shifts!A$1,F281,0,1)</f>
        <v>190</v>
      </c>
      <c r="C281" s="8">
        <v>1</v>
      </c>
      <c r="D281" s="8">
        <f t="shared" si="176"/>
        <v>1</v>
      </c>
      <c r="E281" s="19">
        <f ca="1">OFFSET(Shifts!B$1,F281,18,1)</f>
        <v>0</v>
      </c>
      <c r="F281" s="16">
        <v>94</v>
      </c>
      <c r="H281" s="8" t="str">
        <f t="shared" ca="1" si="182"/>
        <v>insert into shiftabs values (@ID,'190','1','1','0')exec @id=dbo.nextval 'shiftabs.shiftabsref'</v>
      </c>
    </row>
    <row r="282" spans="1:8" x14ac:dyDescent="0.3">
      <c r="A282" s="8">
        <v>281</v>
      </c>
      <c r="B282" s="18">
        <f ca="1">OFFSET(Shifts!A$1,F282,0,1)</f>
        <v>190</v>
      </c>
      <c r="C282" s="8">
        <v>1</v>
      </c>
      <c r="D282" s="8">
        <v>2</v>
      </c>
      <c r="E282" s="8">
        <f t="shared" ca="1" si="177"/>
        <v>0</v>
      </c>
      <c r="F282" s="16">
        <f t="shared" si="178"/>
        <v>94</v>
      </c>
      <c r="H282" s="8" t="str">
        <f t="shared" ca="1" si="182"/>
        <v>insert into shiftabs values (@ID,'190','1','2','0')exec @id=dbo.nextval 'shiftabs.shiftabsref'</v>
      </c>
    </row>
    <row r="283" spans="1:8" x14ac:dyDescent="0.3">
      <c r="A283" s="8">
        <v>282</v>
      </c>
      <c r="B283" s="18">
        <f ca="1">OFFSET(Shifts!A$1,F283,0,1)</f>
        <v>190</v>
      </c>
      <c r="C283" s="8">
        <v>1</v>
      </c>
      <c r="D283" s="8">
        <f t="shared" si="179"/>
        <v>3</v>
      </c>
      <c r="E283" s="8">
        <f t="shared" ca="1" si="180"/>
        <v>0</v>
      </c>
      <c r="F283" s="16">
        <f t="shared" si="181"/>
        <v>94</v>
      </c>
      <c r="H283" s="8" t="str">
        <f t="shared" ca="1" si="182"/>
        <v>insert into shiftabs values (@ID,'190','1','3','0')exec @id=dbo.nextval 'shiftabs.shiftabsref'</v>
      </c>
    </row>
    <row r="284" spans="1:8" x14ac:dyDescent="0.3">
      <c r="A284" s="8">
        <v>283</v>
      </c>
      <c r="B284" s="18">
        <f ca="1">OFFSET(Shifts!A$1,F284,0,1)</f>
        <v>193</v>
      </c>
      <c r="C284" s="8">
        <v>1</v>
      </c>
      <c r="D284" s="8">
        <f t="shared" si="176"/>
        <v>1</v>
      </c>
      <c r="E284" s="19">
        <f ca="1">OFFSET(Shifts!B$1,F284,18,1)</f>
        <v>0</v>
      </c>
      <c r="F284" s="16">
        <v>95</v>
      </c>
      <c r="H284" s="8" t="str">
        <f t="shared" ca="1" si="182"/>
        <v>insert into shiftabs values (@ID,'193','1','1','0')exec @id=dbo.nextval 'shiftabs.shiftabsref'</v>
      </c>
    </row>
    <row r="285" spans="1:8" x14ac:dyDescent="0.3">
      <c r="A285" s="8">
        <v>284</v>
      </c>
      <c r="B285" s="18">
        <f ca="1">OFFSET(Shifts!A$1,F285,0,1)</f>
        <v>193</v>
      </c>
      <c r="C285" s="8">
        <v>1</v>
      </c>
      <c r="D285" s="8">
        <v>2</v>
      </c>
      <c r="E285" s="8">
        <f t="shared" ca="1" si="177"/>
        <v>0</v>
      </c>
      <c r="F285" s="16">
        <f t="shared" si="178"/>
        <v>95</v>
      </c>
      <c r="H285" s="8" t="str">
        <f t="shared" ca="1" si="182"/>
        <v>insert into shiftabs values (@ID,'193','1','2','0')exec @id=dbo.nextval 'shiftabs.shiftabsref'</v>
      </c>
    </row>
    <row r="286" spans="1:8" x14ac:dyDescent="0.3">
      <c r="A286" s="8">
        <v>285</v>
      </c>
      <c r="B286" s="18">
        <f ca="1">OFFSET(Shifts!A$1,F286,0,1)</f>
        <v>193</v>
      </c>
      <c r="C286" s="8">
        <v>1</v>
      </c>
      <c r="D286" s="8">
        <f t="shared" si="179"/>
        <v>3</v>
      </c>
      <c r="E286" s="8">
        <f t="shared" ca="1" si="180"/>
        <v>0</v>
      </c>
      <c r="F286" s="16">
        <f t="shared" si="181"/>
        <v>95</v>
      </c>
      <c r="H286" s="8" t="str">
        <f t="shared" ca="1" si="182"/>
        <v>insert into shiftabs values (@ID,'193','1','3','0')exec @id=dbo.nextval 'shiftabs.shiftabsref'</v>
      </c>
    </row>
    <row r="287" spans="1:8" x14ac:dyDescent="0.3">
      <c r="A287" s="8">
        <v>286</v>
      </c>
      <c r="B287" s="18">
        <f ca="1">OFFSET(Shifts!A$1,F287,0,1)</f>
        <v>195</v>
      </c>
      <c r="C287" s="8">
        <v>1</v>
      </c>
      <c r="D287" s="8">
        <f t="shared" ref="D287:D299" si="183">D288-1</f>
        <v>1</v>
      </c>
      <c r="E287" s="19">
        <f ca="1">OFFSET(Shifts!B$1,F287,18,1)</f>
        <v>0</v>
      </c>
      <c r="F287" s="16">
        <v>96</v>
      </c>
      <c r="H287" s="8" t="str">
        <f t="shared" ca="1" si="182"/>
        <v>insert into shiftabs values (@ID,'195','1','1','0')exec @id=dbo.nextval 'shiftabs.shiftabsref'</v>
      </c>
    </row>
    <row r="288" spans="1:8" x14ac:dyDescent="0.3">
      <c r="A288" s="8">
        <v>287</v>
      </c>
      <c r="B288" s="18">
        <f ca="1">OFFSET(Shifts!A$1,F288,0,1)</f>
        <v>195</v>
      </c>
      <c r="C288" s="8">
        <v>1</v>
      </c>
      <c r="D288" s="8">
        <v>2</v>
      </c>
      <c r="E288" s="8">
        <f t="shared" ref="E288:E297" ca="1" si="184">E287/2</f>
        <v>0</v>
      </c>
      <c r="F288" s="16">
        <f t="shared" ref="F288:F297" si="185">F287</f>
        <v>96</v>
      </c>
      <c r="H288" s="8" t="str">
        <f t="shared" ca="1" si="182"/>
        <v>insert into shiftabs values (@ID,'195','1','2','0')exec @id=dbo.nextval 'shiftabs.shiftabsref'</v>
      </c>
    </row>
    <row r="289" spans="1:8" x14ac:dyDescent="0.3">
      <c r="A289" s="8">
        <v>288</v>
      </c>
      <c r="B289" s="18">
        <f ca="1">OFFSET(Shifts!A$1,F289,0,1)</f>
        <v>195</v>
      </c>
      <c r="C289" s="8">
        <v>1</v>
      </c>
      <c r="D289" s="8">
        <f t="shared" ref="D289:D298" si="186">D288+1</f>
        <v>3</v>
      </c>
      <c r="E289" s="8">
        <f t="shared" ref="E289:E298" ca="1" si="187">E287/2</f>
        <v>0</v>
      </c>
      <c r="F289" s="16">
        <f t="shared" ref="F289:F298" si="188">F287</f>
        <v>96</v>
      </c>
      <c r="H289" s="8" t="str">
        <f t="shared" ca="1" si="182"/>
        <v>insert into shiftabs values (@ID,'195','1','3','0')exec @id=dbo.nextval 'shiftabs.shiftabsref'</v>
      </c>
    </row>
    <row r="290" spans="1:8" x14ac:dyDescent="0.3">
      <c r="A290" s="8">
        <v>289</v>
      </c>
      <c r="B290" s="18">
        <f ca="1">OFFSET(Shifts!A$1,F290,0,1)</f>
        <v>197</v>
      </c>
      <c r="C290" s="8">
        <v>1</v>
      </c>
      <c r="D290" s="8">
        <f t="shared" si="183"/>
        <v>1</v>
      </c>
      <c r="E290" s="19">
        <f ca="1">OFFSET(Shifts!B$1,F290,18,1)</f>
        <v>0</v>
      </c>
      <c r="F290" s="16">
        <v>97</v>
      </c>
      <c r="H290" s="8" t="str">
        <f t="shared" ca="1" si="182"/>
        <v>insert into shiftabs values (@ID,'197','1','1','0')exec @id=dbo.nextval 'shiftabs.shiftabsref'</v>
      </c>
    </row>
    <row r="291" spans="1:8" x14ac:dyDescent="0.3">
      <c r="A291" s="8">
        <v>290</v>
      </c>
      <c r="B291" s="18">
        <f ca="1">OFFSET(Shifts!A$1,F291,0,1)</f>
        <v>197</v>
      </c>
      <c r="C291" s="8">
        <v>1</v>
      </c>
      <c r="D291" s="8">
        <v>2</v>
      </c>
      <c r="E291" s="8">
        <f t="shared" ca="1" si="184"/>
        <v>0</v>
      </c>
      <c r="F291" s="16">
        <f t="shared" si="185"/>
        <v>97</v>
      </c>
      <c r="H291" s="8" t="str">
        <f t="shared" ca="1" si="182"/>
        <v>insert into shiftabs values (@ID,'197','1','2','0')exec @id=dbo.nextval 'shiftabs.shiftabsref'</v>
      </c>
    </row>
    <row r="292" spans="1:8" x14ac:dyDescent="0.3">
      <c r="A292" s="8">
        <v>291</v>
      </c>
      <c r="B292" s="18">
        <f ca="1">OFFSET(Shifts!A$1,F292,0,1)</f>
        <v>197</v>
      </c>
      <c r="C292" s="8">
        <v>1</v>
      </c>
      <c r="D292" s="8">
        <f t="shared" si="186"/>
        <v>3</v>
      </c>
      <c r="E292" s="8">
        <f t="shared" ca="1" si="187"/>
        <v>0</v>
      </c>
      <c r="F292" s="16">
        <f t="shared" si="188"/>
        <v>97</v>
      </c>
      <c r="H292" s="8" t="str">
        <f t="shared" ca="1" si="182"/>
        <v>insert into shiftabs values (@ID,'197','1','3','0')exec @id=dbo.nextval 'shiftabs.shiftabsref'</v>
      </c>
    </row>
    <row r="293" spans="1:8" x14ac:dyDescent="0.3">
      <c r="A293" s="8">
        <v>292</v>
      </c>
      <c r="B293" s="18">
        <f ca="1">OFFSET(Shifts!A$1,F293,0,1)</f>
        <v>199</v>
      </c>
      <c r="C293" s="8">
        <v>1</v>
      </c>
      <c r="D293" s="8">
        <f t="shared" si="183"/>
        <v>1</v>
      </c>
      <c r="E293" s="19">
        <f ca="1">OFFSET(Shifts!B$1,F293,18,1)</f>
        <v>0</v>
      </c>
      <c r="F293" s="16">
        <v>98</v>
      </c>
      <c r="H293" s="8" t="str">
        <f t="shared" ca="1" si="182"/>
        <v>insert into shiftabs values (@ID,'199','1','1','0')exec @id=dbo.nextval 'shiftabs.shiftabsref'</v>
      </c>
    </row>
    <row r="294" spans="1:8" x14ac:dyDescent="0.3">
      <c r="A294" s="8">
        <v>293</v>
      </c>
      <c r="B294" s="18">
        <f ca="1">OFFSET(Shifts!A$1,F294,0,1)</f>
        <v>199</v>
      </c>
      <c r="C294" s="8">
        <v>1</v>
      </c>
      <c r="D294" s="8">
        <v>2</v>
      </c>
      <c r="E294" s="8">
        <f t="shared" ca="1" si="184"/>
        <v>0</v>
      </c>
      <c r="F294" s="16">
        <f t="shared" si="185"/>
        <v>98</v>
      </c>
      <c r="H294" s="8" t="str">
        <f t="shared" ca="1" si="182"/>
        <v>insert into shiftabs values (@ID,'199','1','2','0')exec @id=dbo.nextval 'shiftabs.shiftabsref'</v>
      </c>
    </row>
    <row r="295" spans="1:8" x14ac:dyDescent="0.3">
      <c r="A295" s="8">
        <v>294</v>
      </c>
      <c r="B295" s="18">
        <f ca="1">OFFSET(Shifts!A$1,F295,0,1)</f>
        <v>199</v>
      </c>
      <c r="C295" s="8">
        <v>1</v>
      </c>
      <c r="D295" s="8">
        <f t="shared" si="186"/>
        <v>3</v>
      </c>
      <c r="E295" s="8">
        <f t="shared" ca="1" si="187"/>
        <v>0</v>
      </c>
      <c r="F295" s="16">
        <f t="shared" si="188"/>
        <v>98</v>
      </c>
      <c r="H295" s="8" t="str">
        <f t="shared" ca="1" si="182"/>
        <v>insert into shiftabs values (@ID,'199','1','3','0')exec @id=dbo.nextval 'shiftabs.shiftabsref'</v>
      </c>
    </row>
    <row r="296" spans="1:8" x14ac:dyDescent="0.3">
      <c r="A296" s="8">
        <v>295</v>
      </c>
      <c r="B296" s="18">
        <f ca="1">OFFSET(Shifts!A$1,F296,0,1)</f>
        <v>201</v>
      </c>
      <c r="C296" s="8">
        <v>1</v>
      </c>
      <c r="D296" s="8">
        <f t="shared" si="183"/>
        <v>1</v>
      </c>
      <c r="E296" s="19">
        <f ca="1">OFFSET(Shifts!B$1,F296,18,1)</f>
        <v>0</v>
      </c>
      <c r="F296" s="16">
        <v>99</v>
      </c>
      <c r="H296" s="8" t="str">
        <f t="shared" ca="1" si="182"/>
        <v>insert into shiftabs values (@ID,'201','1','1','0')exec @id=dbo.nextval 'shiftabs.shiftabsref'</v>
      </c>
    </row>
    <row r="297" spans="1:8" x14ac:dyDescent="0.3">
      <c r="A297" s="8">
        <v>296</v>
      </c>
      <c r="B297" s="18">
        <f ca="1">OFFSET(Shifts!A$1,F297,0,1)</f>
        <v>201</v>
      </c>
      <c r="C297" s="8">
        <v>1</v>
      </c>
      <c r="D297" s="8">
        <v>2</v>
      </c>
      <c r="E297" s="8">
        <f t="shared" ca="1" si="184"/>
        <v>0</v>
      </c>
      <c r="F297" s="16">
        <f t="shared" si="185"/>
        <v>99</v>
      </c>
      <c r="H297" s="8" t="str">
        <f t="shared" ca="1" si="182"/>
        <v>insert into shiftabs values (@ID,'201','1','2','0')exec @id=dbo.nextval 'shiftabs.shiftabsref'</v>
      </c>
    </row>
    <row r="298" spans="1:8" x14ac:dyDescent="0.3">
      <c r="A298" s="8">
        <v>297</v>
      </c>
      <c r="B298" s="18">
        <f ca="1">OFFSET(Shifts!A$1,F298,0,1)</f>
        <v>201</v>
      </c>
      <c r="C298" s="8">
        <v>1</v>
      </c>
      <c r="D298" s="8">
        <f t="shared" si="186"/>
        <v>3</v>
      </c>
      <c r="E298" s="8">
        <f t="shared" ca="1" si="187"/>
        <v>0</v>
      </c>
      <c r="F298" s="16">
        <f t="shared" si="188"/>
        <v>99</v>
      </c>
      <c r="H298" s="8" t="str">
        <f t="shared" ca="1" si="182"/>
        <v>insert into shiftabs values (@ID,'201','1','3','0')exec @id=dbo.nextval 'shiftabs.shiftabsref'</v>
      </c>
    </row>
    <row r="299" spans="1:8" x14ac:dyDescent="0.3">
      <c r="A299" s="8">
        <v>298</v>
      </c>
      <c r="B299" s="18">
        <f ca="1">OFFSET(Shifts!A$1,F299,0,1)</f>
        <v>203</v>
      </c>
      <c r="C299" s="8">
        <v>1</v>
      </c>
      <c r="D299" s="8">
        <f t="shared" si="183"/>
        <v>-1</v>
      </c>
      <c r="E299" s="19">
        <f ca="1">OFFSET(Shifts!B$1,F299,18,1)</f>
        <v>0</v>
      </c>
      <c r="F299" s="16">
        <v>100</v>
      </c>
      <c r="H299" s="8" t="str">
        <f t="shared" ca="1" si="182"/>
        <v>insert into shiftabs values (@ID,'203','1','-1','0')exec @id=dbo.nextval 'shiftabs.shiftabsref'</v>
      </c>
    </row>
    <row r="300" spans="1:8" x14ac:dyDescent="0.3">
      <c r="B300" s="18">
        <f ca="1">OFFSET(Shifts!A$1,F300,0,1)</f>
        <v>203</v>
      </c>
      <c r="F300" s="16">
        <f t="shared" ref="F300" si="189">F299</f>
        <v>100</v>
      </c>
      <c r="H300" s="8" t="str">
        <f t="shared" ca="1" si="182"/>
        <v>insert into shiftabs values (@ID,'203','','','')exec @id=dbo.nextval 'shiftabs.shiftabsref'</v>
      </c>
    </row>
    <row r="301" spans="1:8" x14ac:dyDescent="0.3">
      <c r="B301" s="18">
        <f ca="1">OFFSET(Shifts!A$1,F301,0,1)</f>
        <v>203</v>
      </c>
      <c r="F301" s="16">
        <f t="shared" ref="F301" si="190">F299</f>
        <v>100</v>
      </c>
      <c r="H301" s="8" t="str">
        <f t="shared" ca="1" si="182"/>
        <v>insert into shiftabs values (@ID,'203','','','')exec @id=dbo.nextval 'shiftabs.shiftabsref'</v>
      </c>
    </row>
    <row r="302" spans="1:8" x14ac:dyDescent="0.3">
      <c r="B302" s="18">
        <f ca="1">OFFSET(Shifts!A$1,F302,0,1)</f>
        <v>205</v>
      </c>
      <c r="F302" s="16">
        <v>101</v>
      </c>
      <c r="H302" s="8" t="str">
        <f t="shared" ca="1" si="182"/>
        <v>insert into shiftabs values (@ID,'205','','','')exec @id=dbo.nextval 'shiftabs.shiftabsref'</v>
      </c>
    </row>
    <row r="303" spans="1:8" x14ac:dyDescent="0.3">
      <c r="B303" s="18">
        <f ca="1">OFFSET(Shifts!A$1,F303,0,1)</f>
        <v>205</v>
      </c>
      <c r="F303" s="16">
        <f t="shared" ref="F303" si="191">F302</f>
        <v>101</v>
      </c>
      <c r="H303" s="8" t="str">
        <f t="shared" ca="1" si="182"/>
        <v>insert into shiftabs values (@ID,'205','','','')exec @id=dbo.nextval 'shiftabs.shiftabsref'</v>
      </c>
    </row>
    <row r="304" spans="1:8" x14ac:dyDescent="0.3">
      <c r="B304" s="18">
        <f ca="1">OFFSET(Shifts!A$1,F304,0,1)</f>
        <v>205</v>
      </c>
      <c r="F304" s="16">
        <f t="shared" ref="F304" si="192">F302</f>
        <v>101</v>
      </c>
    </row>
    <row r="305" spans="2:6" x14ac:dyDescent="0.3">
      <c r="B305" s="18">
        <f ca="1">OFFSET(Shifts!A$1,F305,0,1)</f>
        <v>207</v>
      </c>
      <c r="F305" s="16">
        <v>102</v>
      </c>
    </row>
    <row r="306" spans="2:6" x14ac:dyDescent="0.3">
      <c r="B306" s="18">
        <f ca="1">OFFSET(Shifts!A$1,F306,0,1)</f>
        <v>207</v>
      </c>
      <c r="F306" s="16">
        <f t="shared" ref="F306" si="193">F305</f>
        <v>102</v>
      </c>
    </row>
    <row r="307" spans="2:6" x14ac:dyDescent="0.3">
      <c r="B307" s="18">
        <f ca="1">OFFSET(Shifts!A$1,F307,0,1)</f>
        <v>207</v>
      </c>
      <c r="F307" s="16">
        <f t="shared" ref="F307" si="194">F305</f>
        <v>102</v>
      </c>
    </row>
    <row r="308" spans="2:6" x14ac:dyDescent="0.3">
      <c r="B308" s="18">
        <f ca="1">OFFSET(Shifts!A$1,F308,0,1)</f>
        <v>209</v>
      </c>
      <c r="F308" s="16">
        <v>103</v>
      </c>
    </row>
    <row r="309" spans="2:6" x14ac:dyDescent="0.3">
      <c r="B309" s="18">
        <f ca="1">OFFSET(Shifts!A$1,F309,0,1)</f>
        <v>209</v>
      </c>
      <c r="F309" s="16">
        <f t="shared" ref="F309" si="195">F308</f>
        <v>103</v>
      </c>
    </row>
    <row r="310" spans="2:6" x14ac:dyDescent="0.3">
      <c r="B310" s="18">
        <f ca="1">OFFSET(Shifts!A$1,F310,0,1)</f>
        <v>209</v>
      </c>
      <c r="F310" s="16">
        <f t="shared" ref="F310" si="196">F308</f>
        <v>103</v>
      </c>
    </row>
    <row r="311" spans="2:6" x14ac:dyDescent="0.3">
      <c r="B311" s="18">
        <f ca="1">OFFSET(Shifts!A$1,F311,0,1)</f>
        <v>211</v>
      </c>
      <c r="F311" s="16">
        <v>104</v>
      </c>
    </row>
    <row r="312" spans="2:6" x14ac:dyDescent="0.3">
      <c r="B312" s="18">
        <f ca="1">OFFSET(Shifts!A$1,F312,0,1)</f>
        <v>211</v>
      </c>
      <c r="F312" s="16">
        <f t="shared" ref="F312" si="197">F311</f>
        <v>104</v>
      </c>
    </row>
    <row r="313" spans="2:6" x14ac:dyDescent="0.3">
      <c r="B313" s="18">
        <f ca="1">OFFSET(Shifts!A$1,F313,0,1)</f>
        <v>211</v>
      </c>
      <c r="F313" s="16">
        <f t="shared" ref="F313" si="198">F311</f>
        <v>104</v>
      </c>
    </row>
    <row r="314" spans="2:6" x14ac:dyDescent="0.3">
      <c r="B314" s="18">
        <f ca="1">OFFSET(Shifts!A$1,F314,0,1)</f>
        <v>213</v>
      </c>
      <c r="F314" s="16">
        <v>105</v>
      </c>
    </row>
    <row r="315" spans="2:6" x14ac:dyDescent="0.3">
      <c r="B315" s="18">
        <f ca="1">OFFSET(Shifts!A$1,F315,0,1)</f>
        <v>213</v>
      </c>
      <c r="F315" s="16">
        <f t="shared" ref="F315" si="199">F314</f>
        <v>105</v>
      </c>
    </row>
    <row r="316" spans="2:6" x14ac:dyDescent="0.3">
      <c r="B316" s="18">
        <f ca="1">OFFSET(Shifts!A$1,F316,0,1)</f>
        <v>213</v>
      </c>
      <c r="F316" s="16">
        <f t="shared" ref="F316" si="200">F314</f>
        <v>105</v>
      </c>
    </row>
    <row r="317" spans="2:6" x14ac:dyDescent="0.3">
      <c r="B317" s="18">
        <f ca="1">OFFSET(Shifts!A$1,F317,0,1)</f>
        <v>215</v>
      </c>
      <c r="F317" s="16">
        <v>106</v>
      </c>
    </row>
    <row r="318" spans="2:6" x14ac:dyDescent="0.3">
      <c r="B318" s="18">
        <f ca="1">OFFSET(Shifts!A$1,F318,0,1)</f>
        <v>215</v>
      </c>
      <c r="F318" s="16">
        <f t="shared" ref="F318" si="201">F317</f>
        <v>106</v>
      </c>
    </row>
    <row r="319" spans="2:6" x14ac:dyDescent="0.3">
      <c r="B319" s="18">
        <f ca="1">OFFSET(Shifts!A$1,F319,0,1)</f>
        <v>215</v>
      </c>
      <c r="F319" s="16">
        <f t="shared" ref="F319" si="202">F317</f>
        <v>106</v>
      </c>
    </row>
    <row r="320" spans="2:6" x14ac:dyDescent="0.3">
      <c r="B320" s="18">
        <f ca="1">OFFSET(Shifts!A$1,F320,0,1)</f>
        <v>217</v>
      </c>
      <c r="F320" s="16">
        <v>107</v>
      </c>
    </row>
    <row r="321" spans="2:6" x14ac:dyDescent="0.3">
      <c r="B321" s="18">
        <f ca="1">OFFSET(Shifts!A$1,F321,0,1)</f>
        <v>217</v>
      </c>
      <c r="F321" s="16">
        <f t="shared" ref="F321" si="203">F320</f>
        <v>107</v>
      </c>
    </row>
    <row r="322" spans="2:6" x14ac:dyDescent="0.3">
      <c r="B322" s="18">
        <f ca="1">OFFSET(Shifts!A$1,F322,0,1)</f>
        <v>217</v>
      </c>
      <c r="F322" s="16">
        <f t="shared" ref="F322" si="204">F320</f>
        <v>107</v>
      </c>
    </row>
    <row r="323" spans="2:6" x14ac:dyDescent="0.3">
      <c r="B323" s="18">
        <f ca="1">OFFSET(Shifts!A$1,F323,0,1)</f>
        <v>219</v>
      </c>
      <c r="F323" s="16">
        <v>108</v>
      </c>
    </row>
    <row r="324" spans="2:6" x14ac:dyDescent="0.3">
      <c r="B324" s="18">
        <f ca="1">OFFSET(Shifts!A$1,F324,0,1)</f>
        <v>219</v>
      </c>
      <c r="F324" s="16">
        <f t="shared" ref="F324" si="205">F323</f>
        <v>108</v>
      </c>
    </row>
    <row r="325" spans="2:6" x14ac:dyDescent="0.3">
      <c r="B325" s="18">
        <f ca="1">OFFSET(Shifts!A$1,F325,0,1)</f>
        <v>219</v>
      </c>
      <c r="F325" s="16">
        <f t="shared" ref="F325" si="206">F323</f>
        <v>108</v>
      </c>
    </row>
    <row r="326" spans="2:6" x14ac:dyDescent="0.3">
      <c r="B326" s="18">
        <f ca="1">OFFSET(Shifts!A$1,F326,0,1)</f>
        <v>221</v>
      </c>
      <c r="F326" s="16">
        <v>109</v>
      </c>
    </row>
    <row r="327" spans="2:6" x14ac:dyDescent="0.3">
      <c r="B327" s="18">
        <f ca="1">OFFSET(Shifts!A$1,F327,0,1)</f>
        <v>221</v>
      </c>
      <c r="F327" s="16">
        <f t="shared" ref="F327" si="207">F326</f>
        <v>109</v>
      </c>
    </row>
    <row r="328" spans="2:6" x14ac:dyDescent="0.3">
      <c r="B328" s="18">
        <f ca="1">OFFSET(Shifts!A$1,F328,0,1)</f>
        <v>221</v>
      </c>
      <c r="F328" s="16">
        <f t="shared" ref="F328" si="208">F326</f>
        <v>109</v>
      </c>
    </row>
    <row r="329" spans="2:6" x14ac:dyDescent="0.3">
      <c r="B329" s="18">
        <f ca="1">OFFSET(Shifts!A$1,F329,0,1)</f>
        <v>223</v>
      </c>
      <c r="F329" s="16">
        <v>110</v>
      </c>
    </row>
    <row r="330" spans="2:6" x14ac:dyDescent="0.3">
      <c r="B330" s="18">
        <f ca="1">OFFSET(Shifts!A$1,F330,0,1)</f>
        <v>223</v>
      </c>
      <c r="F330" s="16">
        <f t="shared" ref="F330" si="209">F329</f>
        <v>110</v>
      </c>
    </row>
    <row r="331" spans="2:6" x14ac:dyDescent="0.3">
      <c r="B331" s="18">
        <f ca="1">OFFSET(Shifts!A$1,F331,0,1)</f>
        <v>223</v>
      </c>
      <c r="F331" s="16">
        <f t="shared" ref="F331" si="210">F329</f>
        <v>110</v>
      </c>
    </row>
    <row r="332" spans="2:6" x14ac:dyDescent="0.3">
      <c r="B332" s="18">
        <f ca="1">OFFSET(Shifts!A$1,F332,0,1)</f>
        <v>225</v>
      </c>
      <c r="F332" s="16">
        <v>111</v>
      </c>
    </row>
    <row r="333" spans="2:6" x14ac:dyDescent="0.3">
      <c r="B333" s="18">
        <f ca="1">OFFSET(Shifts!A$1,F333,0,1)</f>
        <v>225</v>
      </c>
      <c r="F333" s="16">
        <f t="shared" ref="F333" si="211">F332</f>
        <v>111</v>
      </c>
    </row>
    <row r="334" spans="2:6" x14ac:dyDescent="0.3">
      <c r="B334" s="18">
        <f ca="1">OFFSET(Shifts!A$1,F334,0,1)</f>
        <v>225</v>
      </c>
      <c r="F334" s="16">
        <f t="shared" ref="F334" si="212">F332</f>
        <v>111</v>
      </c>
    </row>
    <row r="335" spans="2:6" x14ac:dyDescent="0.3">
      <c r="B335" s="18">
        <f ca="1">OFFSET(Shifts!A$1,F335,0,1)</f>
        <v>227</v>
      </c>
      <c r="F335" s="16">
        <v>112</v>
      </c>
    </row>
    <row r="336" spans="2:6" x14ac:dyDescent="0.3">
      <c r="B336" s="18">
        <f ca="1">OFFSET(Shifts!A$1,F336,0,1)</f>
        <v>227</v>
      </c>
      <c r="F336" s="16">
        <f t="shared" ref="F336" si="213">F335</f>
        <v>112</v>
      </c>
    </row>
    <row r="337" spans="2:6" x14ac:dyDescent="0.3">
      <c r="B337" s="18">
        <f ca="1">OFFSET(Shifts!A$1,F337,0,1)</f>
        <v>227</v>
      </c>
      <c r="F337" s="16">
        <f t="shared" ref="F337" si="214">F335</f>
        <v>112</v>
      </c>
    </row>
    <row r="338" spans="2:6" x14ac:dyDescent="0.3">
      <c r="B338" s="18">
        <f ca="1">OFFSET(Shifts!A$1,F338,0,1)</f>
        <v>229</v>
      </c>
      <c r="F338" s="16">
        <v>113</v>
      </c>
    </row>
    <row r="339" spans="2:6" x14ac:dyDescent="0.3">
      <c r="B339" s="18">
        <f ca="1">OFFSET(Shifts!A$1,F339,0,1)</f>
        <v>229</v>
      </c>
      <c r="F339" s="16">
        <f t="shared" ref="F339" si="215">F338</f>
        <v>113</v>
      </c>
    </row>
    <row r="340" spans="2:6" x14ac:dyDescent="0.3">
      <c r="B340" s="18">
        <f ca="1">OFFSET(Shifts!A$1,F340,0,1)</f>
        <v>229</v>
      </c>
      <c r="F340" s="16">
        <f t="shared" ref="F340" si="216">F338</f>
        <v>113</v>
      </c>
    </row>
    <row r="341" spans="2:6" x14ac:dyDescent="0.3">
      <c r="B341" s="18">
        <f ca="1">OFFSET(Shifts!A$1,F341,0,1)</f>
        <v>231</v>
      </c>
      <c r="F341" s="16">
        <v>114</v>
      </c>
    </row>
    <row r="342" spans="2:6" x14ac:dyDescent="0.3">
      <c r="B342" s="18">
        <f ca="1">OFFSET(Shifts!A$1,F342,0,1)</f>
        <v>231</v>
      </c>
      <c r="F342" s="16">
        <f t="shared" ref="F342" si="217">F341</f>
        <v>114</v>
      </c>
    </row>
    <row r="343" spans="2:6" x14ac:dyDescent="0.3">
      <c r="B343" s="18">
        <f ca="1">OFFSET(Shifts!A$1,F343,0,1)</f>
        <v>231</v>
      </c>
      <c r="F343" s="16">
        <f t="shared" ref="F343" si="218">F341</f>
        <v>114</v>
      </c>
    </row>
    <row r="344" spans="2:6" x14ac:dyDescent="0.3">
      <c r="B344" s="18" t="str">
        <f ca="1">OFFSET(Shifts!A$1,F344,0,1)</f>
        <v>Shiftref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3810-71A2-4C2E-99D0-48816455C2C0}">
  <dimension ref="A1:AW85"/>
  <sheetViews>
    <sheetView topLeftCell="P1" workbookViewId="0">
      <selection activeCell="Y25" sqref="Y25"/>
    </sheetView>
  </sheetViews>
  <sheetFormatPr defaultColWidth="8.88671875" defaultRowHeight="14.4" x14ac:dyDescent="0.3"/>
  <cols>
    <col min="1" max="1" width="11.6640625" style="8" customWidth="1"/>
    <col min="2" max="2" width="9.88671875" style="8" customWidth="1"/>
    <col min="3" max="6" width="8.88671875" style="8"/>
    <col min="7" max="7" width="20.44140625" style="8" customWidth="1"/>
    <col min="8" max="8" width="17.6640625" style="8" customWidth="1"/>
    <col min="9" max="9" width="8.88671875" style="8"/>
    <col min="10" max="10" width="12.5546875" style="8" customWidth="1"/>
    <col min="11" max="11" width="18.6640625" style="8" customWidth="1"/>
    <col min="12" max="15" width="8.88671875" style="8"/>
    <col min="16" max="16" width="10.5546875" style="8" customWidth="1"/>
    <col min="17" max="19" width="8.88671875" style="8"/>
    <col min="20" max="20" width="13.5546875" style="16" customWidth="1"/>
    <col min="21" max="21" width="11.6640625" style="16" customWidth="1"/>
    <col min="22" max="23" width="8.88671875" style="16"/>
    <col min="24" max="24" width="13.88671875" style="43" customWidth="1"/>
    <col min="25" max="25" width="11.109375" style="43" customWidth="1"/>
    <col min="26" max="27" width="8.88671875" style="2"/>
    <col min="28" max="28" width="20.44140625" style="2" customWidth="1"/>
    <col min="29" max="29" width="15.6640625" style="2" customWidth="1"/>
    <col min="30" max="30" width="13.6640625" style="2" customWidth="1"/>
    <col min="31" max="31" width="12.6640625" style="2" customWidth="1"/>
    <col min="32" max="32" width="15.33203125" style="16" customWidth="1"/>
    <col min="33" max="33" width="8.88671875" style="16"/>
    <col min="34" max="35" width="8.88671875" style="8"/>
    <col min="36" max="36" width="8.88671875" style="64"/>
    <col min="37" max="48" width="8.88671875" style="8"/>
    <col min="49" max="49" width="8.88671875" style="64"/>
    <col min="50" max="16384" width="8.88671875" style="8"/>
  </cols>
  <sheetData>
    <row r="1" spans="1:49" x14ac:dyDescent="0.3">
      <c r="M1" s="58" t="s">
        <v>815</v>
      </c>
      <c r="N1" s="59"/>
      <c r="O1" s="59"/>
      <c r="P1" s="59"/>
      <c r="Q1" s="2">
        <v>0</v>
      </c>
      <c r="S1" s="2">
        <v>3</v>
      </c>
      <c r="T1" s="59" t="s">
        <v>814</v>
      </c>
      <c r="V1" s="59" t="s">
        <v>806</v>
      </c>
      <c r="W1" s="59"/>
      <c r="X1" s="43">
        <v>0</v>
      </c>
      <c r="Y1" s="43">
        <v>0.99930555555555556</v>
      </c>
      <c r="Z1" s="3">
        <v>1.0416666666666666E-2</v>
      </c>
      <c r="AA1" s="3">
        <v>0</v>
      </c>
      <c r="AB1" s="2">
        <v>2</v>
      </c>
      <c r="AC1" s="2">
        <v>0</v>
      </c>
      <c r="AD1" s="2">
        <v>1</v>
      </c>
      <c r="AE1" s="2">
        <v>2</v>
      </c>
      <c r="AF1" s="16">
        <v>0</v>
      </c>
      <c r="AG1" s="16">
        <v>1</v>
      </c>
      <c r="AJ1" s="63" t="s">
        <v>95</v>
      </c>
      <c r="AW1" s="63" t="s">
        <v>95</v>
      </c>
    </row>
    <row r="2" spans="1:49" x14ac:dyDescent="0.3">
      <c r="A2" s="8" t="s">
        <v>101</v>
      </c>
      <c r="B2" s="8" t="s">
        <v>36</v>
      </c>
      <c r="C2" s="8" t="s">
        <v>40</v>
      </c>
      <c r="D2" s="8" t="s">
        <v>41</v>
      </c>
      <c r="E2" s="8" t="s">
        <v>69</v>
      </c>
      <c r="F2" s="8" t="s">
        <v>102</v>
      </c>
      <c r="G2" s="8" t="s">
        <v>103</v>
      </c>
      <c r="H2" s="8" t="s">
        <v>104</v>
      </c>
      <c r="I2" s="8" t="s">
        <v>105</v>
      </c>
      <c r="J2" s="8" t="s">
        <v>106</v>
      </c>
      <c r="K2" s="8" t="s">
        <v>107</v>
      </c>
      <c r="L2" s="8" t="s">
        <v>66</v>
      </c>
      <c r="N2" s="8" t="s">
        <v>108</v>
      </c>
      <c r="R2" s="8" t="s">
        <v>807</v>
      </c>
      <c r="S2" s="8" t="s">
        <v>808</v>
      </c>
      <c r="T2" s="16" t="s">
        <v>72</v>
      </c>
      <c r="U2" s="16" t="s">
        <v>809</v>
      </c>
      <c r="V2" s="16" t="s">
        <v>812</v>
      </c>
      <c r="W2" s="16" t="s">
        <v>813</v>
      </c>
      <c r="X2" s="43" t="s">
        <v>40</v>
      </c>
      <c r="Y2" s="43" t="s">
        <v>41</v>
      </c>
      <c r="Z2" s="2" t="s">
        <v>69</v>
      </c>
      <c r="AA2" s="2" t="s">
        <v>102</v>
      </c>
      <c r="AB2" s="2" t="s">
        <v>103</v>
      </c>
      <c r="AC2" s="2" t="s">
        <v>104</v>
      </c>
      <c r="AD2" s="2" t="s">
        <v>105</v>
      </c>
      <c r="AE2" s="2" t="s">
        <v>106</v>
      </c>
      <c r="AF2" s="16" t="s">
        <v>107</v>
      </c>
      <c r="AG2" s="16" t="s">
        <v>66</v>
      </c>
      <c r="AJ2" s="63" t="s">
        <v>810</v>
      </c>
      <c r="AW2" s="63" t="s">
        <v>811</v>
      </c>
    </row>
    <row r="3" spans="1:49" x14ac:dyDescent="0.3">
      <c r="A3" s="8">
        <v>1</v>
      </c>
      <c r="B3" s="8">
        <v>-1</v>
      </c>
      <c r="C3" s="8">
        <f t="shared" ref="C3:E22" si="0">X3*86400</f>
        <v>0</v>
      </c>
      <c r="D3" s="8">
        <f t="shared" ca="1" si="0"/>
        <v>-3659.9999999999995</v>
      </c>
      <c r="E3" s="8">
        <f t="shared" si="0"/>
        <v>900</v>
      </c>
      <c r="F3" s="56">
        <f>AA3</f>
        <v>0</v>
      </c>
      <c r="G3" s="8">
        <f>AB3</f>
        <v>2</v>
      </c>
      <c r="H3" s="8">
        <f t="shared" ref="H3:K18" si="1">AC3</f>
        <v>0</v>
      </c>
      <c r="I3" s="8">
        <f t="shared" si="1"/>
        <v>1</v>
      </c>
      <c r="J3" s="8">
        <f t="shared" si="1"/>
        <v>2</v>
      </c>
      <c r="K3" s="8">
        <f t="shared" si="1"/>
        <v>0</v>
      </c>
      <c r="L3" s="8">
        <f>W3</f>
        <v>1</v>
      </c>
      <c r="P3" s="8">
        <f>A3</f>
        <v>1</v>
      </c>
      <c r="R3" s="57">
        <f ca="1">VLOOKUP(U3,Shifts!B$2:D200,3,FALSE)</f>
        <v>0</v>
      </c>
      <c r="S3" s="57">
        <f ca="1">VLOOKUP(U3,Shifts!B$2:E200,4,FALSE)</f>
        <v>0</v>
      </c>
      <c r="T3" s="16" t="str">
        <f ca="1">OFFSET(Shifts!A$1,W3,1,1)</f>
        <v>00:00 00:00</v>
      </c>
      <c r="U3" s="16" t="str">
        <f ca="1">OFFSET(Shifts!A$1,W3,1,1)</f>
        <v>00:00 00:00</v>
      </c>
      <c r="V3" s="16">
        <v>1</v>
      </c>
      <c r="W3" s="16">
        <v>1</v>
      </c>
      <c r="X3" s="43">
        <f>X$1</f>
        <v>0</v>
      </c>
      <c r="Y3" s="43">
        <f ca="1">R3-TIME(1,1,0)</f>
        <v>-4.2361111111111106E-2</v>
      </c>
      <c r="Z3" s="43">
        <f t="shared" ref="Z3:AE18" si="2">Z$1</f>
        <v>1.0416666666666666E-2</v>
      </c>
      <c r="AA3" s="3">
        <f t="shared" si="2"/>
        <v>0</v>
      </c>
      <c r="AB3" s="2">
        <f t="shared" si="2"/>
        <v>2</v>
      </c>
      <c r="AC3" s="2">
        <f t="shared" si="2"/>
        <v>0</v>
      </c>
      <c r="AD3" s="2">
        <f t="shared" si="2"/>
        <v>1</v>
      </c>
      <c r="AE3" s="2">
        <f t="shared" si="2"/>
        <v>2</v>
      </c>
      <c r="AF3" s="16">
        <f>IF(AB3=2,0,1)</f>
        <v>0</v>
      </c>
      <c r="AG3" s="16">
        <f>W3</f>
        <v>1</v>
      </c>
      <c r="AJ3" s="64" t="str">
        <f ca="1">"insert into roundings values ('"&amp;A3&amp;"','"&amp;B3&amp;"','"&amp;C3&amp;"','"&amp;D3&amp;"','"&amp;E3&amp;"','"&amp;F3&amp;"','"&amp;G3&amp;"','"&amp;H3&amp;"','"&amp;I3&amp;"','"&amp;J3&amp;"','"&amp;K3&amp;"','"&amp;L3&amp;"')exec @id=dbo.nextval 'roundings.roundingsref'"</f>
        <v>insert into roundings values ('1','-1','0','-3660','900','0','2','0','1','2','0','1')exec @id=dbo.nextval 'roundings.roundingsref'</v>
      </c>
      <c r="AW3" s="64" t="str">
        <f>IF(V4=S$1,"insert into roundinggroups values ('"&amp;L3&amp;"','"&amp;U3&amp;"')exec @id=dbo.nextval 'roundinggroups.roundinggroupref'","")</f>
        <v/>
      </c>
    </row>
    <row r="4" spans="1:49" x14ac:dyDescent="0.3">
      <c r="A4" s="8">
        <v>2</v>
      </c>
      <c r="B4" s="8">
        <v>-1</v>
      </c>
      <c r="C4" s="8">
        <f t="shared" ca="1" si="0"/>
        <v>-3600</v>
      </c>
      <c r="D4" s="8">
        <f t="shared" ca="1" si="0"/>
        <v>-60</v>
      </c>
      <c r="E4" s="8">
        <f t="shared" ca="1" si="0"/>
        <v>0</v>
      </c>
      <c r="F4" s="56">
        <f t="shared" ref="F4:K56" si="3">AA4</f>
        <v>0</v>
      </c>
      <c r="G4" s="8">
        <f t="shared" si="3"/>
        <v>0</v>
      </c>
      <c r="H4" s="8">
        <f t="shared" si="1"/>
        <v>0</v>
      </c>
      <c r="I4" s="8">
        <f t="shared" si="1"/>
        <v>1</v>
      </c>
      <c r="J4" s="8">
        <f t="shared" si="1"/>
        <v>2</v>
      </c>
      <c r="K4" s="8">
        <f t="shared" si="1"/>
        <v>1</v>
      </c>
      <c r="L4" s="8">
        <f t="shared" ref="L4:L67" si="4">W4</f>
        <v>1</v>
      </c>
      <c r="P4" s="8">
        <f t="shared" ref="P4:P67" si="5">A4</f>
        <v>2</v>
      </c>
      <c r="R4" s="57">
        <f ca="1">VLOOKUP(U4,Shifts!B$2:D201,3,FALSE)</f>
        <v>0</v>
      </c>
      <c r="S4" s="57">
        <f ca="1">VLOOKUP(U4,Shifts!B$2:E201,4,FALSE)</f>
        <v>0</v>
      </c>
      <c r="T4" s="16" t="str">
        <f ca="1">OFFSET(Shifts!A$1,W4,1,1)</f>
        <v>00:00 00:00</v>
      </c>
      <c r="U4" s="16" t="str">
        <f ca="1">OFFSET(Shifts!A$1,W4,1,1)</f>
        <v>00:00 00:00</v>
      </c>
      <c r="V4" s="16">
        <f>MOD(V3,S$1)+1</f>
        <v>2</v>
      </c>
      <c r="W4" s="16">
        <f>IF(V4&gt;V3,W3,W3+1)</f>
        <v>1</v>
      </c>
      <c r="X4" s="43">
        <f ca="1">R4-TIME(1,0,0)</f>
        <v>-4.1666666666666664E-2</v>
      </c>
      <c r="Y4" s="43">
        <f ca="1">R4-TIME(0,1,0)</f>
        <v>-6.9444444444444447E-4</v>
      </c>
      <c r="Z4" s="3">
        <f ca="1">R4</f>
        <v>0</v>
      </c>
      <c r="AA4" s="3">
        <f t="shared" si="2"/>
        <v>0</v>
      </c>
      <c r="AB4" s="2">
        <f>AB$1-2</f>
        <v>0</v>
      </c>
      <c r="AC4" s="2">
        <v>0</v>
      </c>
      <c r="AD4" s="2">
        <f t="shared" si="2"/>
        <v>1</v>
      </c>
      <c r="AE4" s="2">
        <f t="shared" si="2"/>
        <v>2</v>
      </c>
      <c r="AF4" s="16">
        <f t="shared" ref="AF4:AF67" si="6">IF(AB4=2,0,1)</f>
        <v>1</v>
      </c>
      <c r="AG4" s="16">
        <f t="shared" ref="AG4:AG67" si="7">W4</f>
        <v>1</v>
      </c>
      <c r="AJ4" s="64" t="str">
        <f t="shared" ref="AJ4:AJ67" ca="1" si="8">"insert into roundings values ('"&amp;A4&amp;"','"&amp;B4&amp;"','"&amp;C4&amp;"','"&amp;D4&amp;"','"&amp;E4&amp;"','"&amp;F4&amp;"','"&amp;G4&amp;"','"&amp;H4&amp;"','"&amp;I4&amp;"','"&amp;J4&amp;"','"&amp;K4&amp;"','"&amp;L4&amp;"')exec @id=dbo.nextval 'roundings.roundingsref'"</f>
        <v>insert into roundings values ('2','-1','-3600','-60','0','0','0','0','1','2','1','1')exec @id=dbo.nextval 'roundings.roundingsref'</v>
      </c>
      <c r="AW4" s="64" t="str">
        <f t="shared" ref="AW4:AW67" ca="1" si="9">IF(V5=S$1,"insert into roundinggroups values ('"&amp;L4&amp;"','"&amp;U4&amp;"')exec @id=dbo.nextval 'roundinggroups.roundinggroupref'","")</f>
        <v>insert into roundinggroups values ('1','00:00 00:00')exec @id=dbo.nextval 'roundinggroups.roundinggroupref'</v>
      </c>
    </row>
    <row r="5" spans="1:49" x14ac:dyDescent="0.3">
      <c r="A5" s="8">
        <v>3</v>
      </c>
      <c r="B5" s="8">
        <v>-1</v>
      </c>
      <c r="C5" s="8">
        <f t="shared" ca="1" si="0"/>
        <v>0</v>
      </c>
      <c r="D5" s="8">
        <f t="shared" si="0"/>
        <v>86340</v>
      </c>
      <c r="E5" s="8">
        <f t="shared" si="0"/>
        <v>900</v>
      </c>
      <c r="F5" s="56">
        <f t="shared" si="3"/>
        <v>0</v>
      </c>
      <c r="G5" s="8">
        <f t="shared" si="3"/>
        <v>2</v>
      </c>
      <c r="H5" s="8">
        <f t="shared" si="1"/>
        <v>0</v>
      </c>
      <c r="I5" s="8">
        <f t="shared" si="1"/>
        <v>1</v>
      </c>
      <c r="J5" s="8">
        <f t="shared" si="1"/>
        <v>2</v>
      </c>
      <c r="K5" s="8">
        <f t="shared" si="1"/>
        <v>0</v>
      </c>
      <c r="L5" s="8">
        <f t="shared" si="4"/>
        <v>1</v>
      </c>
      <c r="P5" s="8">
        <f t="shared" si="5"/>
        <v>3</v>
      </c>
      <c r="R5" s="57">
        <f ca="1">VLOOKUP(U5,Shifts!B$2:D202,3,FALSE)</f>
        <v>0</v>
      </c>
      <c r="S5" s="57">
        <f ca="1">VLOOKUP(U5,Shifts!B$2:E202,4,FALSE)</f>
        <v>0</v>
      </c>
      <c r="T5" s="16" t="str">
        <f ca="1">OFFSET(Shifts!A$1,W5,1,1)</f>
        <v>00:00 00:00</v>
      </c>
      <c r="U5" s="16" t="str">
        <f ca="1">OFFSET(Shifts!A$1,W5,1,1)</f>
        <v>00:00 00:00</v>
      </c>
      <c r="V5" s="16">
        <f t="shared" ref="V5:V68" si="10">MOD(V4,S$1)+1</f>
        <v>3</v>
      </c>
      <c r="W5" s="16">
        <f t="shared" ref="W5:W68" si="11">IF(V5&gt;V4,W4,W4+1)</f>
        <v>1</v>
      </c>
      <c r="X5" s="43">
        <f ca="1">R5</f>
        <v>0</v>
      </c>
      <c r="Y5" s="43">
        <f>Y$1</f>
        <v>0.99930555555555556</v>
      </c>
      <c r="Z5" s="3">
        <f>Z$1</f>
        <v>1.0416666666666666E-2</v>
      </c>
      <c r="AA5" s="3">
        <f t="shared" si="2"/>
        <v>0</v>
      </c>
      <c r="AB5" s="2">
        <f>AB$1</f>
        <v>2</v>
      </c>
      <c r="AC5" s="2">
        <v>0</v>
      </c>
      <c r="AD5" s="2">
        <f t="shared" si="2"/>
        <v>1</v>
      </c>
      <c r="AE5" s="2">
        <f t="shared" si="2"/>
        <v>2</v>
      </c>
      <c r="AF5" s="16">
        <f t="shared" si="6"/>
        <v>0</v>
      </c>
      <c r="AG5" s="16">
        <f t="shared" si="7"/>
        <v>1</v>
      </c>
      <c r="AJ5" s="64" t="str">
        <f t="shared" ca="1" si="8"/>
        <v>insert into roundings values ('3','-1','0','86340','900','0','2','0','1','2','0','1')exec @id=dbo.nextval 'roundings.roundingsref'</v>
      </c>
      <c r="AW5" s="64" t="str">
        <f t="shared" si="9"/>
        <v/>
      </c>
    </row>
    <row r="6" spans="1:49" x14ac:dyDescent="0.3">
      <c r="A6" s="8">
        <v>4</v>
      </c>
      <c r="B6" s="8">
        <v>-1</v>
      </c>
      <c r="C6" s="8">
        <f t="shared" si="0"/>
        <v>0</v>
      </c>
      <c r="D6" s="8">
        <f t="shared" ca="1" si="0"/>
        <v>-3659.9999999999995</v>
      </c>
      <c r="E6" s="8">
        <f t="shared" si="0"/>
        <v>900</v>
      </c>
      <c r="F6" s="56">
        <f t="shared" si="3"/>
        <v>0</v>
      </c>
      <c r="G6" s="8">
        <f t="shared" si="3"/>
        <v>2</v>
      </c>
      <c r="H6" s="8">
        <f t="shared" si="1"/>
        <v>0</v>
      </c>
      <c r="I6" s="8">
        <f t="shared" si="1"/>
        <v>1</v>
      </c>
      <c r="J6" s="8">
        <f t="shared" si="1"/>
        <v>2</v>
      </c>
      <c r="K6" s="8">
        <f t="shared" si="1"/>
        <v>0</v>
      </c>
      <c r="L6" s="8">
        <f t="shared" si="4"/>
        <v>2</v>
      </c>
      <c r="P6" s="8">
        <f t="shared" si="5"/>
        <v>4</v>
      </c>
      <c r="R6" s="57">
        <f ca="1">VLOOKUP(U6,Shifts!B$2:D203,3,FALSE)</f>
        <v>0</v>
      </c>
      <c r="S6" s="57">
        <f ca="1">VLOOKUP(U6,Shifts!B$2:E203,4,FALSE)</f>
        <v>0</v>
      </c>
      <c r="T6" s="16" t="str">
        <f ca="1">OFFSET(Shifts!A$1,W6,1,1)</f>
        <v>00:00 00:00</v>
      </c>
      <c r="U6" s="16" t="str">
        <f ca="1">OFFSET(Shifts!A$1,W6,1,1)</f>
        <v>00:00 00:00</v>
      </c>
      <c r="V6" s="16">
        <f t="shared" si="10"/>
        <v>1</v>
      </c>
      <c r="W6" s="16">
        <f t="shared" si="11"/>
        <v>2</v>
      </c>
      <c r="X6" s="43">
        <f t="shared" ref="X6" si="12">X$1</f>
        <v>0</v>
      </c>
      <c r="Y6" s="43">
        <f t="shared" ref="Y6" ca="1" si="13">R6-TIME(1,1,0)</f>
        <v>-4.2361111111111106E-2</v>
      </c>
      <c r="Z6" s="43">
        <f t="shared" ref="Z6" si="14">Z$1</f>
        <v>1.0416666666666666E-2</v>
      </c>
      <c r="AA6" s="3">
        <f t="shared" si="2"/>
        <v>0</v>
      </c>
      <c r="AB6" s="2">
        <f t="shared" si="2"/>
        <v>2</v>
      </c>
      <c r="AC6" s="2">
        <f t="shared" si="2"/>
        <v>0</v>
      </c>
      <c r="AD6" s="2">
        <f t="shared" si="2"/>
        <v>1</v>
      </c>
      <c r="AE6" s="2">
        <f t="shared" si="2"/>
        <v>2</v>
      </c>
      <c r="AF6" s="16">
        <f t="shared" si="6"/>
        <v>0</v>
      </c>
      <c r="AG6" s="16">
        <f t="shared" si="7"/>
        <v>2</v>
      </c>
      <c r="AJ6" s="64" t="str">
        <f t="shared" ca="1" si="8"/>
        <v>insert into roundings values ('4','-1','0','-3660','900','0','2','0','1','2','0','2')exec @id=dbo.nextval 'roundings.roundingsref'</v>
      </c>
      <c r="AW6" s="64" t="str">
        <f t="shared" si="9"/>
        <v/>
      </c>
    </row>
    <row r="7" spans="1:49" x14ac:dyDescent="0.3">
      <c r="A7" s="8">
        <v>5</v>
      </c>
      <c r="B7" s="8">
        <v>-1</v>
      </c>
      <c r="C7" s="8">
        <f t="shared" ca="1" si="0"/>
        <v>-3600</v>
      </c>
      <c r="D7" s="8">
        <f t="shared" ca="1" si="0"/>
        <v>-60</v>
      </c>
      <c r="E7" s="8">
        <f t="shared" ca="1" si="0"/>
        <v>0</v>
      </c>
      <c r="F7" s="56">
        <f t="shared" si="3"/>
        <v>0</v>
      </c>
      <c r="G7" s="8">
        <f t="shared" si="3"/>
        <v>0</v>
      </c>
      <c r="H7" s="8">
        <f t="shared" si="1"/>
        <v>0</v>
      </c>
      <c r="I7" s="8">
        <f t="shared" si="1"/>
        <v>1</v>
      </c>
      <c r="J7" s="8">
        <f t="shared" si="1"/>
        <v>2</v>
      </c>
      <c r="K7" s="8">
        <f t="shared" si="1"/>
        <v>1</v>
      </c>
      <c r="L7" s="8">
        <f t="shared" si="4"/>
        <v>2</v>
      </c>
      <c r="P7" s="8">
        <f t="shared" si="5"/>
        <v>5</v>
      </c>
      <c r="R7" s="57">
        <f ca="1">VLOOKUP(U7,Shifts!B$2:D204,3,FALSE)</f>
        <v>0</v>
      </c>
      <c r="S7" s="57">
        <f ca="1">VLOOKUP(U7,Shifts!B$2:E204,4,FALSE)</f>
        <v>0</v>
      </c>
      <c r="T7" s="16" t="str">
        <f ca="1">OFFSET(Shifts!A$1,W7,1,1)</f>
        <v>00:00 00:00</v>
      </c>
      <c r="U7" s="16" t="str">
        <f ca="1">OFFSET(Shifts!A$1,W7,1,1)</f>
        <v>00:00 00:00</v>
      </c>
      <c r="V7" s="16">
        <f t="shared" si="10"/>
        <v>2</v>
      </c>
      <c r="W7" s="16">
        <f t="shared" si="11"/>
        <v>2</v>
      </c>
      <c r="X7" s="43">
        <f t="shared" ref="X7" ca="1" si="15">R7-TIME(1,0,0)</f>
        <v>-4.1666666666666664E-2</v>
      </c>
      <c r="Y7" s="43">
        <f t="shared" ref="Y7" ca="1" si="16">R7-TIME(0,1,0)</f>
        <v>-6.9444444444444447E-4</v>
      </c>
      <c r="Z7" s="3">
        <f t="shared" ref="Z7" ca="1" si="17">R7</f>
        <v>0</v>
      </c>
      <c r="AA7" s="3">
        <f t="shared" si="2"/>
        <v>0</v>
      </c>
      <c r="AB7" s="2">
        <f t="shared" ref="AB7" si="18">AB$1-2</f>
        <v>0</v>
      </c>
      <c r="AC7" s="2">
        <v>0</v>
      </c>
      <c r="AD7" s="2">
        <f t="shared" si="2"/>
        <v>1</v>
      </c>
      <c r="AE7" s="2">
        <f t="shared" si="2"/>
        <v>2</v>
      </c>
      <c r="AF7" s="16">
        <f t="shared" si="6"/>
        <v>1</v>
      </c>
      <c r="AG7" s="16">
        <f t="shared" si="7"/>
        <v>2</v>
      </c>
      <c r="AJ7" s="64" t="str">
        <f t="shared" ca="1" si="8"/>
        <v>insert into roundings values ('5','-1','-3600','-60','0','0','0','0','1','2','1','2')exec @id=dbo.nextval 'roundings.roundingsref'</v>
      </c>
      <c r="AW7" s="64" t="str">
        <f t="shared" ca="1" si="9"/>
        <v>insert into roundinggroups values ('2','00:00 00:00')exec @id=dbo.nextval 'roundinggroups.roundinggroupref'</v>
      </c>
    </row>
    <row r="8" spans="1:49" x14ac:dyDescent="0.3">
      <c r="A8" s="8">
        <v>6</v>
      </c>
      <c r="B8" s="8">
        <v>-1</v>
      </c>
      <c r="C8" s="8">
        <f t="shared" ca="1" si="0"/>
        <v>0</v>
      </c>
      <c r="D8" s="8">
        <f t="shared" si="0"/>
        <v>86340</v>
      </c>
      <c r="E8" s="8">
        <f t="shared" si="0"/>
        <v>900</v>
      </c>
      <c r="F8" s="56">
        <f t="shared" si="3"/>
        <v>0</v>
      </c>
      <c r="G8" s="8">
        <f t="shared" si="3"/>
        <v>2</v>
      </c>
      <c r="H8" s="8">
        <f t="shared" si="1"/>
        <v>0</v>
      </c>
      <c r="I8" s="8">
        <f t="shared" si="1"/>
        <v>1</v>
      </c>
      <c r="J8" s="8">
        <f t="shared" si="1"/>
        <v>2</v>
      </c>
      <c r="K8" s="8">
        <f t="shared" si="1"/>
        <v>0</v>
      </c>
      <c r="L8" s="8">
        <f t="shared" si="4"/>
        <v>2</v>
      </c>
      <c r="P8" s="8">
        <f t="shared" si="5"/>
        <v>6</v>
      </c>
      <c r="R8" s="57">
        <f ca="1">VLOOKUP(U8,Shifts!B$2:D205,3,FALSE)</f>
        <v>0</v>
      </c>
      <c r="S8" s="57">
        <f ca="1">VLOOKUP(U8,Shifts!B$2:E205,4,FALSE)</f>
        <v>0</v>
      </c>
      <c r="T8" s="16" t="str">
        <f ca="1">OFFSET(Shifts!A$1,W8,1,1)</f>
        <v>00:00 00:00</v>
      </c>
      <c r="U8" s="16" t="str">
        <f ca="1">OFFSET(Shifts!A$1,W8,1,1)</f>
        <v>00:00 00:00</v>
      </c>
      <c r="V8" s="16">
        <f t="shared" si="10"/>
        <v>3</v>
      </c>
      <c r="W8" s="16">
        <f t="shared" si="11"/>
        <v>2</v>
      </c>
      <c r="X8" s="43">
        <f t="shared" ref="X8" ca="1" si="19">R8</f>
        <v>0</v>
      </c>
      <c r="Y8" s="43">
        <f t="shared" ref="Y8:Z9" si="20">Y$1</f>
        <v>0.99930555555555556</v>
      </c>
      <c r="Z8" s="3">
        <f t="shared" si="20"/>
        <v>1.0416666666666666E-2</v>
      </c>
      <c r="AA8" s="3">
        <f t="shared" si="2"/>
        <v>0</v>
      </c>
      <c r="AB8" s="2">
        <f t="shared" si="2"/>
        <v>2</v>
      </c>
      <c r="AC8" s="2">
        <v>0</v>
      </c>
      <c r="AD8" s="2">
        <f t="shared" si="2"/>
        <v>1</v>
      </c>
      <c r="AE8" s="2">
        <f t="shared" si="2"/>
        <v>2</v>
      </c>
      <c r="AF8" s="16">
        <f t="shared" si="6"/>
        <v>0</v>
      </c>
      <c r="AG8" s="16">
        <f t="shared" si="7"/>
        <v>2</v>
      </c>
      <c r="AJ8" s="64" t="str">
        <f t="shared" ca="1" si="8"/>
        <v>insert into roundings values ('6','-1','0','86340','900','0','2','0','1','2','0','2')exec @id=dbo.nextval 'roundings.roundingsref'</v>
      </c>
      <c r="AW8" s="64" t="str">
        <f t="shared" si="9"/>
        <v/>
      </c>
    </row>
    <row r="9" spans="1:49" x14ac:dyDescent="0.3">
      <c r="A9" s="8">
        <v>7</v>
      </c>
      <c r="B9" s="8">
        <v>-1</v>
      </c>
      <c r="C9" s="8">
        <f t="shared" si="0"/>
        <v>0</v>
      </c>
      <c r="D9" s="8">
        <f t="shared" ca="1" si="0"/>
        <v>-3659.9999999999995</v>
      </c>
      <c r="E9" s="8">
        <f t="shared" si="0"/>
        <v>900</v>
      </c>
      <c r="F9" s="56">
        <f t="shared" si="3"/>
        <v>0</v>
      </c>
      <c r="G9" s="8">
        <f t="shared" si="3"/>
        <v>2</v>
      </c>
      <c r="H9" s="8">
        <f t="shared" si="1"/>
        <v>0</v>
      </c>
      <c r="I9" s="8">
        <f t="shared" si="1"/>
        <v>1</v>
      </c>
      <c r="J9" s="8">
        <f t="shared" si="1"/>
        <v>2</v>
      </c>
      <c r="K9" s="8">
        <f t="shared" si="1"/>
        <v>0</v>
      </c>
      <c r="L9" s="8">
        <f t="shared" si="4"/>
        <v>3</v>
      </c>
      <c r="P9" s="8">
        <f t="shared" si="5"/>
        <v>7</v>
      </c>
      <c r="R9" s="57">
        <f ca="1">VLOOKUP(U9,Shifts!B$2:D206,3,FALSE)</f>
        <v>0</v>
      </c>
      <c r="S9" s="57">
        <f ca="1">VLOOKUP(U9,Shifts!B$2:E206,4,FALSE)</f>
        <v>0</v>
      </c>
      <c r="T9" s="16" t="str">
        <f ca="1">OFFSET(Shifts!A$1,W9,1,1)</f>
        <v>00:00 00:00</v>
      </c>
      <c r="U9" s="16" t="str">
        <f ca="1">OFFSET(Shifts!A$1,W9,1,1)</f>
        <v>00:00 00:00</v>
      </c>
      <c r="V9" s="16">
        <f t="shared" si="10"/>
        <v>1</v>
      </c>
      <c r="W9" s="16">
        <f t="shared" si="11"/>
        <v>3</v>
      </c>
      <c r="X9" s="43">
        <f t="shared" ref="X9" si="21">X$1</f>
        <v>0</v>
      </c>
      <c r="Y9" s="43">
        <f t="shared" ref="Y9" ca="1" si="22">R9-TIME(1,1,0)</f>
        <v>-4.2361111111111106E-2</v>
      </c>
      <c r="Z9" s="43">
        <f t="shared" si="20"/>
        <v>1.0416666666666666E-2</v>
      </c>
      <c r="AA9" s="3">
        <f t="shared" si="2"/>
        <v>0</v>
      </c>
      <c r="AB9" s="2">
        <f t="shared" si="2"/>
        <v>2</v>
      </c>
      <c r="AC9" s="2">
        <f t="shared" si="2"/>
        <v>0</v>
      </c>
      <c r="AD9" s="2">
        <f t="shared" si="2"/>
        <v>1</v>
      </c>
      <c r="AE9" s="2">
        <f t="shared" si="2"/>
        <v>2</v>
      </c>
      <c r="AF9" s="16">
        <f t="shared" si="6"/>
        <v>0</v>
      </c>
      <c r="AG9" s="16">
        <f t="shared" si="7"/>
        <v>3</v>
      </c>
      <c r="AJ9" s="64" t="str">
        <f t="shared" ca="1" si="8"/>
        <v>insert into roundings values ('7','-1','0','-3660','900','0','2','0','1','2','0','3')exec @id=dbo.nextval 'roundings.roundingsref'</v>
      </c>
      <c r="AW9" s="64" t="str">
        <f t="shared" si="9"/>
        <v/>
      </c>
    </row>
    <row r="10" spans="1:49" x14ac:dyDescent="0.3">
      <c r="A10" s="8">
        <v>8</v>
      </c>
      <c r="B10" s="8">
        <v>-1</v>
      </c>
      <c r="C10" s="8">
        <f t="shared" ca="1" si="0"/>
        <v>-3600</v>
      </c>
      <c r="D10" s="8">
        <f t="shared" ca="1" si="0"/>
        <v>-60</v>
      </c>
      <c r="E10" s="8">
        <f t="shared" ca="1" si="0"/>
        <v>0</v>
      </c>
      <c r="F10" s="56">
        <f t="shared" si="3"/>
        <v>0</v>
      </c>
      <c r="G10" s="8">
        <f t="shared" si="3"/>
        <v>0</v>
      </c>
      <c r="H10" s="8">
        <f t="shared" si="1"/>
        <v>0</v>
      </c>
      <c r="I10" s="8">
        <f t="shared" si="1"/>
        <v>1</v>
      </c>
      <c r="J10" s="8">
        <f t="shared" si="1"/>
        <v>2</v>
      </c>
      <c r="K10" s="8">
        <f t="shared" si="1"/>
        <v>1</v>
      </c>
      <c r="L10" s="8">
        <f t="shared" si="4"/>
        <v>3</v>
      </c>
      <c r="P10" s="8">
        <f t="shared" si="5"/>
        <v>8</v>
      </c>
      <c r="R10" s="57">
        <f ca="1">VLOOKUP(U10,Shifts!B$2:D207,3,FALSE)</f>
        <v>0</v>
      </c>
      <c r="S10" s="57">
        <f ca="1">VLOOKUP(U10,Shifts!B$2:E207,4,FALSE)</f>
        <v>0</v>
      </c>
      <c r="T10" s="16" t="str">
        <f ca="1">OFFSET(Shifts!A$1,W10,1,1)</f>
        <v>00:00 00:00</v>
      </c>
      <c r="U10" s="16" t="str">
        <f ca="1">OFFSET(Shifts!A$1,W10,1,1)</f>
        <v>00:00 00:00</v>
      </c>
      <c r="V10" s="16">
        <f t="shared" si="10"/>
        <v>2</v>
      </c>
      <c r="W10" s="16">
        <f t="shared" si="11"/>
        <v>3</v>
      </c>
      <c r="X10" s="43">
        <f t="shared" ref="X10" ca="1" si="23">R10-TIME(1,0,0)</f>
        <v>-4.1666666666666664E-2</v>
      </c>
      <c r="Y10" s="43">
        <f t="shared" ref="Y10" ca="1" si="24">R10-TIME(0,1,0)</f>
        <v>-6.9444444444444447E-4</v>
      </c>
      <c r="Z10" s="3">
        <f t="shared" ref="Z10" ca="1" si="25">R10</f>
        <v>0</v>
      </c>
      <c r="AA10" s="3">
        <f t="shared" si="2"/>
        <v>0</v>
      </c>
      <c r="AB10" s="2">
        <f t="shared" ref="AB10" si="26">AB$1-2</f>
        <v>0</v>
      </c>
      <c r="AC10" s="2">
        <v>0</v>
      </c>
      <c r="AD10" s="2">
        <f t="shared" si="2"/>
        <v>1</v>
      </c>
      <c r="AE10" s="2">
        <f t="shared" si="2"/>
        <v>2</v>
      </c>
      <c r="AF10" s="16">
        <f t="shared" si="6"/>
        <v>1</v>
      </c>
      <c r="AG10" s="16">
        <f t="shared" si="7"/>
        <v>3</v>
      </c>
      <c r="AJ10" s="64" t="str">
        <f t="shared" ca="1" si="8"/>
        <v>insert into roundings values ('8','-1','-3600','-60','0','0','0','0','1','2','1','3')exec @id=dbo.nextval 'roundings.roundingsref'</v>
      </c>
      <c r="AW10" s="64" t="str">
        <f t="shared" ca="1" si="9"/>
        <v>insert into roundinggroups values ('3','00:00 00:00')exec @id=dbo.nextval 'roundinggroups.roundinggroupref'</v>
      </c>
    </row>
    <row r="11" spans="1:49" x14ac:dyDescent="0.3">
      <c r="A11" s="8">
        <v>9</v>
      </c>
      <c r="B11" s="8">
        <v>-1</v>
      </c>
      <c r="C11" s="8">
        <f t="shared" ca="1" si="0"/>
        <v>0</v>
      </c>
      <c r="D11" s="8">
        <f t="shared" si="0"/>
        <v>86340</v>
      </c>
      <c r="E11" s="8">
        <f t="shared" si="0"/>
        <v>900</v>
      </c>
      <c r="F11" s="56">
        <f t="shared" si="3"/>
        <v>0</v>
      </c>
      <c r="G11" s="8">
        <f t="shared" si="3"/>
        <v>2</v>
      </c>
      <c r="H11" s="8">
        <f t="shared" si="1"/>
        <v>0</v>
      </c>
      <c r="I11" s="8">
        <f t="shared" si="1"/>
        <v>1</v>
      </c>
      <c r="J11" s="8">
        <f t="shared" si="1"/>
        <v>2</v>
      </c>
      <c r="K11" s="8">
        <f t="shared" si="1"/>
        <v>0</v>
      </c>
      <c r="L11" s="8">
        <f t="shared" si="4"/>
        <v>3</v>
      </c>
      <c r="P11" s="8">
        <f t="shared" si="5"/>
        <v>9</v>
      </c>
      <c r="R11" s="57">
        <f ca="1">VLOOKUP(U11,Shifts!B$2:D208,3,FALSE)</f>
        <v>0</v>
      </c>
      <c r="S11" s="57">
        <f ca="1">VLOOKUP(U11,Shifts!B$2:E208,4,FALSE)</f>
        <v>0</v>
      </c>
      <c r="T11" s="16" t="str">
        <f ca="1">OFFSET(Shifts!A$1,W11,1,1)</f>
        <v>00:00 00:00</v>
      </c>
      <c r="U11" s="16" t="str">
        <f ca="1">OFFSET(Shifts!A$1,W11,1,1)</f>
        <v>00:00 00:00</v>
      </c>
      <c r="V11" s="16">
        <f t="shared" si="10"/>
        <v>3</v>
      </c>
      <c r="W11" s="16">
        <f t="shared" si="11"/>
        <v>3</v>
      </c>
      <c r="X11" s="43">
        <f t="shared" ref="X11" ca="1" si="27">R11</f>
        <v>0</v>
      </c>
      <c r="Y11" s="43">
        <f t="shared" ref="Y11:Z12" si="28">Y$1</f>
        <v>0.99930555555555556</v>
      </c>
      <c r="Z11" s="3">
        <f t="shared" si="28"/>
        <v>1.0416666666666666E-2</v>
      </c>
      <c r="AA11" s="3">
        <f t="shared" si="2"/>
        <v>0</v>
      </c>
      <c r="AB11" s="2">
        <f t="shared" si="2"/>
        <v>2</v>
      </c>
      <c r="AC11" s="2">
        <v>0</v>
      </c>
      <c r="AD11" s="2">
        <f t="shared" si="2"/>
        <v>1</v>
      </c>
      <c r="AE11" s="2">
        <f t="shared" si="2"/>
        <v>2</v>
      </c>
      <c r="AF11" s="16">
        <f t="shared" si="6"/>
        <v>0</v>
      </c>
      <c r="AG11" s="16">
        <f t="shared" si="7"/>
        <v>3</v>
      </c>
      <c r="AJ11" s="64" t="str">
        <f t="shared" ca="1" si="8"/>
        <v>insert into roundings values ('9','-1','0','86340','900','0','2','0','1','2','0','3')exec @id=dbo.nextval 'roundings.roundingsref'</v>
      </c>
      <c r="AW11" s="64" t="str">
        <f t="shared" si="9"/>
        <v/>
      </c>
    </row>
    <row r="12" spans="1:49" x14ac:dyDescent="0.3">
      <c r="A12" s="8">
        <v>10</v>
      </c>
      <c r="B12" s="8">
        <v>-1</v>
      </c>
      <c r="C12" s="8">
        <f t="shared" si="0"/>
        <v>0</v>
      </c>
      <c r="D12" s="8">
        <f t="shared" ca="1" si="0"/>
        <v>-3659.9999999999995</v>
      </c>
      <c r="E12" s="8">
        <f t="shared" si="0"/>
        <v>900</v>
      </c>
      <c r="F12" s="56">
        <f t="shared" si="3"/>
        <v>0</v>
      </c>
      <c r="G12" s="8">
        <f t="shared" si="3"/>
        <v>2</v>
      </c>
      <c r="H12" s="8">
        <f t="shared" si="1"/>
        <v>0</v>
      </c>
      <c r="I12" s="8">
        <f t="shared" si="1"/>
        <v>1</v>
      </c>
      <c r="J12" s="8">
        <f t="shared" si="1"/>
        <v>2</v>
      </c>
      <c r="K12" s="8">
        <f t="shared" si="1"/>
        <v>0</v>
      </c>
      <c r="L12" s="8">
        <f t="shared" si="4"/>
        <v>4</v>
      </c>
      <c r="P12" s="8">
        <f t="shared" si="5"/>
        <v>10</v>
      </c>
      <c r="R12" s="57">
        <f ca="1">VLOOKUP(U12,Shifts!B$2:D209,3,FALSE)</f>
        <v>0</v>
      </c>
      <c r="S12" s="57">
        <f ca="1">VLOOKUP(U12,Shifts!B$2:E209,4,FALSE)</f>
        <v>0</v>
      </c>
      <c r="T12" s="16" t="str">
        <f ca="1">OFFSET(Shifts!A$1,W12,1,1)</f>
        <v>00:00 00:00</v>
      </c>
      <c r="U12" s="16" t="str">
        <f ca="1">OFFSET(Shifts!A$1,W12,1,1)</f>
        <v>00:00 00:00</v>
      </c>
      <c r="V12" s="16">
        <f t="shared" si="10"/>
        <v>1</v>
      </c>
      <c r="W12" s="16">
        <f t="shared" si="11"/>
        <v>4</v>
      </c>
      <c r="X12" s="43">
        <f t="shared" ref="X12" si="29">X$1</f>
        <v>0</v>
      </c>
      <c r="Y12" s="43">
        <f t="shared" ref="Y12" ca="1" si="30">R12-TIME(1,1,0)</f>
        <v>-4.2361111111111106E-2</v>
      </c>
      <c r="Z12" s="43">
        <f t="shared" si="28"/>
        <v>1.0416666666666666E-2</v>
      </c>
      <c r="AA12" s="3">
        <f t="shared" si="2"/>
        <v>0</v>
      </c>
      <c r="AB12" s="2">
        <f t="shared" si="2"/>
        <v>2</v>
      </c>
      <c r="AC12" s="2">
        <f t="shared" si="2"/>
        <v>0</v>
      </c>
      <c r="AD12" s="2">
        <f t="shared" si="2"/>
        <v>1</v>
      </c>
      <c r="AE12" s="2">
        <f t="shared" si="2"/>
        <v>2</v>
      </c>
      <c r="AF12" s="16">
        <f t="shared" si="6"/>
        <v>0</v>
      </c>
      <c r="AG12" s="16">
        <f t="shared" si="7"/>
        <v>4</v>
      </c>
      <c r="AJ12" s="64" t="str">
        <f t="shared" ca="1" si="8"/>
        <v>insert into roundings values ('10','-1','0','-3660','900','0','2','0','1','2','0','4')exec @id=dbo.nextval 'roundings.roundingsref'</v>
      </c>
      <c r="AW12" s="64" t="str">
        <f t="shared" si="9"/>
        <v/>
      </c>
    </row>
    <row r="13" spans="1:49" x14ac:dyDescent="0.3">
      <c r="A13" s="8">
        <v>11</v>
      </c>
      <c r="B13" s="8">
        <v>-1</v>
      </c>
      <c r="C13" s="8">
        <f t="shared" ca="1" si="0"/>
        <v>-3600</v>
      </c>
      <c r="D13" s="8">
        <f t="shared" ca="1" si="0"/>
        <v>-60</v>
      </c>
      <c r="E13" s="8">
        <f t="shared" ca="1" si="0"/>
        <v>0</v>
      </c>
      <c r="F13" s="56">
        <f t="shared" si="3"/>
        <v>0</v>
      </c>
      <c r="G13" s="8">
        <f t="shared" si="3"/>
        <v>0</v>
      </c>
      <c r="H13" s="8">
        <f t="shared" si="1"/>
        <v>0</v>
      </c>
      <c r="I13" s="8">
        <f t="shared" si="1"/>
        <v>1</v>
      </c>
      <c r="J13" s="8">
        <f t="shared" si="1"/>
        <v>2</v>
      </c>
      <c r="K13" s="8">
        <f t="shared" si="1"/>
        <v>1</v>
      </c>
      <c r="L13" s="8">
        <f t="shared" si="4"/>
        <v>4</v>
      </c>
      <c r="P13" s="8">
        <f t="shared" si="5"/>
        <v>11</v>
      </c>
      <c r="R13" s="57">
        <f ca="1">VLOOKUP(U13,Shifts!B$2:D210,3,FALSE)</f>
        <v>0</v>
      </c>
      <c r="S13" s="57">
        <f ca="1">VLOOKUP(U13,Shifts!B$2:E210,4,FALSE)</f>
        <v>0</v>
      </c>
      <c r="T13" s="16" t="str">
        <f ca="1">OFFSET(Shifts!A$1,W13,1,1)</f>
        <v>00:00 00:00</v>
      </c>
      <c r="U13" s="16" t="str">
        <f ca="1">OFFSET(Shifts!A$1,W13,1,1)</f>
        <v>00:00 00:00</v>
      </c>
      <c r="V13" s="16">
        <f t="shared" si="10"/>
        <v>2</v>
      </c>
      <c r="W13" s="16">
        <f t="shared" si="11"/>
        <v>4</v>
      </c>
      <c r="X13" s="43">
        <f t="shared" ref="X13" ca="1" si="31">R13-TIME(1,0,0)</f>
        <v>-4.1666666666666664E-2</v>
      </c>
      <c r="Y13" s="43">
        <f t="shared" ref="Y13" ca="1" si="32">R13-TIME(0,1,0)</f>
        <v>-6.9444444444444447E-4</v>
      </c>
      <c r="Z13" s="3">
        <f t="shared" ref="Z13" ca="1" si="33">R13</f>
        <v>0</v>
      </c>
      <c r="AA13" s="3">
        <f t="shared" si="2"/>
        <v>0</v>
      </c>
      <c r="AB13" s="2">
        <f t="shared" ref="AB13" si="34">AB$1-2</f>
        <v>0</v>
      </c>
      <c r="AC13" s="2">
        <v>0</v>
      </c>
      <c r="AD13" s="2">
        <f t="shared" si="2"/>
        <v>1</v>
      </c>
      <c r="AE13" s="2">
        <f t="shared" si="2"/>
        <v>2</v>
      </c>
      <c r="AF13" s="16">
        <f t="shared" si="6"/>
        <v>1</v>
      </c>
      <c r="AG13" s="16">
        <f t="shared" si="7"/>
        <v>4</v>
      </c>
      <c r="AJ13" s="64" t="str">
        <f t="shared" ca="1" si="8"/>
        <v>insert into roundings values ('11','-1','-3600','-60','0','0','0','0','1','2','1','4')exec @id=dbo.nextval 'roundings.roundingsref'</v>
      </c>
      <c r="AW13" s="64" t="str">
        <f t="shared" ca="1" si="9"/>
        <v>insert into roundinggroups values ('4','00:00 00:00')exec @id=dbo.nextval 'roundinggroups.roundinggroupref'</v>
      </c>
    </row>
    <row r="14" spans="1:49" x14ac:dyDescent="0.3">
      <c r="A14" s="8">
        <v>12</v>
      </c>
      <c r="B14" s="8">
        <v>-1</v>
      </c>
      <c r="C14" s="8">
        <f t="shared" ca="1" si="0"/>
        <v>0</v>
      </c>
      <c r="D14" s="8">
        <f t="shared" si="0"/>
        <v>86340</v>
      </c>
      <c r="E14" s="8">
        <f t="shared" si="0"/>
        <v>900</v>
      </c>
      <c r="F14" s="56">
        <f t="shared" si="3"/>
        <v>0</v>
      </c>
      <c r="G14" s="8">
        <f t="shared" si="3"/>
        <v>2</v>
      </c>
      <c r="H14" s="8">
        <f t="shared" si="1"/>
        <v>0</v>
      </c>
      <c r="I14" s="8">
        <f t="shared" si="1"/>
        <v>1</v>
      </c>
      <c r="J14" s="8">
        <f t="shared" si="1"/>
        <v>2</v>
      </c>
      <c r="K14" s="8">
        <f t="shared" si="1"/>
        <v>0</v>
      </c>
      <c r="L14" s="8">
        <f t="shared" si="4"/>
        <v>4</v>
      </c>
      <c r="P14" s="8">
        <f t="shared" si="5"/>
        <v>12</v>
      </c>
      <c r="R14" s="57">
        <f ca="1">VLOOKUP(U14,Shifts!B$2:D211,3,FALSE)</f>
        <v>0</v>
      </c>
      <c r="S14" s="57">
        <f ca="1">VLOOKUP(U14,Shifts!B$2:E211,4,FALSE)</f>
        <v>0</v>
      </c>
      <c r="T14" s="16" t="str">
        <f ca="1">OFFSET(Shifts!A$1,W14,1,1)</f>
        <v>00:00 00:00</v>
      </c>
      <c r="U14" s="16" t="str">
        <f ca="1">OFFSET(Shifts!A$1,W14,1,1)</f>
        <v>00:00 00:00</v>
      </c>
      <c r="V14" s="16">
        <f t="shared" si="10"/>
        <v>3</v>
      </c>
      <c r="W14" s="16">
        <f t="shared" si="11"/>
        <v>4</v>
      </c>
      <c r="X14" s="43">
        <f t="shared" ref="X14" ca="1" si="35">R14</f>
        <v>0</v>
      </c>
      <c r="Y14" s="43">
        <f t="shared" ref="Y14:Z15" si="36">Y$1</f>
        <v>0.99930555555555556</v>
      </c>
      <c r="Z14" s="3">
        <f t="shared" si="36"/>
        <v>1.0416666666666666E-2</v>
      </c>
      <c r="AA14" s="3">
        <f t="shared" si="2"/>
        <v>0</v>
      </c>
      <c r="AB14" s="2">
        <f t="shared" si="2"/>
        <v>2</v>
      </c>
      <c r="AC14" s="2">
        <v>0</v>
      </c>
      <c r="AD14" s="2">
        <f t="shared" si="2"/>
        <v>1</v>
      </c>
      <c r="AE14" s="2">
        <f t="shared" si="2"/>
        <v>2</v>
      </c>
      <c r="AF14" s="16">
        <f t="shared" si="6"/>
        <v>0</v>
      </c>
      <c r="AG14" s="16">
        <f t="shared" si="7"/>
        <v>4</v>
      </c>
      <c r="AJ14" s="64" t="str">
        <f t="shared" ca="1" si="8"/>
        <v>insert into roundings values ('12','-1','0','86340','900','0','2','0','1','2','0','4')exec @id=dbo.nextval 'roundings.roundingsref'</v>
      </c>
      <c r="AW14" s="64" t="str">
        <f t="shared" si="9"/>
        <v/>
      </c>
    </row>
    <row r="15" spans="1:49" x14ac:dyDescent="0.3">
      <c r="A15" s="8">
        <v>13</v>
      </c>
      <c r="B15" s="8">
        <v>-1</v>
      </c>
      <c r="C15" s="8">
        <f t="shared" si="0"/>
        <v>0</v>
      </c>
      <c r="D15" s="8">
        <f t="shared" ca="1" si="0"/>
        <v>-3659.9999999999995</v>
      </c>
      <c r="E15" s="8">
        <f t="shared" si="0"/>
        <v>900</v>
      </c>
      <c r="F15" s="56">
        <f t="shared" si="3"/>
        <v>0</v>
      </c>
      <c r="G15" s="8">
        <f t="shared" si="3"/>
        <v>2</v>
      </c>
      <c r="H15" s="8">
        <f t="shared" si="1"/>
        <v>0</v>
      </c>
      <c r="I15" s="8">
        <f t="shared" si="1"/>
        <v>1</v>
      </c>
      <c r="J15" s="8">
        <f t="shared" si="1"/>
        <v>2</v>
      </c>
      <c r="K15" s="8">
        <f t="shared" si="1"/>
        <v>0</v>
      </c>
      <c r="L15" s="8">
        <f t="shared" si="4"/>
        <v>5</v>
      </c>
      <c r="P15" s="8">
        <f t="shared" si="5"/>
        <v>13</v>
      </c>
      <c r="R15" s="57">
        <f ca="1">VLOOKUP(U15,Shifts!B$2:D212,3,FALSE)</f>
        <v>0</v>
      </c>
      <c r="S15" s="57">
        <f ca="1">VLOOKUP(U15,Shifts!B$2:E212,4,FALSE)</f>
        <v>0</v>
      </c>
      <c r="T15" s="16" t="str">
        <f ca="1">OFFSET(Shifts!A$1,W15,1,1)</f>
        <v>00:00 00:00</v>
      </c>
      <c r="U15" s="16" t="str">
        <f ca="1">OFFSET(Shifts!A$1,W15,1,1)</f>
        <v>00:00 00:00</v>
      </c>
      <c r="V15" s="16">
        <f t="shared" si="10"/>
        <v>1</v>
      </c>
      <c r="W15" s="16">
        <f t="shared" si="11"/>
        <v>5</v>
      </c>
      <c r="X15" s="43">
        <f t="shared" ref="X15" si="37">X$1</f>
        <v>0</v>
      </c>
      <c r="Y15" s="43">
        <f t="shared" ref="Y15" ca="1" si="38">R15-TIME(1,1,0)</f>
        <v>-4.2361111111111106E-2</v>
      </c>
      <c r="Z15" s="43">
        <f t="shared" si="36"/>
        <v>1.0416666666666666E-2</v>
      </c>
      <c r="AA15" s="3">
        <f t="shared" si="2"/>
        <v>0</v>
      </c>
      <c r="AB15" s="2">
        <f t="shared" si="2"/>
        <v>2</v>
      </c>
      <c r="AC15" s="2">
        <f t="shared" si="2"/>
        <v>0</v>
      </c>
      <c r="AD15" s="2">
        <f t="shared" si="2"/>
        <v>1</v>
      </c>
      <c r="AE15" s="2">
        <f t="shared" si="2"/>
        <v>2</v>
      </c>
      <c r="AF15" s="16">
        <f t="shared" si="6"/>
        <v>0</v>
      </c>
      <c r="AG15" s="16">
        <f t="shared" si="7"/>
        <v>5</v>
      </c>
      <c r="AJ15" s="64" t="str">
        <f t="shared" ca="1" si="8"/>
        <v>insert into roundings values ('13','-1','0','-3660','900','0','2','0','1','2','0','5')exec @id=dbo.nextval 'roundings.roundingsref'</v>
      </c>
      <c r="AW15" s="64" t="str">
        <f t="shared" si="9"/>
        <v/>
      </c>
    </row>
    <row r="16" spans="1:49" x14ac:dyDescent="0.3">
      <c r="A16" s="8">
        <v>14</v>
      </c>
      <c r="B16" s="8">
        <v>-1</v>
      </c>
      <c r="C16" s="8">
        <f t="shared" ca="1" si="0"/>
        <v>-3600</v>
      </c>
      <c r="D16" s="8">
        <f t="shared" ca="1" si="0"/>
        <v>-60</v>
      </c>
      <c r="E16" s="8">
        <f t="shared" ca="1" si="0"/>
        <v>0</v>
      </c>
      <c r="F16" s="56">
        <f t="shared" si="3"/>
        <v>0</v>
      </c>
      <c r="G16" s="8">
        <f t="shared" si="3"/>
        <v>0</v>
      </c>
      <c r="H16" s="8">
        <f t="shared" si="1"/>
        <v>0</v>
      </c>
      <c r="I16" s="8">
        <f t="shared" si="1"/>
        <v>1</v>
      </c>
      <c r="J16" s="8">
        <f t="shared" si="1"/>
        <v>2</v>
      </c>
      <c r="K16" s="8">
        <f t="shared" si="1"/>
        <v>1</v>
      </c>
      <c r="L16" s="8">
        <f t="shared" si="4"/>
        <v>5</v>
      </c>
      <c r="P16" s="8">
        <f t="shared" si="5"/>
        <v>14</v>
      </c>
      <c r="R16" s="57">
        <f ca="1">VLOOKUP(U16,Shifts!B$2:D213,3,FALSE)</f>
        <v>0</v>
      </c>
      <c r="S16" s="57">
        <f ca="1">VLOOKUP(U16,Shifts!B$2:E213,4,FALSE)</f>
        <v>0</v>
      </c>
      <c r="T16" s="16" t="str">
        <f ca="1">OFFSET(Shifts!A$1,W16,1,1)</f>
        <v>00:00 00:00</v>
      </c>
      <c r="U16" s="16" t="str">
        <f ca="1">OFFSET(Shifts!A$1,W16,1,1)</f>
        <v>00:00 00:00</v>
      </c>
      <c r="V16" s="16">
        <f t="shared" si="10"/>
        <v>2</v>
      </c>
      <c r="W16" s="16">
        <f t="shared" si="11"/>
        <v>5</v>
      </c>
      <c r="X16" s="43">
        <f t="shared" ref="X16" ca="1" si="39">R16-TIME(1,0,0)</f>
        <v>-4.1666666666666664E-2</v>
      </c>
      <c r="Y16" s="43">
        <f t="shared" ref="Y16" ca="1" si="40">R16-TIME(0,1,0)</f>
        <v>-6.9444444444444447E-4</v>
      </c>
      <c r="Z16" s="3">
        <f t="shared" ref="Z16" ca="1" si="41">R16</f>
        <v>0</v>
      </c>
      <c r="AA16" s="3">
        <f t="shared" si="2"/>
        <v>0</v>
      </c>
      <c r="AB16" s="2">
        <f t="shared" ref="AB16:AB70" si="42">AB$1-2</f>
        <v>0</v>
      </c>
      <c r="AC16" s="2">
        <v>0</v>
      </c>
      <c r="AD16" s="2">
        <f t="shared" si="2"/>
        <v>1</v>
      </c>
      <c r="AE16" s="2">
        <f t="shared" si="2"/>
        <v>2</v>
      </c>
      <c r="AF16" s="16">
        <f t="shared" si="6"/>
        <v>1</v>
      </c>
      <c r="AG16" s="16">
        <f t="shared" si="7"/>
        <v>5</v>
      </c>
      <c r="AJ16" s="64" t="str">
        <f t="shared" ca="1" si="8"/>
        <v>insert into roundings values ('14','-1','-3600','-60','0','0','0','0','1','2','1','5')exec @id=dbo.nextval 'roundings.roundingsref'</v>
      </c>
      <c r="AW16" s="64" t="str">
        <f t="shared" ca="1" si="9"/>
        <v>insert into roundinggroups values ('5','00:00 00:00')exec @id=dbo.nextval 'roundinggroups.roundinggroupref'</v>
      </c>
    </row>
    <row r="17" spans="1:49" x14ac:dyDescent="0.3">
      <c r="A17" s="8">
        <v>15</v>
      </c>
      <c r="B17" s="8">
        <v>-1</v>
      </c>
      <c r="C17" s="8">
        <f t="shared" ca="1" si="0"/>
        <v>0</v>
      </c>
      <c r="D17" s="8">
        <f t="shared" si="0"/>
        <v>86340</v>
      </c>
      <c r="E17" s="8">
        <f t="shared" si="0"/>
        <v>900</v>
      </c>
      <c r="F17" s="56">
        <f t="shared" si="3"/>
        <v>0</v>
      </c>
      <c r="G17" s="8">
        <f t="shared" si="3"/>
        <v>2</v>
      </c>
      <c r="H17" s="8">
        <f t="shared" si="1"/>
        <v>0</v>
      </c>
      <c r="I17" s="8">
        <f t="shared" si="1"/>
        <v>1</v>
      </c>
      <c r="J17" s="8">
        <f t="shared" si="1"/>
        <v>2</v>
      </c>
      <c r="K17" s="8">
        <f t="shared" si="1"/>
        <v>0</v>
      </c>
      <c r="L17" s="8">
        <f t="shared" si="4"/>
        <v>5</v>
      </c>
      <c r="P17" s="8">
        <f t="shared" si="5"/>
        <v>15</v>
      </c>
      <c r="R17" s="57">
        <f ca="1">VLOOKUP(U17,Shifts!B$2:D214,3,FALSE)</f>
        <v>0</v>
      </c>
      <c r="S17" s="57">
        <f ca="1">VLOOKUP(U17,Shifts!B$2:E214,4,FALSE)</f>
        <v>0</v>
      </c>
      <c r="T17" s="16" t="str">
        <f ca="1">OFFSET(Shifts!A$1,W17,1,1)</f>
        <v>00:00 00:00</v>
      </c>
      <c r="U17" s="16" t="str">
        <f ca="1">OFFSET(Shifts!A$1,W17,1,1)</f>
        <v>00:00 00:00</v>
      </c>
      <c r="V17" s="16">
        <f t="shared" si="10"/>
        <v>3</v>
      </c>
      <c r="W17" s="16">
        <f t="shared" si="11"/>
        <v>5</v>
      </c>
      <c r="X17" s="43">
        <f t="shared" ref="X17" ca="1" si="43">R17</f>
        <v>0</v>
      </c>
      <c r="Y17" s="43">
        <f t="shared" ref="Y17:Z18" si="44">Y$1</f>
        <v>0.99930555555555556</v>
      </c>
      <c r="Z17" s="3">
        <f t="shared" si="44"/>
        <v>1.0416666666666666E-2</v>
      </c>
      <c r="AA17" s="3">
        <f t="shared" si="2"/>
        <v>0</v>
      </c>
      <c r="AB17" s="2">
        <f t="shared" si="2"/>
        <v>2</v>
      </c>
      <c r="AC17" s="2">
        <v>0</v>
      </c>
      <c r="AD17" s="2">
        <f t="shared" si="2"/>
        <v>1</v>
      </c>
      <c r="AE17" s="2">
        <f t="shared" si="2"/>
        <v>2</v>
      </c>
      <c r="AF17" s="16">
        <f t="shared" si="6"/>
        <v>0</v>
      </c>
      <c r="AG17" s="16">
        <f t="shared" si="7"/>
        <v>5</v>
      </c>
      <c r="AJ17" s="64" t="str">
        <f t="shared" ca="1" si="8"/>
        <v>insert into roundings values ('15','-1','0','86340','900','0','2','0','1','2','0','5')exec @id=dbo.nextval 'roundings.roundingsref'</v>
      </c>
      <c r="AW17" s="64" t="str">
        <f t="shared" si="9"/>
        <v/>
      </c>
    </row>
    <row r="18" spans="1:49" x14ac:dyDescent="0.3">
      <c r="A18" s="8">
        <v>16</v>
      </c>
      <c r="B18" s="8">
        <v>-1</v>
      </c>
      <c r="C18" s="8">
        <f t="shared" si="0"/>
        <v>0</v>
      </c>
      <c r="D18" s="8">
        <f t="shared" ca="1" si="0"/>
        <v>-3659.9999999999995</v>
      </c>
      <c r="E18" s="8">
        <f t="shared" si="0"/>
        <v>900</v>
      </c>
      <c r="F18" s="56">
        <f t="shared" si="3"/>
        <v>0</v>
      </c>
      <c r="G18" s="8">
        <f t="shared" si="3"/>
        <v>2</v>
      </c>
      <c r="H18" s="8">
        <f t="shared" si="1"/>
        <v>0</v>
      </c>
      <c r="I18" s="8">
        <f t="shared" si="1"/>
        <v>1</v>
      </c>
      <c r="J18" s="8">
        <f t="shared" si="1"/>
        <v>2</v>
      </c>
      <c r="K18" s="8">
        <f t="shared" si="1"/>
        <v>0</v>
      </c>
      <c r="L18" s="8">
        <f t="shared" si="4"/>
        <v>6</v>
      </c>
      <c r="P18" s="8">
        <f t="shared" si="5"/>
        <v>16</v>
      </c>
      <c r="R18" s="57">
        <f ca="1">VLOOKUP(U18,Shifts!B$2:D215,3,FALSE)</f>
        <v>0</v>
      </c>
      <c r="S18" s="57">
        <f ca="1">VLOOKUP(U18,Shifts!B$2:E215,4,FALSE)</f>
        <v>0</v>
      </c>
      <c r="T18" s="16" t="str">
        <f ca="1">OFFSET(Shifts!A$1,W18,1,1)</f>
        <v>00:00 00:00</v>
      </c>
      <c r="U18" s="16" t="str">
        <f ca="1">OFFSET(Shifts!A$1,W18,1,1)</f>
        <v>00:00 00:00</v>
      </c>
      <c r="V18" s="16">
        <f t="shared" si="10"/>
        <v>1</v>
      </c>
      <c r="W18" s="16">
        <f t="shared" si="11"/>
        <v>6</v>
      </c>
      <c r="X18" s="43">
        <f t="shared" ref="X18" si="45">X$1</f>
        <v>0</v>
      </c>
      <c r="Y18" s="43">
        <f t="shared" ref="Y18" ca="1" si="46">R18-TIME(1,1,0)</f>
        <v>-4.2361111111111106E-2</v>
      </c>
      <c r="Z18" s="43">
        <f t="shared" si="44"/>
        <v>1.0416666666666666E-2</v>
      </c>
      <c r="AA18" s="3">
        <f t="shared" si="2"/>
        <v>0</v>
      </c>
      <c r="AB18" s="2">
        <f t="shared" si="2"/>
        <v>2</v>
      </c>
      <c r="AC18" s="2">
        <f t="shared" si="2"/>
        <v>0</v>
      </c>
      <c r="AD18" s="2">
        <f t="shared" si="2"/>
        <v>1</v>
      </c>
      <c r="AE18" s="2">
        <f t="shared" si="2"/>
        <v>2</v>
      </c>
      <c r="AF18" s="16">
        <f t="shared" si="6"/>
        <v>0</v>
      </c>
      <c r="AG18" s="16">
        <f t="shared" si="7"/>
        <v>6</v>
      </c>
      <c r="AJ18" s="64" t="str">
        <f t="shared" ca="1" si="8"/>
        <v>insert into roundings values ('16','-1','0','-3660','900','0','2','0','1','2','0','6')exec @id=dbo.nextval 'roundings.roundingsref'</v>
      </c>
      <c r="AW18" s="64" t="str">
        <f t="shared" si="9"/>
        <v/>
      </c>
    </row>
    <row r="19" spans="1:49" x14ac:dyDescent="0.3">
      <c r="A19" s="8">
        <v>17</v>
      </c>
      <c r="B19" s="8">
        <v>-1</v>
      </c>
      <c r="C19" s="8">
        <f t="shared" ca="1" si="0"/>
        <v>-3600</v>
      </c>
      <c r="D19" s="8">
        <f t="shared" ca="1" si="0"/>
        <v>-60</v>
      </c>
      <c r="E19" s="8">
        <f t="shared" ca="1" si="0"/>
        <v>0</v>
      </c>
      <c r="F19" s="56">
        <f t="shared" si="3"/>
        <v>0</v>
      </c>
      <c r="G19" s="8">
        <f t="shared" si="3"/>
        <v>0</v>
      </c>
      <c r="H19" s="8">
        <f t="shared" si="3"/>
        <v>0</v>
      </c>
      <c r="I19" s="8">
        <f t="shared" si="3"/>
        <v>1</v>
      </c>
      <c r="J19" s="8">
        <f t="shared" si="3"/>
        <v>2</v>
      </c>
      <c r="K19" s="8">
        <f t="shared" si="3"/>
        <v>1</v>
      </c>
      <c r="L19" s="8">
        <f t="shared" si="4"/>
        <v>6</v>
      </c>
      <c r="P19" s="8">
        <f t="shared" si="5"/>
        <v>17</v>
      </c>
      <c r="R19" s="57">
        <f ca="1">VLOOKUP(U19,Shifts!B$2:D216,3,FALSE)</f>
        <v>0</v>
      </c>
      <c r="S19" s="57">
        <f ca="1">VLOOKUP(U19,Shifts!B$2:E216,4,FALSE)</f>
        <v>0</v>
      </c>
      <c r="T19" s="16" t="str">
        <f ca="1">OFFSET(Shifts!A$1,W19,1,1)</f>
        <v>00:00 00:00</v>
      </c>
      <c r="U19" s="16" t="str">
        <f ca="1">OFFSET(Shifts!A$1,W19,1,1)</f>
        <v>00:00 00:00</v>
      </c>
      <c r="V19" s="16">
        <f t="shared" si="10"/>
        <v>2</v>
      </c>
      <c r="W19" s="16">
        <f t="shared" si="11"/>
        <v>6</v>
      </c>
      <c r="X19" s="43">
        <f t="shared" ref="X19" ca="1" si="47">R19-TIME(1,0,0)</f>
        <v>-4.1666666666666664E-2</v>
      </c>
      <c r="Y19" s="43">
        <f t="shared" ref="Y19" ca="1" si="48">R19-TIME(0,1,0)</f>
        <v>-6.9444444444444447E-4</v>
      </c>
      <c r="Z19" s="3">
        <f t="shared" ref="Z19" ca="1" si="49">R19</f>
        <v>0</v>
      </c>
      <c r="AA19" s="3">
        <f t="shared" ref="AA19:AC75" si="50">AA$1</f>
        <v>0</v>
      </c>
      <c r="AB19" s="2">
        <f t="shared" ref="AB19:AB73" si="51">AB$1-2</f>
        <v>0</v>
      </c>
      <c r="AC19" s="2">
        <v>0</v>
      </c>
      <c r="AD19" s="2">
        <f t="shared" ref="AD19:AE34" si="52">AD$1</f>
        <v>1</v>
      </c>
      <c r="AE19" s="2">
        <f t="shared" si="52"/>
        <v>2</v>
      </c>
      <c r="AF19" s="16">
        <f t="shared" si="6"/>
        <v>1</v>
      </c>
      <c r="AG19" s="16">
        <f t="shared" si="7"/>
        <v>6</v>
      </c>
      <c r="AJ19" s="64" t="str">
        <f t="shared" ca="1" si="8"/>
        <v>insert into roundings values ('17','-1','-3600','-60','0','0','0','0','1','2','1','6')exec @id=dbo.nextval 'roundings.roundingsref'</v>
      </c>
      <c r="AW19" s="64" t="str">
        <f t="shared" ca="1" si="9"/>
        <v>insert into roundinggroups values ('6','00:00 00:00')exec @id=dbo.nextval 'roundinggroups.roundinggroupref'</v>
      </c>
    </row>
    <row r="20" spans="1:49" x14ac:dyDescent="0.3">
      <c r="A20" s="8">
        <v>18</v>
      </c>
      <c r="B20" s="8">
        <v>-1</v>
      </c>
      <c r="C20" s="8">
        <f t="shared" ca="1" si="0"/>
        <v>0</v>
      </c>
      <c r="D20" s="8">
        <f t="shared" si="0"/>
        <v>86340</v>
      </c>
      <c r="E20" s="8">
        <f t="shared" si="0"/>
        <v>900</v>
      </c>
      <c r="F20" s="56">
        <f t="shared" si="3"/>
        <v>0</v>
      </c>
      <c r="G20" s="8">
        <f t="shared" si="3"/>
        <v>2</v>
      </c>
      <c r="H20" s="8">
        <f t="shared" si="3"/>
        <v>0</v>
      </c>
      <c r="I20" s="8">
        <f t="shared" si="3"/>
        <v>1</v>
      </c>
      <c r="J20" s="8">
        <f t="shared" si="3"/>
        <v>2</v>
      </c>
      <c r="K20" s="8">
        <f t="shared" si="3"/>
        <v>0</v>
      </c>
      <c r="L20" s="8">
        <f t="shared" si="4"/>
        <v>6</v>
      </c>
      <c r="P20" s="8">
        <f t="shared" si="5"/>
        <v>18</v>
      </c>
      <c r="R20" s="57">
        <f ca="1">VLOOKUP(U20,Shifts!B$2:D217,3,FALSE)</f>
        <v>0</v>
      </c>
      <c r="S20" s="57">
        <f ca="1">VLOOKUP(U20,Shifts!B$2:E217,4,FALSE)</f>
        <v>0</v>
      </c>
      <c r="T20" s="16" t="str">
        <f ca="1">OFFSET(Shifts!A$1,W20,1,1)</f>
        <v>00:00 00:00</v>
      </c>
      <c r="U20" s="16" t="str">
        <f ca="1">OFFSET(Shifts!A$1,W20,1,1)</f>
        <v>00:00 00:00</v>
      </c>
      <c r="V20" s="16">
        <f t="shared" si="10"/>
        <v>3</v>
      </c>
      <c r="W20" s="16">
        <f t="shared" si="11"/>
        <v>6</v>
      </c>
      <c r="X20" s="43">
        <f t="shared" ref="X20" ca="1" si="53">R20</f>
        <v>0</v>
      </c>
      <c r="Y20" s="43">
        <f t="shared" ref="Y20:Z21" si="54">Y$1</f>
        <v>0.99930555555555556</v>
      </c>
      <c r="Z20" s="3">
        <f t="shared" si="54"/>
        <v>1.0416666666666666E-2</v>
      </c>
      <c r="AA20" s="3">
        <f t="shared" si="50"/>
        <v>0</v>
      </c>
      <c r="AB20" s="2">
        <f t="shared" si="50"/>
        <v>2</v>
      </c>
      <c r="AC20" s="2">
        <v>0</v>
      </c>
      <c r="AD20" s="2">
        <f t="shared" si="52"/>
        <v>1</v>
      </c>
      <c r="AE20" s="2">
        <f t="shared" si="52"/>
        <v>2</v>
      </c>
      <c r="AF20" s="16">
        <f t="shared" si="6"/>
        <v>0</v>
      </c>
      <c r="AG20" s="16">
        <f t="shared" si="7"/>
        <v>6</v>
      </c>
      <c r="AJ20" s="64" t="str">
        <f t="shared" ca="1" si="8"/>
        <v>insert into roundings values ('18','-1','0','86340','900','0','2','0','1','2','0','6')exec @id=dbo.nextval 'roundings.roundingsref'</v>
      </c>
      <c r="AW20" s="64" t="str">
        <f t="shared" si="9"/>
        <v/>
      </c>
    </row>
    <row r="21" spans="1:49" x14ac:dyDescent="0.3">
      <c r="A21" s="8">
        <v>19</v>
      </c>
      <c r="B21" s="8">
        <v>-1</v>
      </c>
      <c r="C21" s="8">
        <f t="shared" si="0"/>
        <v>0</v>
      </c>
      <c r="D21" s="8">
        <f t="shared" ca="1" si="0"/>
        <v>-3659.9999999999995</v>
      </c>
      <c r="E21" s="8">
        <f t="shared" si="0"/>
        <v>900</v>
      </c>
      <c r="F21" s="56">
        <f t="shared" si="3"/>
        <v>0</v>
      </c>
      <c r="G21" s="8">
        <f t="shared" si="3"/>
        <v>2</v>
      </c>
      <c r="H21" s="8">
        <f t="shared" si="3"/>
        <v>0</v>
      </c>
      <c r="I21" s="8">
        <f t="shared" si="3"/>
        <v>1</v>
      </c>
      <c r="J21" s="8">
        <f t="shared" si="3"/>
        <v>2</v>
      </c>
      <c r="K21" s="8">
        <f t="shared" si="3"/>
        <v>0</v>
      </c>
      <c r="L21" s="8">
        <f t="shared" si="4"/>
        <v>7</v>
      </c>
      <c r="P21" s="8">
        <f t="shared" si="5"/>
        <v>19</v>
      </c>
      <c r="R21" s="57">
        <f ca="1">VLOOKUP(U21,Shifts!B$2:D218,3,FALSE)</f>
        <v>0</v>
      </c>
      <c r="S21" s="57">
        <f ca="1">VLOOKUP(U21,Shifts!B$2:E218,4,FALSE)</f>
        <v>0</v>
      </c>
      <c r="T21" s="16" t="str">
        <f ca="1">OFFSET(Shifts!A$1,W21,1,1)</f>
        <v>00:00 00:00</v>
      </c>
      <c r="U21" s="16" t="str">
        <f ca="1">OFFSET(Shifts!A$1,W21,1,1)</f>
        <v>00:00 00:00</v>
      </c>
      <c r="V21" s="16">
        <f t="shared" si="10"/>
        <v>1</v>
      </c>
      <c r="W21" s="16">
        <f t="shared" si="11"/>
        <v>7</v>
      </c>
      <c r="X21" s="43">
        <f t="shared" ref="X21" si="55">X$1</f>
        <v>0</v>
      </c>
      <c r="Y21" s="43">
        <f t="shared" ref="Y21" ca="1" si="56">R21-TIME(1,1,0)</f>
        <v>-4.2361111111111106E-2</v>
      </c>
      <c r="Z21" s="43">
        <f t="shared" si="54"/>
        <v>1.0416666666666666E-2</v>
      </c>
      <c r="AA21" s="3">
        <f t="shared" si="50"/>
        <v>0</v>
      </c>
      <c r="AB21" s="2">
        <f t="shared" si="50"/>
        <v>2</v>
      </c>
      <c r="AC21" s="2">
        <f t="shared" si="50"/>
        <v>0</v>
      </c>
      <c r="AD21" s="2">
        <f t="shared" si="52"/>
        <v>1</v>
      </c>
      <c r="AE21" s="2">
        <f t="shared" si="52"/>
        <v>2</v>
      </c>
      <c r="AF21" s="16">
        <f t="shared" si="6"/>
        <v>0</v>
      </c>
      <c r="AG21" s="16">
        <f t="shared" si="7"/>
        <v>7</v>
      </c>
      <c r="AJ21" s="64" t="str">
        <f t="shared" ca="1" si="8"/>
        <v>insert into roundings values ('19','-1','0','-3660','900','0','2','0','1','2','0','7')exec @id=dbo.nextval 'roundings.roundingsref'</v>
      </c>
      <c r="AW21" s="64" t="str">
        <f t="shared" si="9"/>
        <v/>
      </c>
    </row>
    <row r="22" spans="1:49" x14ac:dyDescent="0.3">
      <c r="A22" s="8">
        <v>20</v>
      </c>
      <c r="B22" s="8">
        <v>-1</v>
      </c>
      <c r="C22" s="8">
        <f t="shared" ca="1" si="0"/>
        <v>-3600</v>
      </c>
      <c r="D22" s="8">
        <f t="shared" ca="1" si="0"/>
        <v>-60</v>
      </c>
      <c r="E22" s="8">
        <f t="shared" ca="1" si="0"/>
        <v>0</v>
      </c>
      <c r="F22" s="56">
        <f t="shared" si="3"/>
        <v>0</v>
      </c>
      <c r="G22" s="8">
        <f t="shared" si="3"/>
        <v>0</v>
      </c>
      <c r="H22" s="8">
        <f t="shared" si="3"/>
        <v>0</v>
      </c>
      <c r="I22" s="8">
        <f t="shared" si="3"/>
        <v>1</v>
      </c>
      <c r="J22" s="8">
        <f t="shared" si="3"/>
        <v>2</v>
      </c>
      <c r="K22" s="8">
        <f t="shared" si="3"/>
        <v>1</v>
      </c>
      <c r="L22" s="8">
        <f t="shared" si="4"/>
        <v>7</v>
      </c>
      <c r="P22" s="8">
        <f t="shared" si="5"/>
        <v>20</v>
      </c>
      <c r="R22" s="57">
        <f ca="1">VLOOKUP(U22,Shifts!B$2:D219,3,FALSE)</f>
        <v>0</v>
      </c>
      <c r="S22" s="57">
        <f ca="1">VLOOKUP(U22,Shifts!B$2:E219,4,FALSE)</f>
        <v>0</v>
      </c>
      <c r="T22" s="16" t="str">
        <f ca="1">OFFSET(Shifts!A$1,W22,1,1)</f>
        <v>00:00 00:00</v>
      </c>
      <c r="U22" s="16" t="str">
        <f ca="1">OFFSET(Shifts!A$1,W22,1,1)</f>
        <v>00:00 00:00</v>
      </c>
      <c r="V22" s="16">
        <f t="shared" si="10"/>
        <v>2</v>
      </c>
      <c r="W22" s="16">
        <f t="shared" si="11"/>
        <v>7</v>
      </c>
      <c r="X22" s="43">
        <f t="shared" ref="X22" ca="1" si="57">R22-TIME(1,0,0)</f>
        <v>-4.1666666666666664E-2</v>
      </c>
      <c r="Y22" s="43">
        <f t="shared" ref="Y22" ca="1" si="58">R22-TIME(0,1,0)</f>
        <v>-6.9444444444444447E-4</v>
      </c>
      <c r="Z22" s="3">
        <f t="shared" ref="Z22" ca="1" si="59">R22</f>
        <v>0</v>
      </c>
      <c r="AA22" s="3">
        <f t="shared" si="50"/>
        <v>0</v>
      </c>
      <c r="AB22" s="2">
        <f t="shared" ref="AB22" si="60">AB$1-2</f>
        <v>0</v>
      </c>
      <c r="AC22" s="2">
        <v>0</v>
      </c>
      <c r="AD22" s="2">
        <f t="shared" si="52"/>
        <v>1</v>
      </c>
      <c r="AE22" s="2">
        <f t="shared" si="52"/>
        <v>2</v>
      </c>
      <c r="AF22" s="16">
        <f t="shared" si="6"/>
        <v>1</v>
      </c>
      <c r="AG22" s="16">
        <f t="shared" si="7"/>
        <v>7</v>
      </c>
      <c r="AJ22" s="64" t="str">
        <f t="shared" ca="1" si="8"/>
        <v>insert into roundings values ('20','-1','-3600','-60','0','0','0','0','1','2','1','7')exec @id=dbo.nextval 'roundings.roundingsref'</v>
      </c>
      <c r="AW22" s="64" t="str">
        <f t="shared" ca="1" si="9"/>
        <v>insert into roundinggroups values ('7','00:00 00:00')exec @id=dbo.nextval 'roundinggroups.roundinggroupref'</v>
      </c>
    </row>
    <row r="23" spans="1:49" x14ac:dyDescent="0.3">
      <c r="A23" s="8">
        <v>21</v>
      </c>
      <c r="B23" s="8">
        <v>-1</v>
      </c>
      <c r="C23" s="8">
        <f>X23*86400</f>
        <v>0</v>
      </c>
      <c r="D23" s="8">
        <f ca="1">Y23*86400</f>
        <v>-3659.9999999999995</v>
      </c>
      <c r="E23" s="8">
        <f>Z23*86400</f>
        <v>900</v>
      </c>
      <c r="F23" s="56">
        <f t="shared" si="3"/>
        <v>0</v>
      </c>
      <c r="G23" s="8">
        <f t="shared" si="3"/>
        <v>2</v>
      </c>
      <c r="H23" s="8">
        <f t="shared" si="3"/>
        <v>0</v>
      </c>
      <c r="I23" s="8">
        <f t="shared" si="3"/>
        <v>1</v>
      </c>
      <c r="J23" s="8">
        <f t="shared" si="3"/>
        <v>2</v>
      </c>
      <c r="K23" s="8">
        <f t="shared" si="3"/>
        <v>0</v>
      </c>
      <c r="L23" s="8">
        <f t="shared" si="4"/>
        <v>7</v>
      </c>
      <c r="P23" s="8">
        <f t="shared" si="5"/>
        <v>21</v>
      </c>
      <c r="R23" s="57">
        <f ca="1">VLOOKUP(U23,Shifts!B$2:D220,3,FALSE)</f>
        <v>0</v>
      </c>
      <c r="S23" s="57">
        <f ca="1">VLOOKUP(U23,Shifts!B$2:E220,4,FALSE)</f>
        <v>0</v>
      </c>
      <c r="T23" s="16" t="str">
        <f ca="1">OFFSET(Shifts!A$1,W23,1,1)</f>
        <v>00:00 00:00</v>
      </c>
      <c r="U23" s="16" t="str">
        <f ca="1">OFFSET(Shifts!A$1,W23,1,1)</f>
        <v>00:00 00:00</v>
      </c>
      <c r="V23" s="16">
        <f t="shared" si="10"/>
        <v>3</v>
      </c>
      <c r="W23" s="16">
        <f t="shared" si="11"/>
        <v>7</v>
      </c>
      <c r="X23" s="43">
        <f t="shared" ref="X23" si="61">X$1</f>
        <v>0</v>
      </c>
      <c r="Y23" s="43">
        <f t="shared" ref="Y23" ca="1" si="62">R23-TIME(1,1,0)</f>
        <v>-4.2361111111111106E-2</v>
      </c>
      <c r="Z23" s="43">
        <f t="shared" ref="Z23" si="63">Z$1</f>
        <v>1.0416666666666666E-2</v>
      </c>
      <c r="AA23" s="3">
        <f t="shared" si="50"/>
        <v>0</v>
      </c>
      <c r="AB23" s="2">
        <f t="shared" si="50"/>
        <v>2</v>
      </c>
      <c r="AC23" s="2">
        <v>0</v>
      </c>
      <c r="AD23" s="2">
        <f t="shared" si="52"/>
        <v>1</v>
      </c>
      <c r="AE23" s="2">
        <f t="shared" si="52"/>
        <v>2</v>
      </c>
      <c r="AF23" s="16">
        <f t="shared" si="6"/>
        <v>0</v>
      </c>
      <c r="AG23" s="16">
        <f t="shared" si="7"/>
        <v>7</v>
      </c>
      <c r="AJ23" s="64" t="str">
        <f t="shared" ca="1" si="8"/>
        <v>insert into roundings values ('21','-1','0','-3660','900','0','2','0','1','2','0','7')exec @id=dbo.nextval 'roundings.roundingsref'</v>
      </c>
      <c r="AW23" s="64" t="str">
        <f t="shared" si="9"/>
        <v/>
      </c>
    </row>
    <row r="24" spans="1:49" x14ac:dyDescent="0.3">
      <c r="A24" s="8">
        <v>22</v>
      </c>
      <c r="B24" s="8">
        <v>-1</v>
      </c>
      <c r="C24" s="8">
        <f t="shared" ref="C24:E71" ca="1" si="64">X24*86400</f>
        <v>-3600</v>
      </c>
      <c r="D24" s="8">
        <f t="shared" ca="1" si="64"/>
        <v>-60</v>
      </c>
      <c r="E24" s="8">
        <f t="shared" ca="1" si="64"/>
        <v>0</v>
      </c>
      <c r="F24" s="56">
        <f t="shared" si="3"/>
        <v>0</v>
      </c>
      <c r="G24" s="8">
        <f t="shared" si="3"/>
        <v>2</v>
      </c>
      <c r="H24" s="8">
        <f t="shared" si="3"/>
        <v>0</v>
      </c>
      <c r="I24" s="8">
        <f t="shared" si="3"/>
        <v>1</v>
      </c>
      <c r="J24" s="8">
        <f t="shared" si="3"/>
        <v>2</v>
      </c>
      <c r="K24" s="8">
        <f t="shared" si="3"/>
        <v>0</v>
      </c>
      <c r="L24" s="8">
        <f t="shared" si="4"/>
        <v>8</v>
      </c>
      <c r="P24" s="8">
        <f t="shared" si="5"/>
        <v>22</v>
      </c>
      <c r="R24" s="57">
        <f ca="1">VLOOKUP(U24,Shifts!B$2:D221,3,FALSE)</f>
        <v>0</v>
      </c>
      <c r="S24" s="57">
        <f ca="1">VLOOKUP(U24,Shifts!B$2:E221,4,FALSE)</f>
        <v>0</v>
      </c>
      <c r="T24" s="16" t="str">
        <f ca="1">OFFSET(Shifts!A$1,W24,1,1)</f>
        <v>00:00 00:00</v>
      </c>
      <c r="U24" s="16" t="str">
        <f ca="1">OFFSET(Shifts!A$1,W24,1,1)</f>
        <v>00:00 00:00</v>
      </c>
      <c r="V24" s="16">
        <f t="shared" si="10"/>
        <v>1</v>
      </c>
      <c r="W24" s="16">
        <f t="shared" si="11"/>
        <v>8</v>
      </c>
      <c r="X24" s="43">
        <f t="shared" ref="X24" ca="1" si="65">R24-TIME(1,0,0)</f>
        <v>-4.1666666666666664E-2</v>
      </c>
      <c r="Y24" s="43">
        <f t="shared" ref="Y24" ca="1" si="66">R24-TIME(0,1,0)</f>
        <v>-6.9444444444444447E-4</v>
      </c>
      <c r="Z24" s="3">
        <f t="shared" ref="Z24" ca="1" si="67">R24</f>
        <v>0</v>
      </c>
      <c r="AA24" s="3">
        <f t="shared" si="50"/>
        <v>0</v>
      </c>
      <c r="AB24" s="2">
        <f t="shared" si="50"/>
        <v>2</v>
      </c>
      <c r="AC24" s="2">
        <f t="shared" si="50"/>
        <v>0</v>
      </c>
      <c r="AD24" s="2">
        <f t="shared" si="52"/>
        <v>1</v>
      </c>
      <c r="AE24" s="2">
        <f t="shared" si="52"/>
        <v>2</v>
      </c>
      <c r="AF24" s="16">
        <f t="shared" si="6"/>
        <v>0</v>
      </c>
      <c r="AG24" s="16">
        <f t="shared" si="7"/>
        <v>8</v>
      </c>
      <c r="AJ24" s="64" t="str">
        <f t="shared" ca="1" si="8"/>
        <v>insert into roundings values ('22','-1','-3600','-60','0','0','2','0','1','2','0','8')exec @id=dbo.nextval 'roundings.roundingsref'</v>
      </c>
      <c r="AW24" s="64" t="str">
        <f t="shared" si="9"/>
        <v/>
      </c>
    </row>
    <row r="25" spans="1:49" x14ac:dyDescent="0.3">
      <c r="A25" s="8">
        <v>23</v>
      </c>
      <c r="B25" s="8">
        <v>-1</v>
      </c>
      <c r="C25" s="8">
        <f t="shared" ca="1" si="64"/>
        <v>0</v>
      </c>
      <c r="D25" s="8">
        <f t="shared" si="64"/>
        <v>86340</v>
      </c>
      <c r="E25" s="8">
        <f t="shared" si="64"/>
        <v>900</v>
      </c>
      <c r="F25" s="56">
        <f t="shared" si="3"/>
        <v>0</v>
      </c>
      <c r="G25" s="8">
        <f t="shared" si="3"/>
        <v>0</v>
      </c>
      <c r="H25" s="8">
        <f t="shared" si="3"/>
        <v>0</v>
      </c>
      <c r="I25" s="8">
        <f t="shared" si="3"/>
        <v>1</v>
      </c>
      <c r="J25" s="8">
        <f t="shared" si="3"/>
        <v>2</v>
      </c>
      <c r="K25" s="8">
        <f t="shared" si="3"/>
        <v>1</v>
      </c>
      <c r="L25" s="8">
        <f t="shared" si="4"/>
        <v>8</v>
      </c>
      <c r="P25" s="8">
        <f t="shared" si="5"/>
        <v>23</v>
      </c>
      <c r="R25" s="57">
        <f ca="1">VLOOKUP(U25,Shifts!B$2:D222,3,FALSE)</f>
        <v>0</v>
      </c>
      <c r="S25" s="57">
        <f ca="1">VLOOKUP(U25,Shifts!B$2:E222,4,FALSE)</f>
        <v>0</v>
      </c>
      <c r="T25" s="16" t="str">
        <f ca="1">OFFSET(Shifts!A$1,W25,1,1)</f>
        <v>00:00 00:00</v>
      </c>
      <c r="U25" s="16" t="str">
        <f ca="1">OFFSET(Shifts!A$1,W25,1,1)</f>
        <v>00:00 00:00</v>
      </c>
      <c r="V25" s="16">
        <f t="shared" si="10"/>
        <v>2</v>
      </c>
      <c r="W25" s="16">
        <f t="shared" si="11"/>
        <v>8</v>
      </c>
      <c r="X25" s="43">
        <f t="shared" ref="X25" ca="1" si="68">R25</f>
        <v>0</v>
      </c>
      <c r="Y25" s="43">
        <f t="shared" ref="Y25:Z46" si="69">Y$1</f>
        <v>0.99930555555555556</v>
      </c>
      <c r="Z25" s="3">
        <f t="shared" si="69"/>
        <v>1.0416666666666666E-2</v>
      </c>
      <c r="AA25" s="3">
        <f t="shared" si="50"/>
        <v>0</v>
      </c>
      <c r="AB25" s="2">
        <f t="shared" si="42"/>
        <v>0</v>
      </c>
      <c r="AC25" s="2">
        <v>0</v>
      </c>
      <c r="AD25" s="2">
        <f t="shared" si="52"/>
        <v>1</v>
      </c>
      <c r="AE25" s="2">
        <f t="shared" si="52"/>
        <v>2</v>
      </c>
      <c r="AF25" s="16">
        <f t="shared" si="6"/>
        <v>1</v>
      </c>
      <c r="AG25" s="16">
        <f t="shared" si="7"/>
        <v>8</v>
      </c>
      <c r="AJ25" s="64" t="str">
        <f t="shared" ca="1" si="8"/>
        <v>insert into roundings values ('23','-1','0','86340','900','0','0','0','1','2','1','8')exec @id=dbo.nextval 'roundings.roundingsref'</v>
      </c>
      <c r="AW25" s="64" t="str">
        <f t="shared" ca="1" si="9"/>
        <v>insert into roundinggroups values ('8','00:00 00:00')exec @id=dbo.nextval 'roundinggroups.roundinggroupref'</v>
      </c>
    </row>
    <row r="26" spans="1:49" x14ac:dyDescent="0.3">
      <c r="A26" s="8">
        <v>24</v>
      </c>
      <c r="B26" s="8">
        <v>-1</v>
      </c>
      <c r="C26" s="8">
        <f t="shared" si="64"/>
        <v>0</v>
      </c>
      <c r="D26" s="8">
        <f t="shared" ca="1" si="64"/>
        <v>-3659.9999999999995</v>
      </c>
      <c r="E26" s="8">
        <f t="shared" si="64"/>
        <v>900</v>
      </c>
      <c r="F26" s="56">
        <f t="shared" si="3"/>
        <v>0</v>
      </c>
      <c r="G26" s="8">
        <f t="shared" si="3"/>
        <v>2</v>
      </c>
      <c r="H26" s="8">
        <f t="shared" si="3"/>
        <v>0</v>
      </c>
      <c r="I26" s="8">
        <f t="shared" si="3"/>
        <v>1</v>
      </c>
      <c r="J26" s="8">
        <f t="shared" si="3"/>
        <v>2</v>
      </c>
      <c r="K26" s="8">
        <f t="shared" si="3"/>
        <v>0</v>
      </c>
      <c r="L26" s="8">
        <f t="shared" si="4"/>
        <v>8</v>
      </c>
      <c r="P26" s="8">
        <f t="shared" si="5"/>
        <v>24</v>
      </c>
      <c r="R26" s="57">
        <f ca="1">VLOOKUP(U26,Shifts!B$2:D223,3,FALSE)</f>
        <v>0</v>
      </c>
      <c r="S26" s="57">
        <f ca="1">VLOOKUP(U26,Shifts!B$2:E223,4,FALSE)</f>
        <v>0</v>
      </c>
      <c r="T26" s="16" t="str">
        <f ca="1">OFFSET(Shifts!A$1,W26,1,1)</f>
        <v>00:00 00:00</v>
      </c>
      <c r="U26" s="16" t="str">
        <f ca="1">OFFSET(Shifts!A$1,W26,1,1)</f>
        <v>00:00 00:00</v>
      </c>
      <c r="V26" s="16">
        <f t="shared" si="10"/>
        <v>3</v>
      </c>
      <c r="W26" s="16">
        <f t="shared" si="11"/>
        <v>8</v>
      </c>
      <c r="X26" s="43">
        <f t="shared" ref="X26:X46" si="70">X$1</f>
        <v>0</v>
      </c>
      <c r="Y26" s="43">
        <f t="shared" ref="Y26" ca="1" si="71">R26-TIME(1,1,0)</f>
        <v>-4.2361111111111106E-2</v>
      </c>
      <c r="Z26" s="43">
        <f t="shared" si="69"/>
        <v>1.0416666666666666E-2</v>
      </c>
      <c r="AA26" s="3">
        <f t="shared" si="50"/>
        <v>0</v>
      </c>
      <c r="AB26" s="2">
        <f t="shared" si="50"/>
        <v>2</v>
      </c>
      <c r="AC26" s="2">
        <v>0</v>
      </c>
      <c r="AD26" s="2">
        <f t="shared" si="52"/>
        <v>1</v>
      </c>
      <c r="AE26" s="2">
        <f t="shared" si="52"/>
        <v>2</v>
      </c>
      <c r="AF26" s="16">
        <f t="shared" si="6"/>
        <v>0</v>
      </c>
      <c r="AG26" s="16">
        <f t="shared" si="7"/>
        <v>8</v>
      </c>
      <c r="AJ26" s="64" t="str">
        <f t="shared" ca="1" si="8"/>
        <v>insert into roundings values ('24','-1','0','-3660','900','0','2','0','1','2','0','8')exec @id=dbo.nextval 'roundings.roundingsref'</v>
      </c>
      <c r="AW26" s="64" t="str">
        <f t="shared" si="9"/>
        <v/>
      </c>
    </row>
    <row r="27" spans="1:49" x14ac:dyDescent="0.3">
      <c r="A27" s="8">
        <v>25</v>
      </c>
      <c r="B27" s="8">
        <v>-1</v>
      </c>
      <c r="C27" s="8">
        <f t="shared" ca="1" si="64"/>
        <v>-3600</v>
      </c>
      <c r="D27" s="8">
        <f t="shared" ca="1" si="64"/>
        <v>-60</v>
      </c>
      <c r="E27" s="8">
        <f t="shared" ca="1" si="64"/>
        <v>0</v>
      </c>
      <c r="F27" s="56">
        <f t="shared" si="3"/>
        <v>0</v>
      </c>
      <c r="G27" s="8">
        <f t="shared" si="3"/>
        <v>2</v>
      </c>
      <c r="H27" s="8">
        <f t="shared" si="3"/>
        <v>0</v>
      </c>
      <c r="I27" s="8">
        <f t="shared" si="3"/>
        <v>1</v>
      </c>
      <c r="J27" s="8">
        <f t="shared" si="3"/>
        <v>2</v>
      </c>
      <c r="K27" s="8">
        <f t="shared" si="3"/>
        <v>0</v>
      </c>
      <c r="L27" s="8">
        <f t="shared" si="4"/>
        <v>9</v>
      </c>
      <c r="P27" s="8">
        <f t="shared" si="5"/>
        <v>25</v>
      </c>
      <c r="R27" s="57">
        <f ca="1">VLOOKUP(U27,Shifts!B$2:D224,3,FALSE)</f>
        <v>0</v>
      </c>
      <c r="S27" s="57">
        <f ca="1">VLOOKUP(U27,Shifts!B$2:E224,4,FALSE)</f>
        <v>0</v>
      </c>
      <c r="T27" s="16" t="str">
        <f ca="1">OFFSET(Shifts!A$1,W27,1,1)</f>
        <v>00:00 00:00</v>
      </c>
      <c r="U27" s="16" t="str">
        <f ca="1">OFFSET(Shifts!A$1,W27,1,1)</f>
        <v>00:00 00:00</v>
      </c>
      <c r="V27" s="16">
        <f t="shared" si="10"/>
        <v>1</v>
      </c>
      <c r="W27" s="16">
        <f t="shared" si="11"/>
        <v>9</v>
      </c>
      <c r="X27" s="43">
        <f t="shared" ref="X27" ca="1" si="72">R27-TIME(1,0,0)</f>
        <v>-4.1666666666666664E-2</v>
      </c>
      <c r="Y27" s="43">
        <f t="shared" ref="Y27" ca="1" si="73">R27-TIME(0,1,0)</f>
        <v>-6.9444444444444447E-4</v>
      </c>
      <c r="Z27" s="3">
        <f t="shared" ref="Z27" ca="1" si="74">R27</f>
        <v>0</v>
      </c>
      <c r="AA27" s="3">
        <f t="shared" si="50"/>
        <v>0</v>
      </c>
      <c r="AB27" s="2">
        <f t="shared" si="50"/>
        <v>2</v>
      </c>
      <c r="AC27" s="2">
        <f t="shared" si="50"/>
        <v>0</v>
      </c>
      <c r="AD27" s="2">
        <f t="shared" si="52"/>
        <v>1</v>
      </c>
      <c r="AE27" s="2">
        <f t="shared" si="52"/>
        <v>2</v>
      </c>
      <c r="AF27" s="16">
        <f t="shared" si="6"/>
        <v>0</v>
      </c>
      <c r="AG27" s="16">
        <f t="shared" si="7"/>
        <v>9</v>
      </c>
      <c r="AJ27" s="64" t="str">
        <f t="shared" ca="1" si="8"/>
        <v>insert into roundings values ('25','-1','-3600','-60','0','0','2','0','1','2','0','9')exec @id=dbo.nextval 'roundings.roundingsref'</v>
      </c>
      <c r="AW27" s="64" t="str">
        <f t="shared" si="9"/>
        <v/>
      </c>
    </row>
    <row r="28" spans="1:49" x14ac:dyDescent="0.3">
      <c r="A28" s="8">
        <v>26</v>
      </c>
      <c r="B28" s="8">
        <v>-1</v>
      </c>
      <c r="C28" s="8">
        <f t="shared" ca="1" si="64"/>
        <v>0</v>
      </c>
      <c r="D28" s="8">
        <f t="shared" si="64"/>
        <v>86340</v>
      </c>
      <c r="E28" s="8">
        <f t="shared" si="64"/>
        <v>900</v>
      </c>
      <c r="F28" s="56">
        <f t="shared" si="3"/>
        <v>0</v>
      </c>
      <c r="G28" s="8">
        <f t="shared" si="3"/>
        <v>0</v>
      </c>
      <c r="H28" s="8">
        <f t="shared" si="3"/>
        <v>0</v>
      </c>
      <c r="I28" s="8">
        <f t="shared" si="3"/>
        <v>1</v>
      </c>
      <c r="J28" s="8">
        <f t="shared" si="3"/>
        <v>2</v>
      </c>
      <c r="K28" s="8">
        <f t="shared" si="3"/>
        <v>1</v>
      </c>
      <c r="L28" s="8">
        <f t="shared" si="4"/>
        <v>9</v>
      </c>
      <c r="P28" s="8">
        <f t="shared" si="5"/>
        <v>26</v>
      </c>
      <c r="R28" s="57">
        <f ca="1">VLOOKUP(U28,Shifts!B$2:D225,3,FALSE)</f>
        <v>0</v>
      </c>
      <c r="S28" s="57">
        <f ca="1">VLOOKUP(U28,Shifts!B$2:E225,4,FALSE)</f>
        <v>0</v>
      </c>
      <c r="T28" s="16" t="str">
        <f ca="1">OFFSET(Shifts!A$1,W28,1,1)</f>
        <v>00:00 00:00</v>
      </c>
      <c r="U28" s="16" t="str">
        <f ca="1">OFFSET(Shifts!A$1,W28,1,1)</f>
        <v>00:00 00:00</v>
      </c>
      <c r="V28" s="16">
        <f t="shared" si="10"/>
        <v>2</v>
      </c>
      <c r="W28" s="16">
        <f t="shared" si="11"/>
        <v>9</v>
      </c>
      <c r="X28" s="43">
        <f t="shared" ref="X28" ca="1" si="75">R28</f>
        <v>0</v>
      </c>
      <c r="Y28" s="43">
        <f t="shared" ref="Y28:Z49" si="76">Y$1</f>
        <v>0.99930555555555556</v>
      </c>
      <c r="Z28" s="3">
        <f t="shared" si="76"/>
        <v>1.0416666666666666E-2</v>
      </c>
      <c r="AA28" s="3">
        <f t="shared" si="50"/>
        <v>0</v>
      </c>
      <c r="AB28" s="2">
        <f t="shared" si="51"/>
        <v>0</v>
      </c>
      <c r="AC28" s="2">
        <v>0</v>
      </c>
      <c r="AD28" s="2">
        <f t="shared" si="52"/>
        <v>1</v>
      </c>
      <c r="AE28" s="2">
        <f t="shared" si="52"/>
        <v>2</v>
      </c>
      <c r="AF28" s="16">
        <f t="shared" si="6"/>
        <v>1</v>
      </c>
      <c r="AG28" s="16">
        <f t="shared" si="7"/>
        <v>9</v>
      </c>
      <c r="AJ28" s="64" t="str">
        <f t="shared" ca="1" si="8"/>
        <v>insert into roundings values ('26','-1','0','86340','900','0','0','0','1','2','1','9')exec @id=dbo.nextval 'roundings.roundingsref'</v>
      </c>
      <c r="AW28" s="64" t="str">
        <f t="shared" ca="1" si="9"/>
        <v>insert into roundinggroups values ('9','00:00 00:00')exec @id=dbo.nextval 'roundinggroups.roundinggroupref'</v>
      </c>
    </row>
    <row r="29" spans="1:49" x14ac:dyDescent="0.3">
      <c r="A29" s="8">
        <v>27</v>
      </c>
      <c r="B29" s="8">
        <v>-1</v>
      </c>
      <c r="C29" s="8">
        <f t="shared" si="64"/>
        <v>0</v>
      </c>
      <c r="D29" s="8">
        <f t="shared" ca="1" si="64"/>
        <v>-3659.9999999999995</v>
      </c>
      <c r="E29" s="8">
        <f t="shared" si="64"/>
        <v>900</v>
      </c>
      <c r="F29" s="56">
        <f t="shared" si="3"/>
        <v>0</v>
      </c>
      <c r="G29" s="8">
        <f t="shared" si="3"/>
        <v>2</v>
      </c>
      <c r="H29" s="8">
        <f t="shared" si="3"/>
        <v>0</v>
      </c>
      <c r="I29" s="8">
        <f t="shared" si="3"/>
        <v>1</v>
      </c>
      <c r="J29" s="8">
        <f t="shared" si="3"/>
        <v>2</v>
      </c>
      <c r="K29" s="8">
        <f t="shared" si="3"/>
        <v>0</v>
      </c>
      <c r="L29" s="8">
        <f t="shared" si="4"/>
        <v>9</v>
      </c>
      <c r="P29" s="8">
        <f t="shared" si="5"/>
        <v>27</v>
      </c>
      <c r="R29" s="57">
        <f ca="1">VLOOKUP(U29,Shifts!B$2:D226,3,FALSE)</f>
        <v>0</v>
      </c>
      <c r="S29" s="57">
        <f ca="1">VLOOKUP(U29,Shifts!B$2:E226,4,FALSE)</f>
        <v>0</v>
      </c>
      <c r="T29" s="16" t="str">
        <f ca="1">OFFSET(Shifts!A$1,W29,1,1)</f>
        <v>00:00 00:00</v>
      </c>
      <c r="U29" s="16" t="str">
        <f ca="1">OFFSET(Shifts!A$1,W29,1,1)</f>
        <v>00:00 00:00</v>
      </c>
      <c r="V29" s="16">
        <f t="shared" si="10"/>
        <v>3</v>
      </c>
      <c r="W29" s="16">
        <f t="shared" si="11"/>
        <v>9</v>
      </c>
      <c r="X29" s="43">
        <f t="shared" ref="X29:X49" si="77">X$1</f>
        <v>0</v>
      </c>
      <c r="Y29" s="43">
        <f t="shared" ref="Y29" ca="1" si="78">R29-TIME(1,1,0)</f>
        <v>-4.2361111111111106E-2</v>
      </c>
      <c r="Z29" s="43">
        <f t="shared" si="76"/>
        <v>1.0416666666666666E-2</v>
      </c>
      <c r="AA29" s="3">
        <f t="shared" si="50"/>
        <v>0</v>
      </c>
      <c r="AB29" s="2">
        <f t="shared" si="50"/>
        <v>2</v>
      </c>
      <c r="AC29" s="2">
        <v>0</v>
      </c>
      <c r="AD29" s="2">
        <f t="shared" si="52"/>
        <v>1</v>
      </c>
      <c r="AE29" s="2">
        <f t="shared" si="52"/>
        <v>2</v>
      </c>
      <c r="AF29" s="16">
        <f t="shared" si="6"/>
        <v>0</v>
      </c>
      <c r="AG29" s="16">
        <f t="shared" si="7"/>
        <v>9</v>
      </c>
      <c r="AJ29" s="64" t="str">
        <f t="shared" ca="1" si="8"/>
        <v>insert into roundings values ('27','-1','0','-3660','900','0','2','0','1','2','0','9')exec @id=dbo.nextval 'roundings.roundingsref'</v>
      </c>
      <c r="AW29" s="64" t="str">
        <f t="shared" si="9"/>
        <v/>
      </c>
    </row>
    <row r="30" spans="1:49" x14ac:dyDescent="0.3">
      <c r="A30" s="8">
        <v>28</v>
      </c>
      <c r="B30" s="8">
        <v>-1</v>
      </c>
      <c r="C30" s="8">
        <f t="shared" ca="1" si="64"/>
        <v>-3600</v>
      </c>
      <c r="D30" s="8">
        <f t="shared" ca="1" si="64"/>
        <v>-60</v>
      </c>
      <c r="E30" s="8">
        <f t="shared" ca="1" si="64"/>
        <v>0</v>
      </c>
      <c r="F30" s="56">
        <f t="shared" si="3"/>
        <v>0</v>
      </c>
      <c r="G30" s="8">
        <f t="shared" si="3"/>
        <v>2</v>
      </c>
      <c r="H30" s="8">
        <f t="shared" si="3"/>
        <v>0</v>
      </c>
      <c r="I30" s="8">
        <f t="shared" si="3"/>
        <v>1</v>
      </c>
      <c r="J30" s="8">
        <f t="shared" si="3"/>
        <v>2</v>
      </c>
      <c r="K30" s="8">
        <f t="shared" si="3"/>
        <v>0</v>
      </c>
      <c r="L30" s="8">
        <f t="shared" si="4"/>
        <v>10</v>
      </c>
      <c r="P30" s="8">
        <f t="shared" si="5"/>
        <v>28</v>
      </c>
      <c r="R30" s="57">
        <f ca="1">VLOOKUP(U30,Shifts!B$2:D227,3,FALSE)</f>
        <v>0</v>
      </c>
      <c r="S30" s="57">
        <f ca="1">VLOOKUP(U30,Shifts!B$2:E227,4,FALSE)</f>
        <v>0</v>
      </c>
      <c r="T30" s="16" t="str">
        <f ca="1">OFFSET(Shifts!A$1,W30,1,1)</f>
        <v>00:00 00:00</v>
      </c>
      <c r="U30" s="16" t="str">
        <f ca="1">OFFSET(Shifts!A$1,W30,1,1)</f>
        <v>00:00 00:00</v>
      </c>
      <c r="V30" s="16">
        <f t="shared" si="10"/>
        <v>1</v>
      </c>
      <c r="W30" s="16">
        <f t="shared" si="11"/>
        <v>10</v>
      </c>
      <c r="X30" s="43">
        <f t="shared" ref="X30" ca="1" si="79">R30-TIME(1,0,0)</f>
        <v>-4.1666666666666664E-2</v>
      </c>
      <c r="Y30" s="43">
        <f t="shared" ref="Y30" ca="1" si="80">R30-TIME(0,1,0)</f>
        <v>-6.9444444444444447E-4</v>
      </c>
      <c r="Z30" s="3">
        <f t="shared" ref="Z30" ca="1" si="81">R30</f>
        <v>0</v>
      </c>
      <c r="AA30" s="3">
        <f t="shared" si="50"/>
        <v>0</v>
      </c>
      <c r="AB30" s="2">
        <f t="shared" si="50"/>
        <v>2</v>
      </c>
      <c r="AC30" s="2">
        <f t="shared" si="50"/>
        <v>0</v>
      </c>
      <c r="AD30" s="2">
        <f t="shared" si="52"/>
        <v>1</v>
      </c>
      <c r="AE30" s="2">
        <f t="shared" si="52"/>
        <v>2</v>
      </c>
      <c r="AF30" s="16">
        <f t="shared" si="6"/>
        <v>0</v>
      </c>
      <c r="AG30" s="16">
        <f t="shared" si="7"/>
        <v>10</v>
      </c>
      <c r="AJ30" s="64" t="str">
        <f t="shared" ca="1" si="8"/>
        <v>insert into roundings values ('28','-1','-3600','-60','0','0','2','0','1','2','0','10')exec @id=dbo.nextval 'roundings.roundingsref'</v>
      </c>
      <c r="AW30" s="64" t="str">
        <f t="shared" si="9"/>
        <v/>
      </c>
    </row>
    <row r="31" spans="1:49" x14ac:dyDescent="0.3">
      <c r="A31" s="8">
        <v>29</v>
      </c>
      <c r="B31" s="8">
        <v>-1</v>
      </c>
      <c r="C31" s="8">
        <f t="shared" ca="1" si="64"/>
        <v>0</v>
      </c>
      <c r="D31" s="8">
        <f t="shared" si="64"/>
        <v>86340</v>
      </c>
      <c r="E31" s="8">
        <f t="shared" si="64"/>
        <v>900</v>
      </c>
      <c r="F31" s="56">
        <f t="shared" si="3"/>
        <v>0</v>
      </c>
      <c r="G31" s="8">
        <f t="shared" si="3"/>
        <v>0</v>
      </c>
      <c r="H31" s="8">
        <f t="shared" si="3"/>
        <v>0</v>
      </c>
      <c r="I31" s="8">
        <f t="shared" si="3"/>
        <v>1</v>
      </c>
      <c r="J31" s="8">
        <f t="shared" si="3"/>
        <v>2</v>
      </c>
      <c r="K31" s="8">
        <f t="shared" si="3"/>
        <v>1</v>
      </c>
      <c r="L31" s="8">
        <f t="shared" si="4"/>
        <v>10</v>
      </c>
      <c r="P31" s="8">
        <f t="shared" si="5"/>
        <v>29</v>
      </c>
      <c r="R31" s="57">
        <f ca="1">VLOOKUP(U31,Shifts!B$2:D228,3,FALSE)</f>
        <v>0</v>
      </c>
      <c r="S31" s="57">
        <f ca="1">VLOOKUP(U31,Shifts!B$2:E228,4,FALSE)</f>
        <v>0</v>
      </c>
      <c r="T31" s="16" t="str">
        <f ca="1">OFFSET(Shifts!A$1,W31,1,1)</f>
        <v>00:00 00:00</v>
      </c>
      <c r="U31" s="16" t="str">
        <f ca="1">OFFSET(Shifts!A$1,W31,1,1)</f>
        <v>00:00 00:00</v>
      </c>
      <c r="V31" s="16">
        <f t="shared" si="10"/>
        <v>2</v>
      </c>
      <c r="W31" s="16">
        <f t="shared" si="11"/>
        <v>10</v>
      </c>
      <c r="X31" s="43">
        <f t="shared" ref="X31" ca="1" si="82">R31</f>
        <v>0</v>
      </c>
      <c r="Y31" s="43">
        <f t="shared" ref="Y31:Z52" si="83">Y$1</f>
        <v>0.99930555555555556</v>
      </c>
      <c r="Z31" s="3">
        <f t="shared" si="83"/>
        <v>1.0416666666666666E-2</v>
      </c>
      <c r="AA31" s="3">
        <f t="shared" si="50"/>
        <v>0</v>
      </c>
      <c r="AB31" s="2">
        <f t="shared" ref="AB31" si="84">AB$1-2</f>
        <v>0</v>
      </c>
      <c r="AC31" s="2">
        <v>0</v>
      </c>
      <c r="AD31" s="2">
        <f t="shared" si="52"/>
        <v>1</v>
      </c>
      <c r="AE31" s="2">
        <f t="shared" si="52"/>
        <v>2</v>
      </c>
      <c r="AF31" s="16">
        <f t="shared" si="6"/>
        <v>1</v>
      </c>
      <c r="AG31" s="16">
        <f t="shared" si="7"/>
        <v>10</v>
      </c>
      <c r="AJ31" s="64" t="str">
        <f t="shared" ca="1" si="8"/>
        <v>insert into roundings values ('29','-1','0','86340','900','0','0','0','1','2','1','10')exec @id=dbo.nextval 'roundings.roundingsref'</v>
      </c>
      <c r="AW31" s="64" t="str">
        <f t="shared" ca="1" si="9"/>
        <v>insert into roundinggroups values ('10','00:00 00:00')exec @id=dbo.nextval 'roundinggroups.roundinggroupref'</v>
      </c>
    </row>
    <row r="32" spans="1:49" x14ac:dyDescent="0.3">
      <c r="A32" s="8">
        <v>30</v>
      </c>
      <c r="B32" s="8">
        <v>-1</v>
      </c>
      <c r="C32" s="8">
        <f t="shared" si="64"/>
        <v>0</v>
      </c>
      <c r="D32" s="8">
        <f t="shared" ca="1" si="64"/>
        <v>-3659.9999999999995</v>
      </c>
      <c r="E32" s="8">
        <f t="shared" si="64"/>
        <v>900</v>
      </c>
      <c r="F32" s="56">
        <f t="shared" si="3"/>
        <v>0</v>
      </c>
      <c r="G32" s="8">
        <f t="shared" si="3"/>
        <v>2</v>
      </c>
      <c r="H32" s="8">
        <f t="shared" si="3"/>
        <v>0</v>
      </c>
      <c r="I32" s="8">
        <f t="shared" si="3"/>
        <v>1</v>
      </c>
      <c r="J32" s="8">
        <f t="shared" si="3"/>
        <v>2</v>
      </c>
      <c r="K32" s="8">
        <f t="shared" si="3"/>
        <v>0</v>
      </c>
      <c r="L32" s="8">
        <f t="shared" si="4"/>
        <v>10</v>
      </c>
      <c r="P32" s="8">
        <f t="shared" si="5"/>
        <v>30</v>
      </c>
      <c r="R32" s="57">
        <f ca="1">VLOOKUP(U32,Shifts!B$2:D229,3,FALSE)</f>
        <v>0</v>
      </c>
      <c r="S32" s="57">
        <f ca="1">VLOOKUP(U32,Shifts!B$2:E229,4,FALSE)</f>
        <v>0</v>
      </c>
      <c r="T32" s="16" t="str">
        <f ca="1">OFFSET(Shifts!A$1,W32,1,1)</f>
        <v>00:00 00:00</v>
      </c>
      <c r="U32" s="16" t="str">
        <f ca="1">OFFSET(Shifts!A$1,W32,1,1)</f>
        <v>00:00 00:00</v>
      </c>
      <c r="V32" s="16">
        <f t="shared" si="10"/>
        <v>3</v>
      </c>
      <c r="W32" s="16">
        <f t="shared" si="11"/>
        <v>10</v>
      </c>
      <c r="X32" s="43">
        <f t="shared" ref="X32:X52" si="85">X$1</f>
        <v>0</v>
      </c>
      <c r="Y32" s="43">
        <f t="shared" ref="Y32" ca="1" si="86">R32-TIME(1,1,0)</f>
        <v>-4.2361111111111106E-2</v>
      </c>
      <c r="Z32" s="43">
        <f t="shared" si="83"/>
        <v>1.0416666666666666E-2</v>
      </c>
      <c r="AA32" s="3">
        <f t="shared" si="50"/>
        <v>0</v>
      </c>
      <c r="AB32" s="2">
        <f t="shared" si="50"/>
        <v>2</v>
      </c>
      <c r="AC32" s="2">
        <v>0</v>
      </c>
      <c r="AD32" s="2">
        <f t="shared" si="52"/>
        <v>1</v>
      </c>
      <c r="AE32" s="2">
        <f t="shared" si="52"/>
        <v>2</v>
      </c>
      <c r="AF32" s="16">
        <f t="shared" si="6"/>
        <v>0</v>
      </c>
      <c r="AG32" s="16">
        <f t="shared" si="7"/>
        <v>10</v>
      </c>
      <c r="AJ32" s="64" t="str">
        <f t="shared" ca="1" si="8"/>
        <v>insert into roundings values ('30','-1','0','-3660','900','0','2','0','1','2','0','10')exec @id=dbo.nextval 'roundings.roundingsref'</v>
      </c>
      <c r="AW32" s="64" t="str">
        <f t="shared" si="9"/>
        <v/>
      </c>
    </row>
    <row r="33" spans="1:49" x14ac:dyDescent="0.3">
      <c r="A33" s="8">
        <v>31</v>
      </c>
      <c r="B33" s="8">
        <v>-1</v>
      </c>
      <c r="C33" s="8">
        <f t="shared" ca="1" si="64"/>
        <v>-3600</v>
      </c>
      <c r="D33" s="8">
        <f t="shared" ca="1" si="64"/>
        <v>-60</v>
      </c>
      <c r="E33" s="8">
        <f t="shared" ca="1" si="64"/>
        <v>0</v>
      </c>
      <c r="F33" s="56">
        <f t="shared" si="3"/>
        <v>0</v>
      </c>
      <c r="G33" s="8">
        <f t="shared" si="3"/>
        <v>2</v>
      </c>
      <c r="H33" s="8">
        <f t="shared" si="3"/>
        <v>0</v>
      </c>
      <c r="I33" s="8">
        <f t="shared" si="3"/>
        <v>1</v>
      </c>
      <c r="J33" s="8">
        <f t="shared" si="3"/>
        <v>2</v>
      </c>
      <c r="K33" s="8">
        <f t="shared" si="3"/>
        <v>0</v>
      </c>
      <c r="L33" s="8">
        <f t="shared" si="4"/>
        <v>11</v>
      </c>
      <c r="P33" s="8">
        <f t="shared" si="5"/>
        <v>31</v>
      </c>
      <c r="R33" s="57">
        <f ca="1">VLOOKUP(U33,Shifts!B$2:D230,3,FALSE)</f>
        <v>0</v>
      </c>
      <c r="S33" s="57">
        <f ca="1">VLOOKUP(U33,Shifts!B$2:E230,4,FALSE)</f>
        <v>0</v>
      </c>
      <c r="T33" s="16" t="str">
        <f ca="1">OFFSET(Shifts!A$1,W33,1,1)</f>
        <v>00:00 00:00</v>
      </c>
      <c r="U33" s="16" t="str">
        <f ca="1">OFFSET(Shifts!A$1,W33,1,1)</f>
        <v>00:00 00:00</v>
      </c>
      <c r="V33" s="16">
        <f t="shared" si="10"/>
        <v>1</v>
      </c>
      <c r="W33" s="16">
        <f t="shared" si="11"/>
        <v>11</v>
      </c>
      <c r="X33" s="43">
        <f t="shared" ref="X33" ca="1" si="87">R33-TIME(1,0,0)</f>
        <v>-4.1666666666666664E-2</v>
      </c>
      <c r="Y33" s="43">
        <f t="shared" ref="Y33" ca="1" si="88">R33-TIME(0,1,0)</f>
        <v>-6.9444444444444447E-4</v>
      </c>
      <c r="Z33" s="3">
        <f t="shared" ref="Z33" ca="1" si="89">R33</f>
        <v>0</v>
      </c>
      <c r="AA33" s="3">
        <f t="shared" si="50"/>
        <v>0</v>
      </c>
      <c r="AB33" s="2">
        <f t="shared" si="50"/>
        <v>2</v>
      </c>
      <c r="AC33" s="2">
        <f t="shared" si="50"/>
        <v>0</v>
      </c>
      <c r="AD33" s="2">
        <f t="shared" si="52"/>
        <v>1</v>
      </c>
      <c r="AE33" s="2">
        <f t="shared" si="52"/>
        <v>2</v>
      </c>
      <c r="AF33" s="16">
        <f t="shared" si="6"/>
        <v>0</v>
      </c>
      <c r="AG33" s="16">
        <f t="shared" si="7"/>
        <v>11</v>
      </c>
      <c r="AJ33" s="64" t="str">
        <f t="shared" ca="1" si="8"/>
        <v>insert into roundings values ('31','-1','-3600','-60','0','0','2','0','1','2','0','11')exec @id=dbo.nextval 'roundings.roundingsref'</v>
      </c>
      <c r="AW33" s="64" t="str">
        <f t="shared" si="9"/>
        <v/>
      </c>
    </row>
    <row r="34" spans="1:49" x14ac:dyDescent="0.3">
      <c r="A34" s="8">
        <v>32</v>
      </c>
      <c r="B34" s="8">
        <v>-1</v>
      </c>
      <c r="C34" s="8">
        <f t="shared" ca="1" si="64"/>
        <v>0</v>
      </c>
      <c r="D34" s="8">
        <f t="shared" si="64"/>
        <v>86340</v>
      </c>
      <c r="E34" s="8">
        <f t="shared" si="64"/>
        <v>900</v>
      </c>
      <c r="F34" s="56">
        <f t="shared" si="3"/>
        <v>0</v>
      </c>
      <c r="G34" s="8">
        <f t="shared" si="3"/>
        <v>0</v>
      </c>
      <c r="H34" s="8">
        <f t="shared" si="3"/>
        <v>0</v>
      </c>
      <c r="I34" s="8">
        <f t="shared" si="3"/>
        <v>1</v>
      </c>
      <c r="J34" s="8">
        <f t="shared" si="3"/>
        <v>2</v>
      </c>
      <c r="K34" s="8">
        <f t="shared" si="3"/>
        <v>1</v>
      </c>
      <c r="L34" s="8">
        <f t="shared" si="4"/>
        <v>11</v>
      </c>
      <c r="P34" s="8">
        <f t="shared" si="5"/>
        <v>32</v>
      </c>
      <c r="R34" s="57">
        <f ca="1">VLOOKUP(U34,Shifts!B$2:D231,3,FALSE)</f>
        <v>0</v>
      </c>
      <c r="S34" s="57">
        <f ca="1">VLOOKUP(U34,Shifts!B$2:E231,4,FALSE)</f>
        <v>0</v>
      </c>
      <c r="T34" s="16" t="str">
        <f ca="1">OFFSET(Shifts!A$1,W34,1,1)</f>
        <v>00:00 00:00</v>
      </c>
      <c r="U34" s="16" t="str">
        <f ca="1">OFFSET(Shifts!A$1,W34,1,1)</f>
        <v>00:00 00:00</v>
      </c>
      <c r="V34" s="16">
        <f t="shared" si="10"/>
        <v>2</v>
      </c>
      <c r="W34" s="16">
        <f t="shared" si="11"/>
        <v>11</v>
      </c>
      <c r="X34" s="43">
        <f t="shared" ref="X34" ca="1" si="90">R34</f>
        <v>0</v>
      </c>
      <c r="Y34" s="43">
        <f t="shared" ref="Y34:Z55" si="91">Y$1</f>
        <v>0.99930555555555556</v>
      </c>
      <c r="Z34" s="3">
        <f t="shared" si="91"/>
        <v>1.0416666666666666E-2</v>
      </c>
      <c r="AA34" s="3">
        <f t="shared" si="50"/>
        <v>0</v>
      </c>
      <c r="AB34" s="2">
        <f t="shared" si="42"/>
        <v>0</v>
      </c>
      <c r="AC34" s="2">
        <v>0</v>
      </c>
      <c r="AD34" s="2">
        <f t="shared" si="52"/>
        <v>1</v>
      </c>
      <c r="AE34" s="2">
        <f t="shared" si="52"/>
        <v>2</v>
      </c>
      <c r="AF34" s="16">
        <f t="shared" si="6"/>
        <v>1</v>
      </c>
      <c r="AG34" s="16">
        <f t="shared" si="7"/>
        <v>11</v>
      </c>
      <c r="AJ34" s="64" t="str">
        <f t="shared" ca="1" si="8"/>
        <v>insert into roundings values ('32','-1','0','86340','900','0','0','0','1','2','1','11')exec @id=dbo.nextval 'roundings.roundingsref'</v>
      </c>
      <c r="AW34" s="64" t="str">
        <f t="shared" ca="1" si="9"/>
        <v>insert into roundinggroups values ('11','00:00 00:00')exec @id=dbo.nextval 'roundinggroups.roundinggroupref'</v>
      </c>
    </row>
    <row r="35" spans="1:49" x14ac:dyDescent="0.3">
      <c r="A35" s="8">
        <v>33</v>
      </c>
      <c r="B35" s="8">
        <v>-1</v>
      </c>
      <c r="C35" s="8">
        <f t="shared" si="64"/>
        <v>0</v>
      </c>
      <c r="D35" s="8">
        <f t="shared" ca="1" si="64"/>
        <v>-3659.9999999999995</v>
      </c>
      <c r="E35" s="8">
        <f t="shared" si="64"/>
        <v>900</v>
      </c>
      <c r="F35" s="56">
        <f t="shared" si="3"/>
        <v>0</v>
      </c>
      <c r="G35" s="8">
        <f t="shared" si="3"/>
        <v>2</v>
      </c>
      <c r="H35" s="8">
        <f t="shared" si="3"/>
        <v>0</v>
      </c>
      <c r="I35" s="8">
        <f t="shared" si="3"/>
        <v>1</v>
      </c>
      <c r="J35" s="8">
        <f t="shared" si="3"/>
        <v>2</v>
      </c>
      <c r="K35" s="8">
        <f t="shared" si="3"/>
        <v>0</v>
      </c>
      <c r="L35" s="8">
        <f t="shared" si="4"/>
        <v>11</v>
      </c>
      <c r="P35" s="8">
        <f t="shared" si="5"/>
        <v>33</v>
      </c>
      <c r="R35" s="57">
        <f ca="1">VLOOKUP(U35,Shifts!B$2:D232,3,FALSE)</f>
        <v>0</v>
      </c>
      <c r="S35" s="57">
        <f ca="1">VLOOKUP(U35,Shifts!B$2:E232,4,FALSE)</f>
        <v>0</v>
      </c>
      <c r="T35" s="16" t="str">
        <f ca="1">OFFSET(Shifts!A$1,W35,1,1)</f>
        <v>00:00 00:00</v>
      </c>
      <c r="U35" s="16" t="str">
        <f ca="1">OFFSET(Shifts!A$1,W35,1,1)</f>
        <v>00:00 00:00</v>
      </c>
      <c r="V35" s="16">
        <f t="shared" si="10"/>
        <v>3</v>
      </c>
      <c r="W35" s="16">
        <f t="shared" si="11"/>
        <v>11</v>
      </c>
      <c r="X35" s="43">
        <f t="shared" ref="X35:X55" si="92">X$1</f>
        <v>0</v>
      </c>
      <c r="Y35" s="43">
        <f t="shared" ref="Y35" ca="1" si="93">R35-TIME(1,1,0)</f>
        <v>-4.2361111111111106E-2</v>
      </c>
      <c r="Z35" s="43">
        <f t="shared" si="91"/>
        <v>1.0416666666666666E-2</v>
      </c>
      <c r="AA35" s="3">
        <f t="shared" si="50"/>
        <v>0</v>
      </c>
      <c r="AB35" s="2">
        <f t="shared" si="50"/>
        <v>2</v>
      </c>
      <c r="AC35" s="2">
        <v>0</v>
      </c>
      <c r="AD35" s="2">
        <f t="shared" ref="AD35:AE73" si="94">AD$1</f>
        <v>1</v>
      </c>
      <c r="AE35" s="2">
        <f t="shared" si="94"/>
        <v>2</v>
      </c>
      <c r="AF35" s="16">
        <f t="shared" si="6"/>
        <v>0</v>
      </c>
      <c r="AG35" s="16">
        <f t="shared" si="7"/>
        <v>11</v>
      </c>
      <c r="AJ35" s="64" t="str">
        <f t="shared" ca="1" si="8"/>
        <v>insert into roundings values ('33','-1','0','-3660','900','0','2','0','1','2','0','11')exec @id=dbo.nextval 'roundings.roundingsref'</v>
      </c>
      <c r="AW35" s="64" t="str">
        <f t="shared" si="9"/>
        <v/>
      </c>
    </row>
    <row r="36" spans="1:49" x14ac:dyDescent="0.3">
      <c r="A36" s="8">
        <v>34</v>
      </c>
      <c r="B36" s="8">
        <v>-1</v>
      </c>
      <c r="C36" s="8">
        <f t="shared" ca="1" si="64"/>
        <v>-3600</v>
      </c>
      <c r="D36" s="8">
        <f t="shared" ca="1" si="64"/>
        <v>-60</v>
      </c>
      <c r="E36" s="8">
        <f t="shared" ca="1" si="64"/>
        <v>0</v>
      </c>
      <c r="F36" s="56">
        <f t="shared" si="3"/>
        <v>0</v>
      </c>
      <c r="G36" s="8">
        <f t="shared" si="3"/>
        <v>2</v>
      </c>
      <c r="H36" s="8">
        <f t="shared" si="3"/>
        <v>0</v>
      </c>
      <c r="I36" s="8">
        <f t="shared" si="3"/>
        <v>1</v>
      </c>
      <c r="J36" s="8">
        <f t="shared" si="3"/>
        <v>2</v>
      </c>
      <c r="K36" s="8">
        <f t="shared" si="3"/>
        <v>0</v>
      </c>
      <c r="L36" s="8">
        <f t="shared" si="4"/>
        <v>12</v>
      </c>
      <c r="P36" s="8">
        <f t="shared" si="5"/>
        <v>34</v>
      </c>
      <c r="R36" s="57">
        <f ca="1">VLOOKUP(U36,Shifts!B$2:D233,3,FALSE)</f>
        <v>0</v>
      </c>
      <c r="S36" s="57">
        <f ca="1">VLOOKUP(U36,Shifts!B$2:E233,4,FALSE)</f>
        <v>0</v>
      </c>
      <c r="T36" s="16" t="str">
        <f ca="1">OFFSET(Shifts!A$1,W36,1,1)</f>
        <v>00:00 00:00</v>
      </c>
      <c r="U36" s="16" t="str">
        <f ca="1">OFFSET(Shifts!A$1,W36,1,1)</f>
        <v>00:00 00:00</v>
      </c>
      <c r="V36" s="16">
        <f t="shared" si="10"/>
        <v>1</v>
      </c>
      <c r="W36" s="16">
        <f t="shared" si="11"/>
        <v>12</v>
      </c>
      <c r="X36" s="43">
        <f t="shared" ref="X36" ca="1" si="95">R36-TIME(1,0,0)</f>
        <v>-4.1666666666666664E-2</v>
      </c>
      <c r="Y36" s="43">
        <f t="shared" ref="Y36" ca="1" si="96">R36-TIME(0,1,0)</f>
        <v>-6.9444444444444447E-4</v>
      </c>
      <c r="Z36" s="3">
        <f t="shared" ref="Z36" ca="1" si="97">R36</f>
        <v>0</v>
      </c>
      <c r="AA36" s="3">
        <f t="shared" si="50"/>
        <v>0</v>
      </c>
      <c r="AB36" s="2">
        <f t="shared" si="50"/>
        <v>2</v>
      </c>
      <c r="AC36" s="2">
        <f t="shared" si="50"/>
        <v>0</v>
      </c>
      <c r="AD36" s="2">
        <f t="shared" si="94"/>
        <v>1</v>
      </c>
      <c r="AE36" s="2">
        <f t="shared" si="94"/>
        <v>2</v>
      </c>
      <c r="AF36" s="16">
        <f t="shared" si="6"/>
        <v>0</v>
      </c>
      <c r="AG36" s="16">
        <f t="shared" si="7"/>
        <v>12</v>
      </c>
      <c r="AJ36" s="64" t="str">
        <f t="shared" ca="1" si="8"/>
        <v>insert into roundings values ('34','-1','-3600','-60','0','0','2','0','1','2','0','12')exec @id=dbo.nextval 'roundings.roundingsref'</v>
      </c>
      <c r="AW36" s="64" t="str">
        <f t="shared" si="9"/>
        <v/>
      </c>
    </row>
    <row r="37" spans="1:49" x14ac:dyDescent="0.3">
      <c r="A37" s="8">
        <v>35</v>
      </c>
      <c r="B37" s="8">
        <v>-1</v>
      </c>
      <c r="C37" s="8">
        <f t="shared" ca="1" si="64"/>
        <v>0</v>
      </c>
      <c r="D37" s="8">
        <f t="shared" si="64"/>
        <v>86340</v>
      </c>
      <c r="E37" s="8">
        <f t="shared" si="64"/>
        <v>900</v>
      </c>
      <c r="F37" s="56">
        <f t="shared" si="3"/>
        <v>0</v>
      </c>
      <c r="G37" s="8">
        <f t="shared" si="3"/>
        <v>0</v>
      </c>
      <c r="H37" s="8">
        <f t="shared" si="3"/>
        <v>0</v>
      </c>
      <c r="I37" s="8">
        <f t="shared" si="3"/>
        <v>1</v>
      </c>
      <c r="J37" s="8">
        <f t="shared" si="3"/>
        <v>2</v>
      </c>
      <c r="K37" s="8">
        <f t="shared" si="3"/>
        <v>1</v>
      </c>
      <c r="L37" s="8">
        <f t="shared" si="4"/>
        <v>12</v>
      </c>
      <c r="P37" s="8">
        <f t="shared" si="5"/>
        <v>35</v>
      </c>
      <c r="R37" s="57">
        <f ca="1">VLOOKUP(U37,Shifts!B$2:D234,3,FALSE)</f>
        <v>0</v>
      </c>
      <c r="S37" s="57">
        <f ca="1">VLOOKUP(U37,Shifts!B$2:E234,4,FALSE)</f>
        <v>0</v>
      </c>
      <c r="T37" s="16" t="str">
        <f ca="1">OFFSET(Shifts!A$1,W37,1,1)</f>
        <v>00:00 00:00</v>
      </c>
      <c r="U37" s="16" t="str">
        <f ca="1">OFFSET(Shifts!A$1,W37,1,1)</f>
        <v>00:00 00:00</v>
      </c>
      <c r="V37" s="16">
        <f t="shared" si="10"/>
        <v>2</v>
      </c>
      <c r="W37" s="16">
        <f t="shared" si="11"/>
        <v>12</v>
      </c>
      <c r="X37" s="43">
        <f t="shared" ref="X37" ca="1" si="98">R37</f>
        <v>0</v>
      </c>
      <c r="Y37" s="43">
        <f t="shared" ref="Y37:Z58" si="99">Y$1</f>
        <v>0.99930555555555556</v>
      </c>
      <c r="Z37" s="3">
        <f t="shared" si="99"/>
        <v>1.0416666666666666E-2</v>
      </c>
      <c r="AA37" s="3">
        <f t="shared" si="50"/>
        <v>0</v>
      </c>
      <c r="AB37" s="2">
        <f t="shared" si="51"/>
        <v>0</v>
      </c>
      <c r="AC37" s="2">
        <v>0</v>
      </c>
      <c r="AD37" s="2">
        <f t="shared" si="94"/>
        <v>1</v>
      </c>
      <c r="AE37" s="2">
        <f t="shared" si="94"/>
        <v>2</v>
      </c>
      <c r="AF37" s="16">
        <f t="shared" si="6"/>
        <v>1</v>
      </c>
      <c r="AG37" s="16">
        <f t="shared" si="7"/>
        <v>12</v>
      </c>
      <c r="AJ37" s="64" t="str">
        <f t="shared" ca="1" si="8"/>
        <v>insert into roundings values ('35','-1','0','86340','900','0','0','0','1','2','1','12')exec @id=dbo.nextval 'roundings.roundingsref'</v>
      </c>
      <c r="AW37" s="64" t="str">
        <f t="shared" ca="1" si="9"/>
        <v>insert into roundinggroups values ('12','00:00 00:00')exec @id=dbo.nextval 'roundinggroups.roundinggroupref'</v>
      </c>
    </row>
    <row r="38" spans="1:49" x14ac:dyDescent="0.3">
      <c r="A38" s="8">
        <v>36</v>
      </c>
      <c r="B38" s="8">
        <v>-1</v>
      </c>
      <c r="C38" s="8">
        <f t="shared" si="64"/>
        <v>0</v>
      </c>
      <c r="D38" s="8">
        <f t="shared" ca="1" si="64"/>
        <v>-3659.9999999999995</v>
      </c>
      <c r="E38" s="8">
        <f t="shared" si="64"/>
        <v>900</v>
      </c>
      <c r="F38" s="56">
        <f t="shared" si="3"/>
        <v>0</v>
      </c>
      <c r="G38" s="8">
        <f t="shared" si="3"/>
        <v>2</v>
      </c>
      <c r="H38" s="8">
        <f t="shared" si="3"/>
        <v>0</v>
      </c>
      <c r="I38" s="8">
        <f t="shared" si="3"/>
        <v>1</v>
      </c>
      <c r="J38" s="8">
        <f t="shared" si="3"/>
        <v>2</v>
      </c>
      <c r="K38" s="8">
        <f t="shared" si="3"/>
        <v>0</v>
      </c>
      <c r="L38" s="8">
        <f t="shared" si="4"/>
        <v>12</v>
      </c>
      <c r="P38" s="8">
        <f t="shared" si="5"/>
        <v>36</v>
      </c>
      <c r="R38" s="57">
        <f ca="1">VLOOKUP(U38,Shifts!B$2:D235,3,FALSE)</f>
        <v>0</v>
      </c>
      <c r="S38" s="57">
        <f ca="1">VLOOKUP(U38,Shifts!B$2:E235,4,FALSE)</f>
        <v>0</v>
      </c>
      <c r="T38" s="16" t="str">
        <f ca="1">OFFSET(Shifts!A$1,W38,1,1)</f>
        <v>00:00 00:00</v>
      </c>
      <c r="U38" s="16" t="str">
        <f ca="1">OFFSET(Shifts!A$1,W38,1,1)</f>
        <v>00:00 00:00</v>
      </c>
      <c r="V38" s="16">
        <f t="shared" si="10"/>
        <v>3</v>
      </c>
      <c r="W38" s="16">
        <f t="shared" si="11"/>
        <v>12</v>
      </c>
      <c r="X38" s="43">
        <f t="shared" ref="X38:X58" si="100">X$1</f>
        <v>0</v>
      </c>
      <c r="Y38" s="43">
        <f t="shared" ref="Y38" ca="1" si="101">R38-TIME(1,1,0)</f>
        <v>-4.2361111111111106E-2</v>
      </c>
      <c r="Z38" s="43">
        <f t="shared" si="99"/>
        <v>1.0416666666666666E-2</v>
      </c>
      <c r="AA38" s="3">
        <f t="shared" si="50"/>
        <v>0</v>
      </c>
      <c r="AB38" s="2">
        <f t="shared" si="50"/>
        <v>2</v>
      </c>
      <c r="AC38" s="2">
        <v>0</v>
      </c>
      <c r="AD38" s="2">
        <f t="shared" si="94"/>
        <v>1</v>
      </c>
      <c r="AE38" s="2">
        <f t="shared" si="94"/>
        <v>2</v>
      </c>
      <c r="AF38" s="16">
        <f t="shared" si="6"/>
        <v>0</v>
      </c>
      <c r="AG38" s="16">
        <f t="shared" si="7"/>
        <v>12</v>
      </c>
      <c r="AJ38" s="64" t="str">
        <f t="shared" ca="1" si="8"/>
        <v>insert into roundings values ('36','-1','0','-3660','900','0','2','0','1','2','0','12')exec @id=dbo.nextval 'roundings.roundingsref'</v>
      </c>
      <c r="AW38" s="64" t="str">
        <f t="shared" si="9"/>
        <v/>
      </c>
    </row>
    <row r="39" spans="1:49" x14ac:dyDescent="0.3">
      <c r="A39" s="8">
        <v>37</v>
      </c>
      <c r="B39" s="8">
        <v>-1</v>
      </c>
      <c r="C39" s="8">
        <f t="shared" ca="1" si="64"/>
        <v>-3600</v>
      </c>
      <c r="D39" s="8">
        <f t="shared" ca="1" si="64"/>
        <v>-60</v>
      </c>
      <c r="E39" s="8">
        <f t="shared" ca="1" si="64"/>
        <v>0</v>
      </c>
      <c r="F39" s="56">
        <f t="shared" si="3"/>
        <v>0</v>
      </c>
      <c r="G39" s="8">
        <f t="shared" si="3"/>
        <v>2</v>
      </c>
      <c r="H39" s="8">
        <f t="shared" si="3"/>
        <v>0</v>
      </c>
      <c r="I39" s="8">
        <f t="shared" si="3"/>
        <v>1</v>
      </c>
      <c r="J39" s="8">
        <f t="shared" si="3"/>
        <v>2</v>
      </c>
      <c r="K39" s="8">
        <f t="shared" si="3"/>
        <v>0</v>
      </c>
      <c r="L39" s="8">
        <f t="shared" si="4"/>
        <v>13</v>
      </c>
      <c r="P39" s="8">
        <f t="shared" si="5"/>
        <v>37</v>
      </c>
      <c r="R39" s="57">
        <f ca="1">VLOOKUP(U39,Shifts!B$2:D236,3,FALSE)</f>
        <v>0</v>
      </c>
      <c r="S39" s="57">
        <f ca="1">VLOOKUP(U39,Shifts!B$2:E236,4,FALSE)</f>
        <v>0</v>
      </c>
      <c r="T39" s="16" t="str">
        <f ca="1">OFFSET(Shifts!A$1,W39,1,1)</f>
        <v>00:00 00:00</v>
      </c>
      <c r="U39" s="16" t="str">
        <f ca="1">OFFSET(Shifts!A$1,W39,1,1)</f>
        <v>00:00 00:00</v>
      </c>
      <c r="V39" s="16">
        <f t="shared" si="10"/>
        <v>1</v>
      </c>
      <c r="W39" s="16">
        <f t="shared" si="11"/>
        <v>13</v>
      </c>
      <c r="X39" s="43">
        <f t="shared" ref="X39" ca="1" si="102">R39-TIME(1,0,0)</f>
        <v>-4.1666666666666664E-2</v>
      </c>
      <c r="Y39" s="43">
        <f t="shared" ref="Y39" ca="1" si="103">R39-TIME(0,1,0)</f>
        <v>-6.9444444444444447E-4</v>
      </c>
      <c r="Z39" s="3">
        <f t="shared" ref="Z39" ca="1" si="104">R39</f>
        <v>0</v>
      </c>
      <c r="AA39" s="3">
        <f t="shared" si="50"/>
        <v>0</v>
      </c>
      <c r="AB39" s="2">
        <f t="shared" si="50"/>
        <v>2</v>
      </c>
      <c r="AC39" s="2">
        <f t="shared" si="50"/>
        <v>0</v>
      </c>
      <c r="AD39" s="2">
        <f t="shared" si="94"/>
        <v>1</v>
      </c>
      <c r="AE39" s="2">
        <f t="shared" si="94"/>
        <v>2</v>
      </c>
      <c r="AF39" s="16">
        <f t="shared" si="6"/>
        <v>0</v>
      </c>
      <c r="AG39" s="16">
        <f t="shared" si="7"/>
        <v>13</v>
      </c>
      <c r="AJ39" s="64" t="str">
        <f t="shared" ca="1" si="8"/>
        <v>insert into roundings values ('37','-1','-3600','-60','0','0','2','0','1','2','0','13')exec @id=dbo.nextval 'roundings.roundingsref'</v>
      </c>
      <c r="AW39" s="64" t="str">
        <f t="shared" si="9"/>
        <v/>
      </c>
    </row>
    <row r="40" spans="1:49" x14ac:dyDescent="0.3">
      <c r="A40" s="8">
        <v>38</v>
      </c>
      <c r="B40" s="8">
        <v>-1</v>
      </c>
      <c r="C40" s="8">
        <f t="shared" ca="1" si="64"/>
        <v>0</v>
      </c>
      <c r="D40" s="8">
        <f t="shared" si="64"/>
        <v>86340</v>
      </c>
      <c r="E40" s="8">
        <f t="shared" si="64"/>
        <v>900</v>
      </c>
      <c r="F40" s="56">
        <f t="shared" si="3"/>
        <v>0</v>
      </c>
      <c r="G40" s="8">
        <f t="shared" si="3"/>
        <v>0</v>
      </c>
      <c r="H40" s="8">
        <f t="shared" si="3"/>
        <v>0</v>
      </c>
      <c r="I40" s="8">
        <f t="shared" si="3"/>
        <v>1</v>
      </c>
      <c r="J40" s="8">
        <f t="shared" si="3"/>
        <v>2</v>
      </c>
      <c r="K40" s="8">
        <f t="shared" si="3"/>
        <v>1</v>
      </c>
      <c r="L40" s="8">
        <f t="shared" si="4"/>
        <v>13</v>
      </c>
      <c r="P40" s="8">
        <f t="shared" si="5"/>
        <v>38</v>
      </c>
      <c r="R40" s="57">
        <f ca="1">VLOOKUP(U40,Shifts!B$2:D237,3,FALSE)</f>
        <v>0</v>
      </c>
      <c r="S40" s="57">
        <f ca="1">VLOOKUP(U40,Shifts!B$2:E237,4,FALSE)</f>
        <v>0</v>
      </c>
      <c r="T40" s="16" t="str">
        <f ca="1">OFFSET(Shifts!A$1,W40,1,1)</f>
        <v>00:00 00:00</v>
      </c>
      <c r="U40" s="16" t="str">
        <f ca="1">OFFSET(Shifts!A$1,W40,1,1)</f>
        <v>00:00 00:00</v>
      </c>
      <c r="V40" s="16">
        <f t="shared" si="10"/>
        <v>2</v>
      </c>
      <c r="W40" s="16">
        <f t="shared" si="11"/>
        <v>13</v>
      </c>
      <c r="X40" s="43">
        <f t="shared" ref="X40" ca="1" si="105">R40</f>
        <v>0</v>
      </c>
      <c r="Y40" s="43">
        <f t="shared" ref="Y40:Z63" si="106">Y$1</f>
        <v>0.99930555555555556</v>
      </c>
      <c r="Z40" s="3">
        <f t="shared" si="106"/>
        <v>1.0416666666666666E-2</v>
      </c>
      <c r="AA40" s="3">
        <f t="shared" si="50"/>
        <v>0</v>
      </c>
      <c r="AB40" s="2">
        <f t="shared" ref="AB40" si="107">AB$1-2</f>
        <v>0</v>
      </c>
      <c r="AC40" s="2">
        <v>0</v>
      </c>
      <c r="AD40" s="2">
        <f t="shared" si="94"/>
        <v>1</v>
      </c>
      <c r="AE40" s="2">
        <f t="shared" si="94"/>
        <v>2</v>
      </c>
      <c r="AF40" s="16">
        <f t="shared" si="6"/>
        <v>1</v>
      </c>
      <c r="AG40" s="16">
        <f t="shared" si="7"/>
        <v>13</v>
      </c>
      <c r="AJ40" s="64" t="str">
        <f t="shared" ca="1" si="8"/>
        <v>insert into roundings values ('38','-1','0','86340','900','0','0','0','1','2','1','13')exec @id=dbo.nextval 'roundings.roundingsref'</v>
      </c>
      <c r="AW40" s="64" t="str">
        <f t="shared" ca="1" si="9"/>
        <v>insert into roundinggroups values ('13','00:00 00:00')exec @id=dbo.nextval 'roundinggroups.roundinggroupref'</v>
      </c>
    </row>
    <row r="41" spans="1:49" x14ac:dyDescent="0.3">
      <c r="A41" s="8">
        <v>39</v>
      </c>
      <c r="B41" s="8">
        <v>-1</v>
      </c>
      <c r="C41" s="8">
        <f t="shared" si="64"/>
        <v>0</v>
      </c>
      <c r="D41" s="8">
        <f t="shared" ca="1" si="64"/>
        <v>-3659.9999999999995</v>
      </c>
      <c r="E41" s="8">
        <f t="shared" si="64"/>
        <v>900</v>
      </c>
      <c r="F41" s="56">
        <f t="shared" si="3"/>
        <v>0</v>
      </c>
      <c r="G41" s="8">
        <f t="shared" si="3"/>
        <v>2</v>
      </c>
      <c r="H41" s="8">
        <f t="shared" si="3"/>
        <v>0</v>
      </c>
      <c r="I41" s="8">
        <f t="shared" si="3"/>
        <v>1</v>
      </c>
      <c r="J41" s="8">
        <f t="shared" si="3"/>
        <v>2</v>
      </c>
      <c r="K41" s="8">
        <f t="shared" si="3"/>
        <v>0</v>
      </c>
      <c r="L41" s="8">
        <f t="shared" si="4"/>
        <v>13</v>
      </c>
      <c r="P41" s="8">
        <f t="shared" si="5"/>
        <v>39</v>
      </c>
      <c r="R41" s="57">
        <f ca="1">VLOOKUP(U41,Shifts!B$2:D238,3,FALSE)</f>
        <v>0</v>
      </c>
      <c r="S41" s="57">
        <f ca="1">VLOOKUP(U41,Shifts!B$2:E238,4,FALSE)</f>
        <v>0</v>
      </c>
      <c r="T41" s="16" t="str">
        <f ca="1">OFFSET(Shifts!A$1,W41,1,1)</f>
        <v>00:00 00:00</v>
      </c>
      <c r="U41" s="16" t="str">
        <f ca="1">OFFSET(Shifts!A$1,W41,1,1)</f>
        <v>00:00 00:00</v>
      </c>
      <c r="V41" s="16">
        <f t="shared" si="10"/>
        <v>3</v>
      </c>
      <c r="W41" s="16">
        <f t="shared" si="11"/>
        <v>13</v>
      </c>
      <c r="X41" s="43">
        <f t="shared" ref="X41:X61" si="108">X$1</f>
        <v>0</v>
      </c>
      <c r="Y41" s="43">
        <f t="shared" ref="Y41" ca="1" si="109">R41-TIME(1,1,0)</f>
        <v>-4.2361111111111106E-2</v>
      </c>
      <c r="Z41" s="43">
        <f t="shared" si="106"/>
        <v>1.0416666666666666E-2</v>
      </c>
      <c r="AA41" s="3">
        <f t="shared" si="50"/>
        <v>0</v>
      </c>
      <c r="AB41" s="2">
        <f t="shared" si="50"/>
        <v>2</v>
      </c>
      <c r="AC41" s="2">
        <v>0</v>
      </c>
      <c r="AD41" s="2">
        <f t="shared" si="94"/>
        <v>1</v>
      </c>
      <c r="AE41" s="2">
        <f t="shared" si="94"/>
        <v>2</v>
      </c>
      <c r="AF41" s="16">
        <f t="shared" si="6"/>
        <v>0</v>
      </c>
      <c r="AG41" s="16">
        <f t="shared" si="7"/>
        <v>13</v>
      </c>
      <c r="AJ41" s="64" t="str">
        <f t="shared" ca="1" si="8"/>
        <v>insert into roundings values ('39','-1','0','-3660','900','0','2','0','1','2','0','13')exec @id=dbo.nextval 'roundings.roundingsref'</v>
      </c>
      <c r="AW41" s="64" t="str">
        <f t="shared" si="9"/>
        <v/>
      </c>
    </row>
    <row r="42" spans="1:49" x14ac:dyDescent="0.3">
      <c r="A42" s="8">
        <v>40</v>
      </c>
      <c r="B42" s="8">
        <v>-1</v>
      </c>
      <c r="C42" s="8">
        <f t="shared" ca="1" si="64"/>
        <v>-3600</v>
      </c>
      <c r="D42" s="8">
        <f t="shared" ca="1" si="64"/>
        <v>-60</v>
      </c>
      <c r="E42" s="8">
        <f t="shared" ca="1" si="64"/>
        <v>0</v>
      </c>
      <c r="F42" s="56">
        <f t="shared" si="3"/>
        <v>0</v>
      </c>
      <c r="G42" s="8">
        <f t="shared" si="3"/>
        <v>2</v>
      </c>
      <c r="H42" s="8">
        <f t="shared" si="3"/>
        <v>0</v>
      </c>
      <c r="I42" s="8">
        <f t="shared" si="3"/>
        <v>1</v>
      </c>
      <c r="J42" s="8">
        <f t="shared" si="3"/>
        <v>2</v>
      </c>
      <c r="K42" s="8">
        <f t="shared" si="3"/>
        <v>0</v>
      </c>
      <c r="L42" s="8">
        <f t="shared" si="4"/>
        <v>14</v>
      </c>
      <c r="P42" s="8">
        <f t="shared" si="5"/>
        <v>40</v>
      </c>
      <c r="R42" s="57">
        <f ca="1">VLOOKUP(U42,Shifts!B$2:D239,3,FALSE)</f>
        <v>0</v>
      </c>
      <c r="S42" s="57">
        <f ca="1">VLOOKUP(U42,Shifts!B$2:E239,4,FALSE)</f>
        <v>0</v>
      </c>
      <c r="T42" s="16" t="str">
        <f ca="1">OFFSET(Shifts!A$1,W42,1,1)</f>
        <v>00:00 00:00</v>
      </c>
      <c r="U42" s="16" t="str">
        <f ca="1">OFFSET(Shifts!A$1,W42,1,1)</f>
        <v>00:00 00:00</v>
      </c>
      <c r="V42" s="16">
        <f t="shared" si="10"/>
        <v>1</v>
      </c>
      <c r="W42" s="16">
        <f t="shared" si="11"/>
        <v>14</v>
      </c>
      <c r="X42" s="43">
        <f t="shared" ref="X42" ca="1" si="110">R42-TIME(1,0,0)</f>
        <v>-4.1666666666666664E-2</v>
      </c>
      <c r="Y42" s="43">
        <f t="shared" ref="Y42" ca="1" si="111">R42-TIME(0,1,0)</f>
        <v>-6.9444444444444447E-4</v>
      </c>
      <c r="Z42" s="3">
        <f t="shared" ref="Z42" ca="1" si="112">R42</f>
        <v>0</v>
      </c>
      <c r="AA42" s="3">
        <f t="shared" si="50"/>
        <v>0</v>
      </c>
      <c r="AB42" s="2">
        <f t="shared" si="50"/>
        <v>2</v>
      </c>
      <c r="AC42" s="2">
        <f t="shared" si="50"/>
        <v>0</v>
      </c>
      <c r="AD42" s="2">
        <f t="shared" si="94"/>
        <v>1</v>
      </c>
      <c r="AE42" s="2">
        <f t="shared" si="94"/>
        <v>2</v>
      </c>
      <c r="AF42" s="16">
        <f t="shared" si="6"/>
        <v>0</v>
      </c>
      <c r="AG42" s="16">
        <f t="shared" si="7"/>
        <v>14</v>
      </c>
      <c r="AJ42" s="64" t="str">
        <f t="shared" ca="1" si="8"/>
        <v>insert into roundings values ('40','-1','-3600','-60','0','0','2','0','1','2','0','14')exec @id=dbo.nextval 'roundings.roundingsref'</v>
      </c>
      <c r="AW42" s="64" t="str">
        <f t="shared" si="9"/>
        <v/>
      </c>
    </row>
    <row r="43" spans="1:49" x14ac:dyDescent="0.3">
      <c r="A43" s="8">
        <v>41</v>
      </c>
      <c r="B43" s="8">
        <v>-1</v>
      </c>
      <c r="C43" s="8">
        <f t="shared" si="64"/>
        <v>0</v>
      </c>
      <c r="D43" s="8">
        <f t="shared" ca="1" si="64"/>
        <v>-3659.9999999999995</v>
      </c>
      <c r="E43" s="8">
        <f t="shared" si="64"/>
        <v>900</v>
      </c>
      <c r="F43" s="56">
        <f t="shared" si="3"/>
        <v>0</v>
      </c>
      <c r="G43" s="8">
        <f t="shared" si="3"/>
        <v>0</v>
      </c>
      <c r="H43" s="8">
        <f t="shared" si="3"/>
        <v>0</v>
      </c>
      <c r="I43" s="8">
        <f t="shared" si="3"/>
        <v>1</v>
      </c>
      <c r="J43" s="8">
        <f t="shared" si="3"/>
        <v>2</v>
      </c>
      <c r="K43" s="8">
        <f t="shared" si="3"/>
        <v>1</v>
      </c>
      <c r="L43" s="8">
        <f t="shared" si="4"/>
        <v>14</v>
      </c>
      <c r="P43" s="8">
        <f t="shared" si="5"/>
        <v>41</v>
      </c>
      <c r="R43" s="57">
        <f ca="1">VLOOKUP(U43,Shifts!B$2:D240,3,FALSE)</f>
        <v>0</v>
      </c>
      <c r="S43" s="57">
        <f ca="1">VLOOKUP(U43,Shifts!B$2:E240,4,FALSE)</f>
        <v>0</v>
      </c>
      <c r="T43" s="16" t="str">
        <f ca="1">OFFSET(Shifts!A$1,W43,1,1)</f>
        <v>00:00 00:00</v>
      </c>
      <c r="U43" s="16" t="str">
        <f ca="1">OFFSET(Shifts!A$1,W43,1,1)</f>
        <v>00:00 00:00</v>
      </c>
      <c r="V43" s="16">
        <f t="shared" si="10"/>
        <v>2</v>
      </c>
      <c r="W43" s="16">
        <f t="shared" si="11"/>
        <v>14</v>
      </c>
      <c r="X43" s="43">
        <f t="shared" ref="X43" si="113">X$1</f>
        <v>0</v>
      </c>
      <c r="Y43" s="43">
        <f t="shared" ref="Y43" ca="1" si="114">R43-TIME(1,1,0)</f>
        <v>-4.2361111111111106E-2</v>
      </c>
      <c r="Z43" s="43">
        <f t="shared" ref="Z43" si="115">Z$1</f>
        <v>1.0416666666666666E-2</v>
      </c>
      <c r="AA43" s="3">
        <f t="shared" si="50"/>
        <v>0</v>
      </c>
      <c r="AB43" s="2">
        <f t="shared" si="42"/>
        <v>0</v>
      </c>
      <c r="AC43" s="2">
        <v>0</v>
      </c>
      <c r="AD43" s="2">
        <f t="shared" si="94"/>
        <v>1</v>
      </c>
      <c r="AE43" s="2">
        <f t="shared" si="94"/>
        <v>2</v>
      </c>
      <c r="AF43" s="16">
        <f t="shared" si="6"/>
        <v>1</v>
      </c>
      <c r="AG43" s="16">
        <f t="shared" si="7"/>
        <v>14</v>
      </c>
      <c r="AJ43" s="64" t="str">
        <f t="shared" ca="1" si="8"/>
        <v>insert into roundings values ('41','-1','0','-3660','900','0','0','0','1','2','1','14')exec @id=dbo.nextval 'roundings.roundingsref'</v>
      </c>
      <c r="AW43" s="64" t="str">
        <f t="shared" ca="1" si="9"/>
        <v>insert into roundinggroups values ('14','00:00 00:00')exec @id=dbo.nextval 'roundinggroups.roundinggroupref'</v>
      </c>
    </row>
    <row r="44" spans="1:49" x14ac:dyDescent="0.3">
      <c r="A44" s="8">
        <v>42</v>
      </c>
      <c r="B44" s="8">
        <v>-1</v>
      </c>
      <c r="C44" s="8">
        <f t="shared" ca="1" si="64"/>
        <v>-3600</v>
      </c>
      <c r="D44" s="8">
        <f t="shared" ca="1" si="64"/>
        <v>-60</v>
      </c>
      <c r="E44" s="8">
        <f t="shared" ca="1" si="64"/>
        <v>0</v>
      </c>
      <c r="F44" s="56">
        <f t="shared" si="3"/>
        <v>0</v>
      </c>
      <c r="G44" s="8">
        <f t="shared" si="3"/>
        <v>2</v>
      </c>
      <c r="H44" s="8">
        <f t="shared" si="3"/>
        <v>0</v>
      </c>
      <c r="I44" s="8">
        <f t="shared" si="3"/>
        <v>1</v>
      </c>
      <c r="J44" s="8">
        <f t="shared" si="3"/>
        <v>2</v>
      </c>
      <c r="K44" s="8">
        <f t="shared" si="3"/>
        <v>0</v>
      </c>
      <c r="L44" s="8">
        <f t="shared" si="4"/>
        <v>14</v>
      </c>
      <c r="P44" s="8">
        <f t="shared" si="5"/>
        <v>42</v>
      </c>
      <c r="R44" s="57">
        <f ca="1">VLOOKUP(U44,Shifts!B$2:D241,3,FALSE)</f>
        <v>0</v>
      </c>
      <c r="S44" s="57">
        <f ca="1">VLOOKUP(U44,Shifts!B$2:E241,4,FALSE)</f>
        <v>0</v>
      </c>
      <c r="T44" s="16" t="str">
        <f ca="1">OFFSET(Shifts!A$1,W44,1,1)</f>
        <v>00:00 00:00</v>
      </c>
      <c r="U44" s="16" t="str">
        <f ca="1">OFFSET(Shifts!A$1,W44,1,1)</f>
        <v>00:00 00:00</v>
      </c>
      <c r="V44" s="16">
        <f t="shared" si="10"/>
        <v>3</v>
      </c>
      <c r="W44" s="16">
        <f t="shared" si="11"/>
        <v>14</v>
      </c>
      <c r="X44" s="43">
        <f t="shared" ref="X44" ca="1" si="116">R44-TIME(1,0,0)</f>
        <v>-4.1666666666666664E-2</v>
      </c>
      <c r="Y44" s="43">
        <f t="shared" ref="Y44" ca="1" si="117">R44-TIME(0,1,0)</f>
        <v>-6.9444444444444447E-4</v>
      </c>
      <c r="Z44" s="3">
        <f t="shared" ref="Z44" ca="1" si="118">R44</f>
        <v>0</v>
      </c>
      <c r="AA44" s="3">
        <f t="shared" si="50"/>
        <v>0</v>
      </c>
      <c r="AB44" s="2">
        <f t="shared" si="50"/>
        <v>2</v>
      </c>
      <c r="AC44" s="2">
        <v>0</v>
      </c>
      <c r="AD44" s="2">
        <f t="shared" si="94"/>
        <v>1</v>
      </c>
      <c r="AE44" s="2">
        <f t="shared" si="94"/>
        <v>2</v>
      </c>
      <c r="AF44" s="16">
        <f t="shared" si="6"/>
        <v>0</v>
      </c>
      <c r="AG44" s="16">
        <f t="shared" si="7"/>
        <v>14</v>
      </c>
      <c r="AJ44" s="64" t="str">
        <f t="shared" ca="1" si="8"/>
        <v>insert into roundings values ('42','-1','-3600','-60','0','0','2','0','1','2','0','14')exec @id=dbo.nextval 'roundings.roundingsref'</v>
      </c>
      <c r="AW44" s="64" t="str">
        <f t="shared" si="9"/>
        <v/>
      </c>
    </row>
    <row r="45" spans="1:49" x14ac:dyDescent="0.3">
      <c r="A45" s="8">
        <v>43</v>
      </c>
      <c r="B45" s="8">
        <v>-1</v>
      </c>
      <c r="C45" s="8">
        <f t="shared" ca="1" si="64"/>
        <v>0</v>
      </c>
      <c r="D45" s="8">
        <f t="shared" si="64"/>
        <v>86340</v>
      </c>
      <c r="E45" s="8">
        <f t="shared" si="64"/>
        <v>900</v>
      </c>
      <c r="F45" s="56">
        <f t="shared" si="3"/>
        <v>0</v>
      </c>
      <c r="G45" s="8">
        <f t="shared" si="3"/>
        <v>2</v>
      </c>
      <c r="H45" s="8">
        <f t="shared" si="3"/>
        <v>0</v>
      </c>
      <c r="I45" s="8">
        <f t="shared" si="3"/>
        <v>1</v>
      </c>
      <c r="J45" s="8">
        <f t="shared" si="3"/>
        <v>2</v>
      </c>
      <c r="K45" s="8">
        <f t="shared" si="3"/>
        <v>0</v>
      </c>
      <c r="L45" s="8">
        <f t="shared" si="4"/>
        <v>15</v>
      </c>
      <c r="P45" s="8">
        <f t="shared" si="5"/>
        <v>43</v>
      </c>
      <c r="R45" s="57">
        <f ca="1">VLOOKUP(U45,Shifts!B$2:D242,3,FALSE)</f>
        <v>0</v>
      </c>
      <c r="S45" s="57">
        <f ca="1">VLOOKUP(U45,Shifts!B$2:E242,4,FALSE)</f>
        <v>0</v>
      </c>
      <c r="T45" s="16" t="str">
        <f ca="1">OFFSET(Shifts!A$1,W45,1,1)</f>
        <v>00:00 00:00</v>
      </c>
      <c r="U45" s="16" t="str">
        <f ca="1">OFFSET(Shifts!A$1,W45,1,1)</f>
        <v>00:00 00:00</v>
      </c>
      <c r="V45" s="16">
        <f t="shared" si="10"/>
        <v>1</v>
      </c>
      <c r="W45" s="16">
        <f t="shared" si="11"/>
        <v>15</v>
      </c>
      <c r="X45" s="43">
        <f t="shared" ref="X45" ca="1" si="119">R45</f>
        <v>0</v>
      </c>
      <c r="Y45" s="43">
        <f t="shared" ref="Y45:Z45" si="120">Y$1</f>
        <v>0.99930555555555556</v>
      </c>
      <c r="Z45" s="3">
        <f t="shared" si="120"/>
        <v>1.0416666666666666E-2</v>
      </c>
      <c r="AA45" s="3">
        <f t="shared" si="50"/>
        <v>0</v>
      </c>
      <c r="AB45" s="2">
        <f t="shared" si="50"/>
        <v>2</v>
      </c>
      <c r="AC45" s="2">
        <f t="shared" si="50"/>
        <v>0</v>
      </c>
      <c r="AD45" s="2">
        <f t="shared" si="94"/>
        <v>1</v>
      </c>
      <c r="AE45" s="2">
        <f t="shared" si="94"/>
        <v>2</v>
      </c>
      <c r="AF45" s="16">
        <f t="shared" si="6"/>
        <v>0</v>
      </c>
      <c r="AG45" s="16">
        <f t="shared" si="7"/>
        <v>15</v>
      </c>
      <c r="AJ45" s="64" t="str">
        <f t="shared" ca="1" si="8"/>
        <v>insert into roundings values ('43','-1','0','86340','900','0','2','0','1','2','0','15')exec @id=dbo.nextval 'roundings.roundingsref'</v>
      </c>
      <c r="AW45" s="64" t="str">
        <f t="shared" si="9"/>
        <v/>
      </c>
    </row>
    <row r="46" spans="1:49" x14ac:dyDescent="0.3">
      <c r="A46" s="8">
        <v>44</v>
      </c>
      <c r="B46" s="8">
        <v>-1</v>
      </c>
      <c r="C46" s="8">
        <f t="shared" si="64"/>
        <v>0</v>
      </c>
      <c r="D46" s="8">
        <f t="shared" ca="1" si="64"/>
        <v>-3659.9999999999995</v>
      </c>
      <c r="E46" s="8">
        <f t="shared" si="64"/>
        <v>900</v>
      </c>
      <c r="F46" s="56">
        <f t="shared" si="3"/>
        <v>0</v>
      </c>
      <c r="G46" s="8">
        <f t="shared" si="3"/>
        <v>0</v>
      </c>
      <c r="H46" s="8">
        <f t="shared" si="3"/>
        <v>0</v>
      </c>
      <c r="I46" s="8">
        <f t="shared" si="3"/>
        <v>1</v>
      </c>
      <c r="J46" s="8">
        <f t="shared" si="3"/>
        <v>2</v>
      </c>
      <c r="K46" s="8">
        <f t="shared" si="3"/>
        <v>1</v>
      </c>
      <c r="L46" s="8">
        <f t="shared" si="4"/>
        <v>15</v>
      </c>
      <c r="P46" s="8">
        <f t="shared" si="5"/>
        <v>44</v>
      </c>
      <c r="R46" s="57">
        <f ca="1">VLOOKUP(U46,Shifts!B$2:D243,3,FALSE)</f>
        <v>0</v>
      </c>
      <c r="S46" s="57">
        <f ca="1">VLOOKUP(U46,Shifts!B$2:E243,4,FALSE)</f>
        <v>0</v>
      </c>
      <c r="T46" s="16" t="str">
        <f ca="1">OFFSET(Shifts!A$1,W46,1,1)</f>
        <v>00:00 00:00</v>
      </c>
      <c r="U46" s="16" t="str">
        <f ca="1">OFFSET(Shifts!A$1,W46,1,1)</f>
        <v>00:00 00:00</v>
      </c>
      <c r="V46" s="16">
        <f t="shared" si="10"/>
        <v>2</v>
      </c>
      <c r="W46" s="16">
        <f t="shared" si="11"/>
        <v>15</v>
      </c>
      <c r="X46" s="43">
        <f t="shared" si="70"/>
        <v>0</v>
      </c>
      <c r="Y46" s="43">
        <f t="shared" ref="Y46" ca="1" si="121">R46-TIME(1,1,0)</f>
        <v>-4.2361111111111106E-2</v>
      </c>
      <c r="Z46" s="43">
        <f t="shared" si="69"/>
        <v>1.0416666666666666E-2</v>
      </c>
      <c r="AA46" s="3">
        <f t="shared" si="50"/>
        <v>0</v>
      </c>
      <c r="AB46" s="2">
        <f t="shared" si="51"/>
        <v>0</v>
      </c>
      <c r="AC46" s="2">
        <v>0</v>
      </c>
      <c r="AD46" s="2">
        <f t="shared" si="94"/>
        <v>1</v>
      </c>
      <c r="AE46" s="2">
        <f t="shared" si="94"/>
        <v>2</v>
      </c>
      <c r="AF46" s="16">
        <f t="shared" si="6"/>
        <v>1</v>
      </c>
      <c r="AG46" s="16">
        <f t="shared" si="7"/>
        <v>15</v>
      </c>
      <c r="AJ46" s="64" t="str">
        <f t="shared" ca="1" si="8"/>
        <v>insert into roundings values ('44','-1','0','-3660','900','0','0','0','1','2','1','15')exec @id=dbo.nextval 'roundings.roundingsref'</v>
      </c>
      <c r="AW46" s="64" t="str">
        <f t="shared" ca="1" si="9"/>
        <v>insert into roundinggroups values ('15','00:00 00:00')exec @id=dbo.nextval 'roundinggroups.roundinggroupref'</v>
      </c>
    </row>
    <row r="47" spans="1:49" x14ac:dyDescent="0.3">
      <c r="A47" s="8">
        <v>45</v>
      </c>
      <c r="B47" s="8">
        <v>-1</v>
      </c>
      <c r="C47" s="8">
        <f t="shared" ca="1" si="64"/>
        <v>-3600</v>
      </c>
      <c r="D47" s="8">
        <f t="shared" ca="1" si="64"/>
        <v>-60</v>
      </c>
      <c r="E47" s="8">
        <f t="shared" ca="1" si="64"/>
        <v>0</v>
      </c>
      <c r="F47" s="56">
        <f t="shared" si="3"/>
        <v>0</v>
      </c>
      <c r="G47" s="8">
        <f t="shared" si="3"/>
        <v>2</v>
      </c>
      <c r="H47" s="8">
        <f t="shared" si="3"/>
        <v>0</v>
      </c>
      <c r="I47" s="8">
        <f t="shared" si="3"/>
        <v>1</v>
      </c>
      <c r="J47" s="8">
        <f t="shared" si="3"/>
        <v>2</v>
      </c>
      <c r="K47" s="8">
        <f t="shared" si="3"/>
        <v>0</v>
      </c>
      <c r="L47" s="8">
        <f t="shared" si="4"/>
        <v>15</v>
      </c>
      <c r="P47" s="8">
        <f t="shared" si="5"/>
        <v>45</v>
      </c>
      <c r="R47" s="57">
        <f ca="1">VLOOKUP(U47,Shifts!B$2:D244,3,FALSE)</f>
        <v>0</v>
      </c>
      <c r="S47" s="57">
        <f ca="1">VLOOKUP(U47,Shifts!B$2:E244,4,FALSE)</f>
        <v>0</v>
      </c>
      <c r="T47" s="16" t="str">
        <f ca="1">OFFSET(Shifts!A$1,W47,1,1)</f>
        <v>00:00 00:00</v>
      </c>
      <c r="U47" s="16" t="str">
        <f ca="1">OFFSET(Shifts!A$1,W47,1,1)</f>
        <v>00:00 00:00</v>
      </c>
      <c r="V47" s="16">
        <f t="shared" si="10"/>
        <v>3</v>
      </c>
      <c r="W47" s="16">
        <f t="shared" si="11"/>
        <v>15</v>
      </c>
      <c r="X47" s="43">
        <f t="shared" ref="X47" ca="1" si="122">R47-TIME(1,0,0)</f>
        <v>-4.1666666666666664E-2</v>
      </c>
      <c r="Y47" s="43">
        <f t="shared" ref="Y47" ca="1" si="123">R47-TIME(0,1,0)</f>
        <v>-6.9444444444444447E-4</v>
      </c>
      <c r="Z47" s="3">
        <f t="shared" ref="Z47" ca="1" si="124">R47</f>
        <v>0</v>
      </c>
      <c r="AA47" s="3">
        <f t="shared" si="50"/>
        <v>0</v>
      </c>
      <c r="AB47" s="2">
        <f t="shared" si="50"/>
        <v>2</v>
      </c>
      <c r="AC47" s="2">
        <v>0</v>
      </c>
      <c r="AD47" s="2">
        <f t="shared" si="94"/>
        <v>1</v>
      </c>
      <c r="AE47" s="2">
        <f t="shared" si="94"/>
        <v>2</v>
      </c>
      <c r="AF47" s="16">
        <f t="shared" si="6"/>
        <v>0</v>
      </c>
      <c r="AG47" s="16">
        <f t="shared" si="7"/>
        <v>15</v>
      </c>
      <c r="AJ47" s="64" t="str">
        <f t="shared" ca="1" si="8"/>
        <v>insert into roundings values ('45','-1','-3600','-60','0','0','2','0','1','2','0','15')exec @id=dbo.nextval 'roundings.roundingsref'</v>
      </c>
      <c r="AW47" s="64" t="str">
        <f t="shared" si="9"/>
        <v/>
      </c>
    </row>
    <row r="48" spans="1:49" x14ac:dyDescent="0.3">
      <c r="A48" s="8">
        <v>46</v>
      </c>
      <c r="B48" s="8">
        <v>-1</v>
      </c>
      <c r="C48" s="8">
        <f t="shared" ca="1" si="64"/>
        <v>0</v>
      </c>
      <c r="D48" s="8">
        <f t="shared" si="64"/>
        <v>86340</v>
      </c>
      <c r="E48" s="8">
        <f t="shared" si="64"/>
        <v>900</v>
      </c>
      <c r="F48" s="56">
        <f t="shared" si="3"/>
        <v>0</v>
      </c>
      <c r="G48" s="8">
        <f t="shared" si="3"/>
        <v>2</v>
      </c>
      <c r="H48" s="8">
        <f t="shared" si="3"/>
        <v>0</v>
      </c>
      <c r="I48" s="8">
        <f t="shared" si="3"/>
        <v>1</v>
      </c>
      <c r="J48" s="8">
        <f t="shared" si="3"/>
        <v>2</v>
      </c>
      <c r="K48" s="8">
        <f t="shared" si="3"/>
        <v>0</v>
      </c>
      <c r="L48" s="8">
        <f t="shared" si="4"/>
        <v>16</v>
      </c>
      <c r="P48" s="8">
        <f t="shared" si="5"/>
        <v>46</v>
      </c>
      <c r="R48" s="57">
        <f ca="1">VLOOKUP(U48,Shifts!B$2:D245,3,FALSE)</f>
        <v>0</v>
      </c>
      <c r="S48" s="57">
        <f ca="1">VLOOKUP(U48,Shifts!B$2:E245,4,FALSE)</f>
        <v>0</v>
      </c>
      <c r="T48" s="16" t="str">
        <f ca="1">OFFSET(Shifts!A$1,W48,1,1)</f>
        <v>00:00 00:00</v>
      </c>
      <c r="U48" s="16" t="str">
        <f ca="1">OFFSET(Shifts!A$1,W48,1,1)</f>
        <v>00:00 00:00</v>
      </c>
      <c r="V48" s="16">
        <f t="shared" si="10"/>
        <v>1</v>
      </c>
      <c r="W48" s="16">
        <f t="shared" si="11"/>
        <v>16</v>
      </c>
      <c r="X48" s="43">
        <f t="shared" ref="X48" ca="1" si="125">R48</f>
        <v>0</v>
      </c>
      <c r="Y48" s="43">
        <f t="shared" si="76"/>
        <v>0.99930555555555556</v>
      </c>
      <c r="Z48" s="3">
        <f t="shared" si="76"/>
        <v>1.0416666666666666E-2</v>
      </c>
      <c r="AA48" s="3">
        <f t="shared" si="50"/>
        <v>0</v>
      </c>
      <c r="AB48" s="2">
        <f t="shared" si="50"/>
        <v>2</v>
      </c>
      <c r="AC48" s="2">
        <f t="shared" si="50"/>
        <v>0</v>
      </c>
      <c r="AD48" s="2">
        <f t="shared" si="94"/>
        <v>1</v>
      </c>
      <c r="AE48" s="2">
        <f t="shared" si="94"/>
        <v>2</v>
      </c>
      <c r="AF48" s="16">
        <f t="shared" si="6"/>
        <v>0</v>
      </c>
      <c r="AG48" s="16">
        <f t="shared" si="7"/>
        <v>16</v>
      </c>
      <c r="AJ48" s="64" t="str">
        <f t="shared" ca="1" si="8"/>
        <v>insert into roundings values ('46','-1','0','86340','900','0','2','0','1','2','0','16')exec @id=dbo.nextval 'roundings.roundingsref'</v>
      </c>
      <c r="AW48" s="64" t="str">
        <f t="shared" si="9"/>
        <v/>
      </c>
    </row>
    <row r="49" spans="1:49" x14ac:dyDescent="0.3">
      <c r="A49" s="8">
        <v>47</v>
      </c>
      <c r="B49" s="8">
        <v>-1</v>
      </c>
      <c r="C49" s="8">
        <f t="shared" si="64"/>
        <v>0</v>
      </c>
      <c r="D49" s="8">
        <f t="shared" ca="1" si="64"/>
        <v>-3659.9999999999995</v>
      </c>
      <c r="E49" s="8">
        <f t="shared" si="64"/>
        <v>900</v>
      </c>
      <c r="F49" s="56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1</v>
      </c>
      <c r="J49" s="8">
        <f t="shared" si="3"/>
        <v>2</v>
      </c>
      <c r="K49" s="8">
        <f t="shared" si="3"/>
        <v>1</v>
      </c>
      <c r="L49" s="8">
        <f t="shared" si="4"/>
        <v>16</v>
      </c>
      <c r="P49" s="8">
        <f t="shared" si="5"/>
        <v>47</v>
      </c>
      <c r="R49" s="57">
        <f ca="1">VLOOKUP(U49,Shifts!B$2:D246,3,FALSE)</f>
        <v>0</v>
      </c>
      <c r="S49" s="57">
        <f ca="1">VLOOKUP(U49,Shifts!B$2:E246,4,FALSE)</f>
        <v>0</v>
      </c>
      <c r="T49" s="16" t="str">
        <f ca="1">OFFSET(Shifts!A$1,W49,1,1)</f>
        <v>00:00 00:00</v>
      </c>
      <c r="U49" s="16" t="str">
        <f ca="1">OFFSET(Shifts!A$1,W49,1,1)</f>
        <v>00:00 00:00</v>
      </c>
      <c r="V49" s="16">
        <f t="shared" si="10"/>
        <v>2</v>
      </c>
      <c r="W49" s="16">
        <f t="shared" si="11"/>
        <v>16</v>
      </c>
      <c r="X49" s="43">
        <f t="shared" si="77"/>
        <v>0</v>
      </c>
      <c r="Y49" s="43">
        <f t="shared" ref="Y49" ca="1" si="126">R49-TIME(1,1,0)</f>
        <v>-4.2361111111111106E-2</v>
      </c>
      <c r="Z49" s="43">
        <f t="shared" si="76"/>
        <v>1.0416666666666666E-2</v>
      </c>
      <c r="AA49" s="3">
        <f t="shared" si="50"/>
        <v>0</v>
      </c>
      <c r="AB49" s="2">
        <f t="shared" ref="AB49" si="127">AB$1-2</f>
        <v>0</v>
      </c>
      <c r="AC49" s="2">
        <v>0</v>
      </c>
      <c r="AD49" s="2">
        <f t="shared" si="94"/>
        <v>1</v>
      </c>
      <c r="AE49" s="2">
        <f t="shared" si="94"/>
        <v>2</v>
      </c>
      <c r="AF49" s="16">
        <f t="shared" si="6"/>
        <v>1</v>
      </c>
      <c r="AG49" s="16">
        <f t="shared" si="7"/>
        <v>16</v>
      </c>
      <c r="AJ49" s="64" t="str">
        <f t="shared" ca="1" si="8"/>
        <v>insert into roundings values ('47','-1','0','-3660','900','0','0','0','1','2','1','16')exec @id=dbo.nextval 'roundings.roundingsref'</v>
      </c>
      <c r="AW49" s="64" t="str">
        <f t="shared" ca="1" si="9"/>
        <v>insert into roundinggroups values ('16','00:00 00:00')exec @id=dbo.nextval 'roundinggroups.roundinggroupref'</v>
      </c>
    </row>
    <row r="50" spans="1:49" x14ac:dyDescent="0.3">
      <c r="A50" s="8">
        <v>48</v>
      </c>
      <c r="B50" s="8">
        <v>-1</v>
      </c>
      <c r="C50" s="8">
        <f t="shared" ca="1" si="64"/>
        <v>-3600</v>
      </c>
      <c r="D50" s="8">
        <f t="shared" ca="1" si="64"/>
        <v>-60</v>
      </c>
      <c r="E50" s="8">
        <f t="shared" ca="1" si="64"/>
        <v>0</v>
      </c>
      <c r="F50" s="56">
        <f t="shared" si="3"/>
        <v>0</v>
      </c>
      <c r="G50" s="8">
        <f t="shared" si="3"/>
        <v>2</v>
      </c>
      <c r="H50" s="8">
        <f t="shared" si="3"/>
        <v>0</v>
      </c>
      <c r="I50" s="8">
        <f t="shared" si="3"/>
        <v>1</v>
      </c>
      <c r="J50" s="8">
        <f t="shared" si="3"/>
        <v>2</v>
      </c>
      <c r="K50" s="8">
        <f t="shared" si="3"/>
        <v>0</v>
      </c>
      <c r="L50" s="8">
        <f t="shared" si="4"/>
        <v>16</v>
      </c>
      <c r="P50" s="8">
        <f t="shared" si="5"/>
        <v>48</v>
      </c>
      <c r="R50" s="57">
        <f ca="1">VLOOKUP(U50,Shifts!B$2:D247,3,FALSE)</f>
        <v>0</v>
      </c>
      <c r="S50" s="57">
        <f ca="1">VLOOKUP(U50,Shifts!B$2:E247,4,FALSE)</f>
        <v>0</v>
      </c>
      <c r="T50" s="16" t="str">
        <f ca="1">OFFSET(Shifts!A$1,W50,1,1)</f>
        <v>00:00 00:00</v>
      </c>
      <c r="U50" s="16" t="str">
        <f ca="1">OFFSET(Shifts!A$1,W50,1,1)</f>
        <v>00:00 00:00</v>
      </c>
      <c r="V50" s="16">
        <f t="shared" si="10"/>
        <v>3</v>
      </c>
      <c r="W50" s="16">
        <f t="shared" si="11"/>
        <v>16</v>
      </c>
      <c r="X50" s="43">
        <f t="shared" ref="X50" ca="1" si="128">R50-TIME(1,0,0)</f>
        <v>-4.1666666666666664E-2</v>
      </c>
      <c r="Y50" s="43">
        <f t="shared" ref="Y50" ca="1" si="129">R50-TIME(0,1,0)</f>
        <v>-6.9444444444444447E-4</v>
      </c>
      <c r="Z50" s="3">
        <f t="shared" ref="Z50" ca="1" si="130">R50</f>
        <v>0</v>
      </c>
      <c r="AA50" s="3">
        <f t="shared" si="50"/>
        <v>0</v>
      </c>
      <c r="AB50" s="2">
        <f t="shared" si="50"/>
        <v>2</v>
      </c>
      <c r="AC50" s="2">
        <v>0</v>
      </c>
      <c r="AD50" s="2">
        <f t="shared" si="94"/>
        <v>1</v>
      </c>
      <c r="AE50" s="2">
        <f t="shared" si="94"/>
        <v>2</v>
      </c>
      <c r="AF50" s="16">
        <f t="shared" si="6"/>
        <v>0</v>
      </c>
      <c r="AG50" s="16">
        <f t="shared" si="7"/>
        <v>16</v>
      </c>
      <c r="AJ50" s="64" t="str">
        <f t="shared" ca="1" si="8"/>
        <v>insert into roundings values ('48','-1','-3600','-60','0','0','2','0','1','2','0','16')exec @id=dbo.nextval 'roundings.roundingsref'</v>
      </c>
      <c r="AW50" s="64" t="str">
        <f t="shared" si="9"/>
        <v/>
      </c>
    </row>
    <row r="51" spans="1:49" x14ac:dyDescent="0.3">
      <c r="A51" s="8">
        <v>49</v>
      </c>
      <c r="B51" s="8">
        <v>-1</v>
      </c>
      <c r="C51" s="8">
        <f t="shared" ca="1" si="64"/>
        <v>0</v>
      </c>
      <c r="D51" s="8">
        <f t="shared" si="64"/>
        <v>86340</v>
      </c>
      <c r="E51" s="8">
        <f t="shared" si="64"/>
        <v>900</v>
      </c>
      <c r="F51" s="56">
        <f t="shared" si="3"/>
        <v>0</v>
      </c>
      <c r="G51" s="8">
        <f t="shared" si="3"/>
        <v>2</v>
      </c>
      <c r="H51" s="8">
        <f t="shared" si="3"/>
        <v>0</v>
      </c>
      <c r="I51" s="8">
        <f t="shared" si="3"/>
        <v>1</v>
      </c>
      <c r="J51" s="8">
        <f t="shared" si="3"/>
        <v>2</v>
      </c>
      <c r="K51" s="8">
        <f t="shared" si="3"/>
        <v>0</v>
      </c>
      <c r="L51" s="8">
        <f t="shared" si="4"/>
        <v>17</v>
      </c>
      <c r="P51" s="8">
        <f t="shared" si="5"/>
        <v>49</v>
      </c>
      <c r="R51" s="57">
        <f ca="1">VLOOKUP(U51,Shifts!B$2:D248,3,FALSE)</f>
        <v>0</v>
      </c>
      <c r="S51" s="57">
        <f ca="1">VLOOKUP(U51,Shifts!B$2:E248,4,FALSE)</f>
        <v>0</v>
      </c>
      <c r="T51" s="16" t="str">
        <f ca="1">OFFSET(Shifts!A$1,W51,1,1)</f>
        <v>00:00 00:00</v>
      </c>
      <c r="U51" s="16" t="str">
        <f ca="1">OFFSET(Shifts!A$1,W51,1,1)</f>
        <v>00:00 00:00</v>
      </c>
      <c r="V51" s="16">
        <f t="shared" si="10"/>
        <v>1</v>
      </c>
      <c r="W51" s="16">
        <f t="shared" si="11"/>
        <v>17</v>
      </c>
      <c r="X51" s="43">
        <f t="shared" ref="X51" ca="1" si="131">R51</f>
        <v>0</v>
      </c>
      <c r="Y51" s="43">
        <f t="shared" si="83"/>
        <v>0.99930555555555556</v>
      </c>
      <c r="Z51" s="3">
        <f t="shared" si="83"/>
        <v>1.0416666666666666E-2</v>
      </c>
      <c r="AA51" s="3">
        <f t="shared" si="50"/>
        <v>0</v>
      </c>
      <c r="AB51" s="2">
        <f t="shared" si="50"/>
        <v>2</v>
      </c>
      <c r="AC51" s="2">
        <f t="shared" si="50"/>
        <v>0</v>
      </c>
      <c r="AD51" s="2">
        <f t="shared" si="94"/>
        <v>1</v>
      </c>
      <c r="AE51" s="2">
        <f t="shared" si="94"/>
        <v>2</v>
      </c>
      <c r="AF51" s="16">
        <f t="shared" si="6"/>
        <v>0</v>
      </c>
      <c r="AG51" s="16">
        <f t="shared" si="7"/>
        <v>17</v>
      </c>
      <c r="AJ51" s="64" t="str">
        <f t="shared" ca="1" si="8"/>
        <v>insert into roundings values ('49','-1','0','86340','900','0','2','0','1','2','0','17')exec @id=dbo.nextval 'roundings.roundingsref'</v>
      </c>
      <c r="AW51" s="64" t="str">
        <f t="shared" si="9"/>
        <v/>
      </c>
    </row>
    <row r="52" spans="1:49" x14ac:dyDescent="0.3">
      <c r="A52" s="8">
        <v>50</v>
      </c>
      <c r="B52" s="8">
        <v>-1</v>
      </c>
      <c r="C52" s="8">
        <f t="shared" si="64"/>
        <v>0</v>
      </c>
      <c r="D52" s="8">
        <f t="shared" ca="1" si="64"/>
        <v>-3659.9999999999995</v>
      </c>
      <c r="E52" s="8">
        <f t="shared" si="64"/>
        <v>900</v>
      </c>
      <c r="F52" s="56">
        <f t="shared" si="3"/>
        <v>0</v>
      </c>
      <c r="G52" s="8">
        <f t="shared" si="3"/>
        <v>0</v>
      </c>
      <c r="H52" s="8">
        <f t="shared" si="3"/>
        <v>0</v>
      </c>
      <c r="I52" s="8">
        <f t="shared" si="3"/>
        <v>1</v>
      </c>
      <c r="J52" s="8">
        <f t="shared" si="3"/>
        <v>2</v>
      </c>
      <c r="K52" s="8">
        <f t="shared" si="3"/>
        <v>1</v>
      </c>
      <c r="L52" s="8">
        <f t="shared" si="4"/>
        <v>17</v>
      </c>
      <c r="P52" s="8">
        <f t="shared" si="5"/>
        <v>50</v>
      </c>
      <c r="R52" s="57">
        <f ca="1">VLOOKUP(U52,Shifts!B$2:D249,3,FALSE)</f>
        <v>0</v>
      </c>
      <c r="S52" s="57">
        <f ca="1">VLOOKUP(U52,Shifts!B$2:E249,4,FALSE)</f>
        <v>0</v>
      </c>
      <c r="T52" s="16" t="str">
        <f ca="1">OFFSET(Shifts!A$1,W52,1,1)</f>
        <v>00:00 00:00</v>
      </c>
      <c r="U52" s="16" t="str">
        <f ca="1">OFFSET(Shifts!A$1,W52,1,1)</f>
        <v>00:00 00:00</v>
      </c>
      <c r="V52" s="16">
        <f t="shared" si="10"/>
        <v>2</v>
      </c>
      <c r="W52" s="16">
        <f t="shared" si="11"/>
        <v>17</v>
      </c>
      <c r="X52" s="43">
        <f t="shared" si="85"/>
        <v>0</v>
      </c>
      <c r="Y52" s="43">
        <f t="shared" ref="Y52" ca="1" si="132">R52-TIME(1,1,0)</f>
        <v>-4.2361111111111106E-2</v>
      </c>
      <c r="Z52" s="43">
        <f t="shared" si="83"/>
        <v>1.0416666666666666E-2</v>
      </c>
      <c r="AA52" s="3">
        <f t="shared" si="50"/>
        <v>0</v>
      </c>
      <c r="AB52" s="2">
        <f t="shared" si="42"/>
        <v>0</v>
      </c>
      <c r="AC52" s="2">
        <v>0</v>
      </c>
      <c r="AD52" s="2">
        <f t="shared" si="94"/>
        <v>1</v>
      </c>
      <c r="AE52" s="2">
        <f t="shared" si="94"/>
        <v>2</v>
      </c>
      <c r="AF52" s="16">
        <f t="shared" si="6"/>
        <v>1</v>
      </c>
      <c r="AG52" s="16">
        <f t="shared" si="7"/>
        <v>17</v>
      </c>
      <c r="AJ52" s="64" t="str">
        <f t="shared" ca="1" si="8"/>
        <v>insert into roundings values ('50','-1','0','-3660','900','0','0','0','1','2','1','17')exec @id=dbo.nextval 'roundings.roundingsref'</v>
      </c>
      <c r="AW52" s="64" t="str">
        <f t="shared" ca="1" si="9"/>
        <v>insert into roundinggroups values ('17','00:00 00:00')exec @id=dbo.nextval 'roundinggroups.roundinggroupref'</v>
      </c>
    </row>
    <row r="53" spans="1:49" x14ac:dyDescent="0.3">
      <c r="A53" s="8">
        <v>51</v>
      </c>
      <c r="B53" s="8">
        <v>-1</v>
      </c>
      <c r="C53" s="8">
        <f t="shared" ca="1" si="64"/>
        <v>-3600</v>
      </c>
      <c r="D53" s="8">
        <f t="shared" ca="1" si="64"/>
        <v>-60</v>
      </c>
      <c r="E53" s="8">
        <f t="shared" ca="1" si="64"/>
        <v>0</v>
      </c>
      <c r="F53" s="56">
        <f t="shared" si="3"/>
        <v>0</v>
      </c>
      <c r="G53" s="8">
        <f t="shared" si="3"/>
        <v>2</v>
      </c>
      <c r="H53" s="8">
        <f t="shared" si="3"/>
        <v>0</v>
      </c>
      <c r="I53" s="8">
        <f t="shared" si="3"/>
        <v>1</v>
      </c>
      <c r="J53" s="8">
        <f t="shared" si="3"/>
        <v>2</v>
      </c>
      <c r="K53" s="8">
        <f t="shared" si="3"/>
        <v>0</v>
      </c>
      <c r="L53" s="8">
        <f t="shared" si="4"/>
        <v>17</v>
      </c>
      <c r="P53" s="8">
        <f t="shared" si="5"/>
        <v>51</v>
      </c>
      <c r="R53" s="57">
        <f ca="1">VLOOKUP(U53,Shifts!B$2:D250,3,FALSE)</f>
        <v>0</v>
      </c>
      <c r="S53" s="57">
        <f ca="1">VLOOKUP(U53,Shifts!B$2:E250,4,FALSE)</f>
        <v>0</v>
      </c>
      <c r="T53" s="16" t="str">
        <f ca="1">OFFSET(Shifts!A$1,W53,1,1)</f>
        <v>00:00 00:00</v>
      </c>
      <c r="U53" s="16" t="str">
        <f ca="1">OFFSET(Shifts!A$1,W53,1,1)</f>
        <v>00:00 00:00</v>
      </c>
      <c r="V53" s="16">
        <f t="shared" si="10"/>
        <v>3</v>
      </c>
      <c r="W53" s="16">
        <f t="shared" si="11"/>
        <v>17</v>
      </c>
      <c r="X53" s="43">
        <f t="shared" ref="X53" ca="1" si="133">R53-TIME(1,0,0)</f>
        <v>-4.1666666666666664E-2</v>
      </c>
      <c r="Y53" s="43">
        <f t="shared" ref="Y53" ca="1" si="134">R53-TIME(0,1,0)</f>
        <v>-6.9444444444444447E-4</v>
      </c>
      <c r="Z53" s="3">
        <f t="shared" ref="Z53" ca="1" si="135">R53</f>
        <v>0</v>
      </c>
      <c r="AA53" s="3">
        <f t="shared" si="50"/>
        <v>0</v>
      </c>
      <c r="AB53" s="2">
        <f t="shared" si="50"/>
        <v>2</v>
      </c>
      <c r="AC53" s="2">
        <v>0</v>
      </c>
      <c r="AD53" s="2">
        <f t="shared" si="94"/>
        <v>1</v>
      </c>
      <c r="AE53" s="2">
        <f t="shared" si="94"/>
        <v>2</v>
      </c>
      <c r="AF53" s="16">
        <f t="shared" si="6"/>
        <v>0</v>
      </c>
      <c r="AG53" s="16">
        <f t="shared" si="7"/>
        <v>17</v>
      </c>
      <c r="AJ53" s="64" t="str">
        <f t="shared" ca="1" si="8"/>
        <v>insert into roundings values ('51','-1','-3600','-60','0','0','2','0','1','2','0','17')exec @id=dbo.nextval 'roundings.roundingsref'</v>
      </c>
      <c r="AW53" s="64" t="str">
        <f t="shared" si="9"/>
        <v/>
      </c>
    </row>
    <row r="54" spans="1:49" x14ac:dyDescent="0.3">
      <c r="A54" s="8">
        <v>52</v>
      </c>
      <c r="B54" s="8">
        <v>-1</v>
      </c>
      <c r="C54" s="8">
        <f t="shared" ca="1" si="64"/>
        <v>0</v>
      </c>
      <c r="D54" s="8">
        <f t="shared" si="64"/>
        <v>86340</v>
      </c>
      <c r="E54" s="8">
        <f t="shared" si="64"/>
        <v>900</v>
      </c>
      <c r="F54" s="56">
        <f t="shared" si="3"/>
        <v>0</v>
      </c>
      <c r="G54" s="8">
        <f t="shared" si="3"/>
        <v>2</v>
      </c>
      <c r="H54" s="8">
        <f t="shared" si="3"/>
        <v>0</v>
      </c>
      <c r="I54" s="8">
        <f t="shared" si="3"/>
        <v>1</v>
      </c>
      <c r="J54" s="8">
        <f t="shared" si="3"/>
        <v>2</v>
      </c>
      <c r="K54" s="8">
        <f t="shared" si="3"/>
        <v>0</v>
      </c>
      <c r="L54" s="8">
        <f t="shared" si="4"/>
        <v>18</v>
      </c>
      <c r="P54" s="8">
        <f t="shared" si="5"/>
        <v>52</v>
      </c>
      <c r="R54" s="57">
        <f ca="1">VLOOKUP(U54,Shifts!B$2:D251,3,FALSE)</f>
        <v>0</v>
      </c>
      <c r="S54" s="57">
        <f ca="1">VLOOKUP(U54,Shifts!B$2:E251,4,FALSE)</f>
        <v>0</v>
      </c>
      <c r="T54" s="16" t="str">
        <f ca="1">OFFSET(Shifts!A$1,W54,1,1)</f>
        <v>00:00 00:00</v>
      </c>
      <c r="U54" s="16" t="str">
        <f ca="1">OFFSET(Shifts!A$1,W54,1,1)</f>
        <v>00:00 00:00</v>
      </c>
      <c r="V54" s="16">
        <f t="shared" si="10"/>
        <v>1</v>
      </c>
      <c r="W54" s="16">
        <f t="shared" si="11"/>
        <v>18</v>
      </c>
      <c r="X54" s="43">
        <f t="shared" ref="X54" ca="1" si="136">R54</f>
        <v>0</v>
      </c>
      <c r="Y54" s="43">
        <f t="shared" si="91"/>
        <v>0.99930555555555556</v>
      </c>
      <c r="Z54" s="3">
        <f t="shared" si="91"/>
        <v>1.0416666666666666E-2</v>
      </c>
      <c r="AA54" s="3">
        <f t="shared" si="50"/>
        <v>0</v>
      </c>
      <c r="AB54" s="2">
        <f t="shared" si="50"/>
        <v>2</v>
      </c>
      <c r="AC54" s="2">
        <f t="shared" si="50"/>
        <v>0</v>
      </c>
      <c r="AD54" s="2">
        <f t="shared" si="94"/>
        <v>1</v>
      </c>
      <c r="AE54" s="2">
        <f t="shared" si="94"/>
        <v>2</v>
      </c>
      <c r="AF54" s="16">
        <f t="shared" si="6"/>
        <v>0</v>
      </c>
      <c r="AG54" s="16">
        <f t="shared" si="7"/>
        <v>18</v>
      </c>
      <c r="AJ54" s="64" t="str">
        <f t="shared" ca="1" si="8"/>
        <v>insert into roundings values ('52','-1','0','86340','900','0','2','0','1','2','0','18')exec @id=dbo.nextval 'roundings.roundingsref'</v>
      </c>
      <c r="AW54" s="64" t="str">
        <f t="shared" si="9"/>
        <v/>
      </c>
    </row>
    <row r="55" spans="1:49" x14ac:dyDescent="0.3">
      <c r="A55" s="8">
        <v>53</v>
      </c>
      <c r="B55" s="8">
        <v>-1</v>
      </c>
      <c r="C55" s="8">
        <f t="shared" si="64"/>
        <v>0</v>
      </c>
      <c r="D55" s="8">
        <f t="shared" ca="1" si="64"/>
        <v>-3659.9999999999995</v>
      </c>
      <c r="E55" s="8">
        <f t="shared" si="64"/>
        <v>900</v>
      </c>
      <c r="F55" s="56">
        <f t="shared" si="3"/>
        <v>0</v>
      </c>
      <c r="G55" s="8">
        <f t="shared" si="3"/>
        <v>0</v>
      </c>
      <c r="H55" s="8">
        <f t="shared" si="3"/>
        <v>0</v>
      </c>
      <c r="I55" s="8">
        <f t="shared" si="3"/>
        <v>1</v>
      </c>
      <c r="J55" s="8">
        <f t="shared" si="3"/>
        <v>2</v>
      </c>
      <c r="K55" s="8">
        <f t="shared" si="3"/>
        <v>1</v>
      </c>
      <c r="L55" s="8">
        <f t="shared" si="4"/>
        <v>18</v>
      </c>
      <c r="P55" s="8">
        <f t="shared" si="5"/>
        <v>53</v>
      </c>
      <c r="R55" s="57">
        <f ca="1">VLOOKUP(U55,Shifts!B$2:D252,3,FALSE)</f>
        <v>0</v>
      </c>
      <c r="S55" s="57">
        <f ca="1">VLOOKUP(U55,Shifts!B$2:E252,4,FALSE)</f>
        <v>0</v>
      </c>
      <c r="T55" s="16" t="str">
        <f ca="1">OFFSET(Shifts!A$1,W55,1,1)</f>
        <v>00:00 00:00</v>
      </c>
      <c r="U55" s="16" t="str">
        <f ca="1">OFFSET(Shifts!A$1,W55,1,1)</f>
        <v>00:00 00:00</v>
      </c>
      <c r="V55" s="16">
        <f t="shared" si="10"/>
        <v>2</v>
      </c>
      <c r="W55" s="16">
        <f t="shared" si="11"/>
        <v>18</v>
      </c>
      <c r="X55" s="43">
        <f t="shared" si="92"/>
        <v>0</v>
      </c>
      <c r="Y55" s="43">
        <f t="shared" ref="Y55" ca="1" si="137">R55-TIME(1,1,0)</f>
        <v>-4.2361111111111106E-2</v>
      </c>
      <c r="Z55" s="43">
        <f t="shared" si="91"/>
        <v>1.0416666666666666E-2</v>
      </c>
      <c r="AA55" s="3">
        <f t="shared" si="50"/>
        <v>0</v>
      </c>
      <c r="AB55" s="2">
        <f t="shared" si="51"/>
        <v>0</v>
      </c>
      <c r="AC55" s="2">
        <v>0</v>
      </c>
      <c r="AD55" s="2">
        <f t="shared" si="94"/>
        <v>1</v>
      </c>
      <c r="AE55" s="2">
        <f t="shared" si="94"/>
        <v>2</v>
      </c>
      <c r="AF55" s="16">
        <f t="shared" si="6"/>
        <v>1</v>
      </c>
      <c r="AG55" s="16">
        <f t="shared" si="7"/>
        <v>18</v>
      </c>
      <c r="AJ55" s="64" t="str">
        <f t="shared" ca="1" si="8"/>
        <v>insert into roundings values ('53','-1','0','-3660','900','0','0','0','1','2','1','18')exec @id=dbo.nextval 'roundings.roundingsref'</v>
      </c>
      <c r="AW55" s="64" t="str">
        <f t="shared" ca="1" si="9"/>
        <v>insert into roundinggroups values ('18','00:00 00:00')exec @id=dbo.nextval 'roundinggroups.roundinggroupref'</v>
      </c>
    </row>
    <row r="56" spans="1:49" x14ac:dyDescent="0.3">
      <c r="A56" s="8">
        <v>54</v>
      </c>
      <c r="B56" s="8">
        <v>-1</v>
      </c>
      <c r="C56" s="8">
        <f t="shared" ca="1" si="64"/>
        <v>-3600</v>
      </c>
      <c r="D56" s="8">
        <f t="shared" ca="1" si="64"/>
        <v>-60</v>
      </c>
      <c r="E56" s="8">
        <f t="shared" ca="1" si="64"/>
        <v>0</v>
      </c>
      <c r="F56" s="56">
        <f t="shared" si="3"/>
        <v>0</v>
      </c>
      <c r="G56" s="8">
        <f t="shared" si="3"/>
        <v>2</v>
      </c>
      <c r="H56" s="8">
        <f t="shared" si="3"/>
        <v>0</v>
      </c>
      <c r="I56" s="8">
        <f t="shared" ref="I56:K71" si="138">AD56</f>
        <v>1</v>
      </c>
      <c r="J56" s="8">
        <f t="shared" si="138"/>
        <v>2</v>
      </c>
      <c r="K56" s="8">
        <f t="shared" si="138"/>
        <v>0</v>
      </c>
      <c r="L56" s="8">
        <f t="shared" si="4"/>
        <v>18</v>
      </c>
      <c r="P56" s="8">
        <f t="shared" si="5"/>
        <v>54</v>
      </c>
      <c r="R56" s="57">
        <f ca="1">VLOOKUP(U56,Shifts!B$2:D253,3,FALSE)</f>
        <v>0</v>
      </c>
      <c r="S56" s="57">
        <f ca="1">VLOOKUP(U56,Shifts!B$2:E253,4,FALSE)</f>
        <v>0</v>
      </c>
      <c r="T56" s="16" t="str">
        <f ca="1">OFFSET(Shifts!A$1,W56,1,1)</f>
        <v>00:00 00:00</v>
      </c>
      <c r="U56" s="16" t="str">
        <f ca="1">OFFSET(Shifts!A$1,W56,1,1)</f>
        <v>00:00 00:00</v>
      </c>
      <c r="V56" s="16">
        <f t="shared" si="10"/>
        <v>3</v>
      </c>
      <c r="W56" s="16">
        <f t="shared" si="11"/>
        <v>18</v>
      </c>
      <c r="X56" s="43">
        <f t="shared" ref="X56" ca="1" si="139">R56-TIME(1,0,0)</f>
        <v>-4.1666666666666664E-2</v>
      </c>
      <c r="Y56" s="43">
        <f t="shared" ref="Y56" ca="1" si="140">R56-TIME(0,1,0)</f>
        <v>-6.9444444444444447E-4</v>
      </c>
      <c r="Z56" s="3">
        <f t="shared" ref="Z56" ca="1" si="141">R56</f>
        <v>0</v>
      </c>
      <c r="AA56" s="3">
        <f t="shared" si="50"/>
        <v>0</v>
      </c>
      <c r="AB56" s="2">
        <f t="shared" si="50"/>
        <v>2</v>
      </c>
      <c r="AC56" s="2">
        <v>0</v>
      </c>
      <c r="AD56" s="2">
        <f t="shared" si="94"/>
        <v>1</v>
      </c>
      <c r="AE56" s="2">
        <f t="shared" si="94"/>
        <v>2</v>
      </c>
      <c r="AF56" s="16">
        <f t="shared" si="6"/>
        <v>0</v>
      </c>
      <c r="AG56" s="16">
        <f t="shared" si="7"/>
        <v>18</v>
      </c>
      <c r="AJ56" s="64" t="str">
        <f t="shared" ca="1" si="8"/>
        <v>insert into roundings values ('54','-1','-3600','-60','0','0','2','0','1','2','0','18')exec @id=dbo.nextval 'roundings.roundingsref'</v>
      </c>
      <c r="AW56" s="64" t="str">
        <f t="shared" si="9"/>
        <v/>
      </c>
    </row>
    <row r="57" spans="1:49" x14ac:dyDescent="0.3">
      <c r="A57" s="8">
        <v>55</v>
      </c>
      <c r="B57" s="8">
        <v>-1</v>
      </c>
      <c r="C57" s="8">
        <f t="shared" ca="1" si="64"/>
        <v>0</v>
      </c>
      <c r="D57" s="8">
        <f t="shared" si="64"/>
        <v>86340</v>
      </c>
      <c r="E57" s="8">
        <f t="shared" si="64"/>
        <v>900</v>
      </c>
      <c r="F57" s="56">
        <f t="shared" ref="F57:H71" si="142">AA57</f>
        <v>0</v>
      </c>
      <c r="G57" s="8">
        <f t="shared" si="142"/>
        <v>2</v>
      </c>
      <c r="H57" s="8">
        <f t="shared" si="142"/>
        <v>0</v>
      </c>
      <c r="I57" s="8">
        <f t="shared" si="138"/>
        <v>1</v>
      </c>
      <c r="J57" s="8">
        <f t="shared" si="138"/>
        <v>2</v>
      </c>
      <c r="K57" s="8">
        <f t="shared" si="138"/>
        <v>0</v>
      </c>
      <c r="L57" s="8">
        <f t="shared" si="4"/>
        <v>19</v>
      </c>
      <c r="P57" s="8">
        <f t="shared" si="5"/>
        <v>55</v>
      </c>
      <c r="R57" s="57">
        <f ca="1">VLOOKUP(U57,Shifts!B$2:D254,3,FALSE)</f>
        <v>0</v>
      </c>
      <c r="S57" s="57">
        <f ca="1">VLOOKUP(U57,Shifts!B$2:E254,4,FALSE)</f>
        <v>0</v>
      </c>
      <c r="T57" s="16" t="str">
        <f ca="1">OFFSET(Shifts!A$1,W57,1,1)</f>
        <v>00:00 00:00</v>
      </c>
      <c r="U57" s="16" t="str">
        <f ca="1">OFFSET(Shifts!A$1,W57,1,1)</f>
        <v>00:00 00:00</v>
      </c>
      <c r="V57" s="16">
        <f t="shared" si="10"/>
        <v>1</v>
      </c>
      <c r="W57" s="16">
        <f t="shared" si="11"/>
        <v>19</v>
      </c>
      <c r="X57" s="43">
        <f t="shared" ref="X57" ca="1" si="143">R57</f>
        <v>0</v>
      </c>
      <c r="Y57" s="43">
        <f t="shared" si="99"/>
        <v>0.99930555555555556</v>
      </c>
      <c r="Z57" s="3">
        <f t="shared" si="99"/>
        <v>1.0416666666666666E-2</v>
      </c>
      <c r="AA57" s="3">
        <f t="shared" si="50"/>
        <v>0</v>
      </c>
      <c r="AB57" s="2">
        <f t="shared" si="50"/>
        <v>2</v>
      </c>
      <c r="AC57" s="2">
        <f t="shared" si="50"/>
        <v>0</v>
      </c>
      <c r="AD57" s="2">
        <f t="shared" si="94"/>
        <v>1</v>
      </c>
      <c r="AE57" s="2">
        <f t="shared" si="94"/>
        <v>2</v>
      </c>
      <c r="AF57" s="16">
        <f t="shared" si="6"/>
        <v>0</v>
      </c>
      <c r="AG57" s="16">
        <f t="shared" si="7"/>
        <v>19</v>
      </c>
      <c r="AJ57" s="64" t="str">
        <f t="shared" ca="1" si="8"/>
        <v>insert into roundings values ('55','-1','0','86340','900','0','2','0','1','2','0','19')exec @id=dbo.nextval 'roundings.roundingsref'</v>
      </c>
      <c r="AW57" s="64" t="str">
        <f t="shared" si="9"/>
        <v/>
      </c>
    </row>
    <row r="58" spans="1:49" x14ac:dyDescent="0.3">
      <c r="A58" s="8">
        <v>56</v>
      </c>
      <c r="B58" s="8">
        <v>-1</v>
      </c>
      <c r="C58" s="8">
        <f t="shared" si="64"/>
        <v>0</v>
      </c>
      <c r="D58" s="8">
        <f t="shared" ca="1" si="64"/>
        <v>-3659.9999999999995</v>
      </c>
      <c r="E58" s="8">
        <f t="shared" si="64"/>
        <v>900</v>
      </c>
      <c r="F58" s="56">
        <f t="shared" si="142"/>
        <v>0</v>
      </c>
      <c r="G58" s="8">
        <f t="shared" si="142"/>
        <v>0</v>
      </c>
      <c r="H58" s="8">
        <f t="shared" si="142"/>
        <v>0</v>
      </c>
      <c r="I58" s="8">
        <f t="shared" si="138"/>
        <v>1</v>
      </c>
      <c r="J58" s="8">
        <f t="shared" si="138"/>
        <v>2</v>
      </c>
      <c r="K58" s="8">
        <f t="shared" si="138"/>
        <v>1</v>
      </c>
      <c r="L58" s="8">
        <f t="shared" si="4"/>
        <v>19</v>
      </c>
      <c r="P58" s="8">
        <f t="shared" si="5"/>
        <v>56</v>
      </c>
      <c r="R58" s="57">
        <f ca="1">VLOOKUP(U58,Shifts!B$2:D255,3,FALSE)</f>
        <v>0</v>
      </c>
      <c r="S58" s="57">
        <f ca="1">VLOOKUP(U58,Shifts!B$2:E255,4,FALSE)</f>
        <v>0</v>
      </c>
      <c r="T58" s="16" t="str">
        <f ca="1">OFFSET(Shifts!A$1,W58,1,1)</f>
        <v>00:00 00:00</v>
      </c>
      <c r="U58" s="16" t="str">
        <f ca="1">OFFSET(Shifts!A$1,W58,1,1)</f>
        <v>00:00 00:00</v>
      </c>
      <c r="V58" s="16">
        <f t="shared" si="10"/>
        <v>2</v>
      </c>
      <c r="W58" s="16">
        <f t="shared" si="11"/>
        <v>19</v>
      </c>
      <c r="X58" s="43">
        <f t="shared" si="100"/>
        <v>0</v>
      </c>
      <c r="Y58" s="43">
        <f t="shared" ref="Y58:Y70" ca="1" si="144">R58-TIME(1,1,0)</f>
        <v>-4.2361111111111106E-2</v>
      </c>
      <c r="Z58" s="43">
        <f t="shared" si="99"/>
        <v>1.0416666666666666E-2</v>
      </c>
      <c r="AA58" s="3">
        <f t="shared" si="50"/>
        <v>0</v>
      </c>
      <c r="AB58" s="2">
        <f t="shared" ref="AB58" si="145">AB$1-2</f>
        <v>0</v>
      </c>
      <c r="AC58" s="2">
        <v>0</v>
      </c>
      <c r="AD58" s="2">
        <f t="shared" si="94"/>
        <v>1</v>
      </c>
      <c r="AE58" s="2">
        <f t="shared" si="94"/>
        <v>2</v>
      </c>
      <c r="AF58" s="16">
        <f t="shared" si="6"/>
        <v>1</v>
      </c>
      <c r="AG58" s="16">
        <f t="shared" si="7"/>
        <v>19</v>
      </c>
      <c r="AJ58" s="64" t="str">
        <f t="shared" ca="1" si="8"/>
        <v>insert into roundings values ('56','-1','0','-3660','900','0','0','0','1','2','1','19')exec @id=dbo.nextval 'roundings.roundingsref'</v>
      </c>
      <c r="AW58" s="64" t="str">
        <f t="shared" ca="1" si="9"/>
        <v>insert into roundinggroups values ('19','00:00 00:00')exec @id=dbo.nextval 'roundinggroups.roundinggroupref'</v>
      </c>
    </row>
    <row r="59" spans="1:49" x14ac:dyDescent="0.3">
      <c r="A59" s="8">
        <v>57</v>
      </c>
      <c r="B59" s="8">
        <v>-1</v>
      </c>
      <c r="C59" s="8">
        <f t="shared" ca="1" si="64"/>
        <v>-3600</v>
      </c>
      <c r="D59" s="8">
        <f t="shared" ca="1" si="64"/>
        <v>-60</v>
      </c>
      <c r="E59" s="8">
        <f t="shared" ca="1" si="64"/>
        <v>0</v>
      </c>
      <c r="F59" s="56">
        <f t="shared" si="142"/>
        <v>0</v>
      </c>
      <c r="G59" s="8">
        <f t="shared" si="142"/>
        <v>2</v>
      </c>
      <c r="H59" s="8">
        <f t="shared" si="142"/>
        <v>0</v>
      </c>
      <c r="I59" s="8">
        <f t="shared" si="138"/>
        <v>1</v>
      </c>
      <c r="J59" s="8">
        <f t="shared" si="138"/>
        <v>2</v>
      </c>
      <c r="K59" s="8">
        <f t="shared" si="138"/>
        <v>0</v>
      </c>
      <c r="L59" s="8">
        <f t="shared" si="4"/>
        <v>19</v>
      </c>
      <c r="P59" s="8">
        <f t="shared" si="5"/>
        <v>57</v>
      </c>
      <c r="R59" s="57">
        <f ca="1">VLOOKUP(U59,Shifts!B$2:D256,3,FALSE)</f>
        <v>0</v>
      </c>
      <c r="S59" s="57">
        <f ca="1">VLOOKUP(U59,Shifts!B$2:E256,4,FALSE)</f>
        <v>0</v>
      </c>
      <c r="T59" s="16" t="str">
        <f ca="1">OFFSET(Shifts!A$1,W59,1,1)</f>
        <v>00:00 00:00</v>
      </c>
      <c r="U59" s="16" t="str">
        <f ca="1">OFFSET(Shifts!A$1,W59,1,1)</f>
        <v>00:00 00:00</v>
      </c>
      <c r="V59" s="16">
        <f t="shared" si="10"/>
        <v>3</v>
      </c>
      <c r="W59" s="16">
        <f t="shared" si="11"/>
        <v>19</v>
      </c>
      <c r="X59" s="43">
        <f t="shared" ref="X59" ca="1" si="146">R59-TIME(1,0,0)</f>
        <v>-4.1666666666666664E-2</v>
      </c>
      <c r="Y59" s="43">
        <f t="shared" ref="Y59:Y71" ca="1" si="147">R59-TIME(0,1,0)</f>
        <v>-6.9444444444444447E-4</v>
      </c>
      <c r="Z59" s="3">
        <f t="shared" ref="Z59" ca="1" si="148">R59</f>
        <v>0</v>
      </c>
      <c r="AA59" s="3">
        <f t="shared" si="50"/>
        <v>0</v>
      </c>
      <c r="AB59" s="2">
        <f t="shared" si="50"/>
        <v>2</v>
      </c>
      <c r="AC59" s="2">
        <v>0</v>
      </c>
      <c r="AD59" s="2">
        <f t="shared" si="94"/>
        <v>1</v>
      </c>
      <c r="AE59" s="2">
        <f t="shared" si="94"/>
        <v>2</v>
      </c>
      <c r="AF59" s="16">
        <f t="shared" si="6"/>
        <v>0</v>
      </c>
      <c r="AG59" s="16">
        <f t="shared" si="7"/>
        <v>19</v>
      </c>
      <c r="AJ59" s="64" t="str">
        <f t="shared" ca="1" si="8"/>
        <v>insert into roundings values ('57','-1','-3600','-60','0','0','2','0','1','2','0','19')exec @id=dbo.nextval 'roundings.roundingsref'</v>
      </c>
      <c r="AW59" s="64" t="str">
        <f t="shared" si="9"/>
        <v/>
      </c>
    </row>
    <row r="60" spans="1:49" x14ac:dyDescent="0.3">
      <c r="A60" s="8">
        <v>58</v>
      </c>
      <c r="B60" s="8">
        <v>-1</v>
      </c>
      <c r="C60" s="8">
        <f t="shared" ca="1" si="64"/>
        <v>0</v>
      </c>
      <c r="D60" s="8">
        <f t="shared" si="64"/>
        <v>86340</v>
      </c>
      <c r="E60" s="8">
        <f t="shared" si="64"/>
        <v>900</v>
      </c>
      <c r="F60" s="56">
        <f t="shared" si="142"/>
        <v>0</v>
      </c>
      <c r="G60" s="8">
        <f t="shared" si="142"/>
        <v>2</v>
      </c>
      <c r="H60" s="8">
        <f t="shared" si="142"/>
        <v>0</v>
      </c>
      <c r="I60" s="8">
        <f t="shared" si="138"/>
        <v>1</v>
      </c>
      <c r="J60" s="8">
        <f t="shared" si="138"/>
        <v>2</v>
      </c>
      <c r="K60" s="8">
        <f t="shared" si="138"/>
        <v>0</v>
      </c>
      <c r="L60" s="8">
        <f t="shared" si="4"/>
        <v>20</v>
      </c>
      <c r="P60" s="8">
        <f t="shared" si="5"/>
        <v>58</v>
      </c>
      <c r="R60" s="57">
        <f ca="1">VLOOKUP(U60,Shifts!B$2:D257,3,FALSE)</f>
        <v>0</v>
      </c>
      <c r="S60" s="57">
        <f ca="1">VLOOKUP(U60,Shifts!B$2:E257,4,FALSE)</f>
        <v>0</v>
      </c>
      <c r="T60" s="16" t="str">
        <f ca="1">OFFSET(Shifts!A$1,W60,1,1)</f>
        <v>00:00 00:00</v>
      </c>
      <c r="U60" s="16" t="str">
        <f ca="1">OFFSET(Shifts!A$1,W60,1,1)</f>
        <v>00:00 00:00</v>
      </c>
      <c r="V60" s="16">
        <f t="shared" si="10"/>
        <v>1</v>
      </c>
      <c r="W60" s="16">
        <f t="shared" si="11"/>
        <v>20</v>
      </c>
      <c r="X60" s="43">
        <f t="shared" ref="X60" ca="1" si="149">R60</f>
        <v>0</v>
      </c>
      <c r="Y60" s="43">
        <f t="shared" si="106"/>
        <v>0.99930555555555556</v>
      </c>
      <c r="Z60" s="3">
        <f t="shared" si="106"/>
        <v>1.0416666666666666E-2</v>
      </c>
      <c r="AA60" s="3">
        <f t="shared" si="50"/>
        <v>0</v>
      </c>
      <c r="AB60" s="2">
        <f t="shared" si="50"/>
        <v>2</v>
      </c>
      <c r="AC60" s="2">
        <f t="shared" si="50"/>
        <v>0</v>
      </c>
      <c r="AD60" s="2">
        <f t="shared" si="94"/>
        <v>1</v>
      </c>
      <c r="AE60" s="2">
        <f t="shared" si="94"/>
        <v>2</v>
      </c>
      <c r="AF60" s="16">
        <f t="shared" si="6"/>
        <v>0</v>
      </c>
      <c r="AG60" s="16">
        <f t="shared" si="7"/>
        <v>20</v>
      </c>
      <c r="AJ60" s="64" t="str">
        <f t="shared" ca="1" si="8"/>
        <v>insert into roundings values ('58','-1','0','86340','900','0','2','0','1','2','0','20')exec @id=dbo.nextval 'roundings.roundingsref'</v>
      </c>
      <c r="AW60" s="64" t="str">
        <f t="shared" si="9"/>
        <v/>
      </c>
    </row>
    <row r="61" spans="1:49" x14ac:dyDescent="0.3">
      <c r="A61" s="8">
        <v>59</v>
      </c>
      <c r="B61" s="8">
        <v>-1</v>
      </c>
      <c r="C61" s="8">
        <f t="shared" si="64"/>
        <v>0</v>
      </c>
      <c r="D61" s="8">
        <f t="shared" ca="1" si="64"/>
        <v>-3659.9999999999995</v>
      </c>
      <c r="E61" s="8">
        <f t="shared" si="64"/>
        <v>900</v>
      </c>
      <c r="F61" s="56">
        <f t="shared" si="142"/>
        <v>0</v>
      </c>
      <c r="G61" s="8">
        <f t="shared" si="142"/>
        <v>0</v>
      </c>
      <c r="H61" s="8">
        <f t="shared" si="142"/>
        <v>0</v>
      </c>
      <c r="I61" s="8">
        <f t="shared" si="138"/>
        <v>1</v>
      </c>
      <c r="J61" s="8">
        <f t="shared" si="138"/>
        <v>2</v>
      </c>
      <c r="K61" s="8">
        <f t="shared" si="138"/>
        <v>1</v>
      </c>
      <c r="L61" s="8">
        <f t="shared" si="4"/>
        <v>20</v>
      </c>
      <c r="P61" s="8">
        <f t="shared" si="5"/>
        <v>59</v>
      </c>
      <c r="R61" s="57">
        <f ca="1">VLOOKUP(U61,Shifts!B$2:D258,3,FALSE)</f>
        <v>0</v>
      </c>
      <c r="S61" s="57">
        <f ca="1">VLOOKUP(U61,Shifts!B$2:E258,4,FALSE)</f>
        <v>0</v>
      </c>
      <c r="T61" s="16" t="str">
        <f ca="1">OFFSET(Shifts!A$1,W61,1,1)</f>
        <v>00:00 00:00</v>
      </c>
      <c r="U61" s="16" t="str">
        <f ca="1">OFFSET(Shifts!A$1,W61,1,1)</f>
        <v>00:00 00:00</v>
      </c>
      <c r="V61" s="16">
        <f t="shared" si="10"/>
        <v>2</v>
      </c>
      <c r="W61" s="16">
        <f t="shared" si="11"/>
        <v>20</v>
      </c>
      <c r="X61" s="43">
        <f t="shared" si="108"/>
        <v>0</v>
      </c>
      <c r="Y61" s="43">
        <f t="shared" ca="1" si="144"/>
        <v>-4.2361111111111106E-2</v>
      </c>
      <c r="Z61" s="43">
        <f t="shared" si="106"/>
        <v>1.0416666666666666E-2</v>
      </c>
      <c r="AA61" s="3">
        <f t="shared" si="50"/>
        <v>0</v>
      </c>
      <c r="AB61" s="2">
        <f t="shared" si="42"/>
        <v>0</v>
      </c>
      <c r="AC61" s="2">
        <v>0</v>
      </c>
      <c r="AD61" s="2">
        <f t="shared" si="94"/>
        <v>1</v>
      </c>
      <c r="AE61" s="2">
        <f t="shared" si="94"/>
        <v>2</v>
      </c>
      <c r="AF61" s="16">
        <f t="shared" si="6"/>
        <v>1</v>
      </c>
      <c r="AG61" s="16">
        <f t="shared" si="7"/>
        <v>20</v>
      </c>
      <c r="AJ61" s="64" t="str">
        <f t="shared" ca="1" si="8"/>
        <v>insert into roundings values ('59','-1','0','-3660','900','0','0','0','1','2','1','20')exec @id=dbo.nextval 'roundings.roundingsref'</v>
      </c>
      <c r="AW61" s="64" t="str">
        <f t="shared" ca="1" si="9"/>
        <v>insert into roundinggroups values ('20','00:00 00:00')exec @id=dbo.nextval 'roundinggroups.roundinggroupref'</v>
      </c>
    </row>
    <row r="62" spans="1:49" x14ac:dyDescent="0.3">
      <c r="A62" s="8">
        <v>60</v>
      </c>
      <c r="B62" s="8">
        <v>-1</v>
      </c>
      <c r="C62" s="8">
        <f t="shared" ca="1" si="64"/>
        <v>-3600</v>
      </c>
      <c r="D62" s="8">
        <f t="shared" ca="1" si="64"/>
        <v>-60</v>
      </c>
      <c r="E62" s="8">
        <f t="shared" ca="1" si="64"/>
        <v>0</v>
      </c>
      <c r="F62" s="56">
        <f t="shared" si="142"/>
        <v>0</v>
      </c>
      <c r="G62" s="8">
        <f t="shared" si="142"/>
        <v>2</v>
      </c>
      <c r="H62" s="8">
        <f t="shared" si="142"/>
        <v>0</v>
      </c>
      <c r="I62" s="8">
        <f t="shared" si="138"/>
        <v>1</v>
      </c>
      <c r="J62" s="8">
        <f t="shared" si="138"/>
        <v>2</v>
      </c>
      <c r="K62" s="8">
        <f t="shared" si="138"/>
        <v>0</v>
      </c>
      <c r="L62" s="8">
        <f t="shared" si="4"/>
        <v>20</v>
      </c>
      <c r="P62" s="8">
        <f t="shared" si="5"/>
        <v>60</v>
      </c>
      <c r="R62" s="57">
        <f ca="1">VLOOKUP(U62,Shifts!B$2:D259,3,FALSE)</f>
        <v>0</v>
      </c>
      <c r="S62" s="57">
        <f ca="1">VLOOKUP(U62,Shifts!B$2:E259,4,FALSE)</f>
        <v>0</v>
      </c>
      <c r="T62" s="16" t="str">
        <f ca="1">OFFSET(Shifts!A$1,W62,1,1)</f>
        <v>00:00 00:00</v>
      </c>
      <c r="U62" s="16" t="str">
        <f ca="1">OFFSET(Shifts!A$1,W62,1,1)</f>
        <v>00:00 00:00</v>
      </c>
      <c r="V62" s="16">
        <f t="shared" si="10"/>
        <v>3</v>
      </c>
      <c r="W62" s="16">
        <f t="shared" si="11"/>
        <v>20</v>
      </c>
      <c r="X62" s="43">
        <f t="shared" ref="X62" ca="1" si="150">R62-TIME(1,0,0)</f>
        <v>-4.1666666666666664E-2</v>
      </c>
      <c r="Y62" s="43">
        <f t="shared" ca="1" si="147"/>
        <v>-6.9444444444444447E-4</v>
      </c>
      <c r="Z62" s="3">
        <f t="shared" ref="Z62" ca="1" si="151">R62</f>
        <v>0</v>
      </c>
      <c r="AA62" s="3">
        <f t="shared" si="50"/>
        <v>0</v>
      </c>
      <c r="AB62" s="2">
        <f t="shared" si="50"/>
        <v>2</v>
      </c>
      <c r="AC62" s="2">
        <v>0</v>
      </c>
      <c r="AD62" s="2">
        <f t="shared" si="94"/>
        <v>1</v>
      </c>
      <c r="AE62" s="2">
        <f t="shared" si="94"/>
        <v>2</v>
      </c>
      <c r="AF62" s="16">
        <f t="shared" si="6"/>
        <v>0</v>
      </c>
      <c r="AG62" s="16">
        <f t="shared" si="7"/>
        <v>20</v>
      </c>
      <c r="AJ62" s="64" t="str">
        <f t="shared" ca="1" si="8"/>
        <v>insert into roundings values ('60','-1','-3600','-60','0','0','2','0','1','2','0','20')exec @id=dbo.nextval 'roundings.roundingsref'</v>
      </c>
      <c r="AW62" s="64" t="str">
        <f t="shared" si="9"/>
        <v/>
      </c>
    </row>
    <row r="63" spans="1:49" x14ac:dyDescent="0.3">
      <c r="A63" s="8">
        <v>61</v>
      </c>
      <c r="B63" s="8">
        <v>-1</v>
      </c>
      <c r="C63" s="8">
        <f t="shared" si="64"/>
        <v>0</v>
      </c>
      <c r="D63" s="8">
        <f t="shared" si="64"/>
        <v>86340</v>
      </c>
      <c r="E63" s="8">
        <f t="shared" si="64"/>
        <v>900</v>
      </c>
      <c r="F63" s="56">
        <f t="shared" si="142"/>
        <v>0</v>
      </c>
      <c r="G63" s="8">
        <f t="shared" si="142"/>
        <v>2</v>
      </c>
      <c r="H63" s="8">
        <f t="shared" si="142"/>
        <v>0</v>
      </c>
      <c r="I63" s="8">
        <f t="shared" si="138"/>
        <v>1</v>
      </c>
      <c r="J63" s="8">
        <f t="shared" si="138"/>
        <v>2</v>
      </c>
      <c r="K63" s="8">
        <f t="shared" si="138"/>
        <v>0</v>
      </c>
      <c r="L63" s="8">
        <f t="shared" si="4"/>
        <v>21</v>
      </c>
      <c r="P63" s="8">
        <f t="shared" si="5"/>
        <v>61</v>
      </c>
      <c r="R63" s="57">
        <f ca="1">VLOOKUP(U63,Shifts!B$2:D260,3,FALSE)</f>
        <v>0</v>
      </c>
      <c r="S63" s="57">
        <f ca="1">VLOOKUP(U63,Shifts!B$2:E260,4,FALSE)</f>
        <v>0</v>
      </c>
      <c r="T63" s="16" t="str">
        <f ca="1">OFFSET(Shifts!A$1,W63,1,1)</f>
        <v>00:00 00:00</v>
      </c>
      <c r="U63" s="16" t="str">
        <f ca="1">OFFSET(Shifts!A$1,W63,1,1)</f>
        <v>00:00 00:00</v>
      </c>
      <c r="V63" s="16">
        <f t="shared" si="10"/>
        <v>1</v>
      </c>
      <c r="W63" s="16">
        <f t="shared" si="11"/>
        <v>21</v>
      </c>
      <c r="X63" s="43">
        <f t="shared" ref="X63" si="152">X$1</f>
        <v>0</v>
      </c>
      <c r="Y63" s="43">
        <f t="shared" si="106"/>
        <v>0.99930555555555556</v>
      </c>
      <c r="Z63" s="43">
        <f t="shared" si="106"/>
        <v>1.0416666666666666E-2</v>
      </c>
      <c r="AA63" s="3">
        <f t="shared" si="50"/>
        <v>0</v>
      </c>
      <c r="AB63" s="2">
        <f t="shared" si="50"/>
        <v>2</v>
      </c>
      <c r="AC63" s="2">
        <f t="shared" si="50"/>
        <v>0</v>
      </c>
      <c r="AD63" s="2">
        <f t="shared" si="94"/>
        <v>1</v>
      </c>
      <c r="AE63" s="2">
        <f t="shared" si="94"/>
        <v>2</v>
      </c>
      <c r="AF63" s="16">
        <f t="shared" si="6"/>
        <v>0</v>
      </c>
      <c r="AG63" s="16">
        <f t="shared" si="7"/>
        <v>21</v>
      </c>
      <c r="AJ63" s="64" t="str">
        <f t="shared" si="8"/>
        <v>insert into roundings values ('61','-1','0','86340','900','0','2','0','1','2','0','21')exec @id=dbo.nextval 'roundings.roundingsref'</v>
      </c>
      <c r="AW63" s="64" t="str">
        <f t="shared" si="9"/>
        <v/>
      </c>
    </row>
    <row r="64" spans="1:49" x14ac:dyDescent="0.3">
      <c r="A64" s="8">
        <v>62</v>
      </c>
      <c r="B64" s="8">
        <v>-1</v>
      </c>
      <c r="C64" s="8">
        <f t="shared" ca="1" si="64"/>
        <v>-3600</v>
      </c>
      <c r="D64" s="8">
        <f t="shared" ca="1" si="64"/>
        <v>-3659.9999999999995</v>
      </c>
      <c r="E64" s="8">
        <f t="shared" ca="1" si="64"/>
        <v>0</v>
      </c>
      <c r="F64" s="56">
        <f t="shared" si="142"/>
        <v>0</v>
      </c>
      <c r="G64" s="8">
        <f t="shared" si="142"/>
        <v>0</v>
      </c>
      <c r="H64" s="8">
        <f t="shared" si="142"/>
        <v>0</v>
      </c>
      <c r="I64" s="8">
        <f t="shared" si="138"/>
        <v>1</v>
      </c>
      <c r="J64" s="8">
        <f t="shared" si="138"/>
        <v>2</v>
      </c>
      <c r="K64" s="8">
        <f t="shared" si="138"/>
        <v>1</v>
      </c>
      <c r="L64" s="8">
        <f t="shared" si="4"/>
        <v>21</v>
      </c>
      <c r="P64" s="8">
        <f t="shared" si="5"/>
        <v>62</v>
      </c>
      <c r="R64" s="57">
        <f ca="1">VLOOKUP(U64,Shifts!B$2:D261,3,FALSE)</f>
        <v>0</v>
      </c>
      <c r="S64" s="57">
        <f ca="1">VLOOKUP(U64,Shifts!B$2:E261,4,FALSE)</f>
        <v>0</v>
      </c>
      <c r="T64" s="16" t="str">
        <f ca="1">OFFSET(Shifts!A$1,W64,1,1)</f>
        <v>00:00 00:00</v>
      </c>
      <c r="U64" s="16" t="str">
        <f ca="1">OFFSET(Shifts!A$1,W64,1,1)</f>
        <v>00:00 00:00</v>
      </c>
      <c r="V64" s="16">
        <f t="shared" si="10"/>
        <v>2</v>
      </c>
      <c r="W64" s="16">
        <f t="shared" si="11"/>
        <v>21</v>
      </c>
      <c r="X64" s="43">
        <f t="shared" ref="X64" ca="1" si="153">R64-TIME(1,0,0)</f>
        <v>-4.1666666666666664E-2</v>
      </c>
      <c r="Y64" s="43">
        <f t="shared" ca="1" si="144"/>
        <v>-4.2361111111111106E-2</v>
      </c>
      <c r="Z64" s="3">
        <f t="shared" ref="Z64" ca="1" si="154">R64</f>
        <v>0</v>
      </c>
      <c r="AA64" s="3">
        <f t="shared" si="50"/>
        <v>0</v>
      </c>
      <c r="AB64" s="2">
        <f t="shared" si="51"/>
        <v>0</v>
      </c>
      <c r="AC64" s="2">
        <v>0</v>
      </c>
      <c r="AD64" s="2">
        <f t="shared" si="94"/>
        <v>1</v>
      </c>
      <c r="AE64" s="2">
        <f t="shared" si="94"/>
        <v>2</v>
      </c>
      <c r="AF64" s="16">
        <f t="shared" si="6"/>
        <v>1</v>
      </c>
      <c r="AG64" s="16">
        <f t="shared" si="7"/>
        <v>21</v>
      </c>
      <c r="AJ64" s="64" t="str">
        <f t="shared" ca="1" si="8"/>
        <v>insert into roundings values ('62','-1','-3600','-3660','0','0','0','0','1','2','1','21')exec @id=dbo.nextval 'roundings.roundingsref'</v>
      </c>
      <c r="AW64" s="64" t="str">
        <f t="shared" ca="1" si="9"/>
        <v>insert into roundinggroups values ('21','00:00 00:00')exec @id=dbo.nextval 'roundinggroups.roundinggroupref'</v>
      </c>
    </row>
    <row r="65" spans="1:49" x14ac:dyDescent="0.3">
      <c r="A65" s="8">
        <v>63</v>
      </c>
      <c r="B65" s="8">
        <v>-1</v>
      </c>
      <c r="C65" s="8">
        <f t="shared" ca="1" si="64"/>
        <v>0</v>
      </c>
      <c r="D65" s="8">
        <f t="shared" ca="1" si="64"/>
        <v>-60</v>
      </c>
      <c r="E65" s="8">
        <f t="shared" si="64"/>
        <v>900</v>
      </c>
      <c r="F65" s="56">
        <f t="shared" si="142"/>
        <v>0</v>
      </c>
      <c r="G65" s="8">
        <f t="shared" si="142"/>
        <v>2</v>
      </c>
      <c r="H65" s="8">
        <f t="shared" si="142"/>
        <v>0</v>
      </c>
      <c r="I65" s="8">
        <f t="shared" si="138"/>
        <v>1</v>
      </c>
      <c r="J65" s="8">
        <f t="shared" si="138"/>
        <v>2</v>
      </c>
      <c r="K65" s="8">
        <f t="shared" si="138"/>
        <v>0</v>
      </c>
      <c r="L65" s="8">
        <f t="shared" si="4"/>
        <v>21</v>
      </c>
      <c r="P65" s="8">
        <f t="shared" si="5"/>
        <v>63</v>
      </c>
      <c r="R65" s="57">
        <f ca="1">VLOOKUP(U65,Shifts!B$2:D262,3,FALSE)</f>
        <v>0</v>
      </c>
      <c r="S65" s="57">
        <f ca="1">VLOOKUP(U65,Shifts!B$2:E262,4,FALSE)</f>
        <v>0</v>
      </c>
      <c r="T65" s="16" t="str">
        <f ca="1">OFFSET(Shifts!A$1,W65,1,1)</f>
        <v>00:00 00:00</v>
      </c>
      <c r="U65" s="16" t="str">
        <f ca="1">OFFSET(Shifts!A$1,W65,1,1)</f>
        <v>00:00 00:00</v>
      </c>
      <c r="V65" s="16">
        <f t="shared" si="10"/>
        <v>3</v>
      </c>
      <c r="W65" s="16">
        <f t="shared" si="11"/>
        <v>21</v>
      </c>
      <c r="X65" s="43">
        <f t="shared" ref="X65" ca="1" si="155">R65</f>
        <v>0</v>
      </c>
      <c r="Y65" s="43">
        <f t="shared" ca="1" si="147"/>
        <v>-6.9444444444444447E-4</v>
      </c>
      <c r="Z65" s="3">
        <f t="shared" ref="Z65" si="156">Z$1</f>
        <v>1.0416666666666666E-2</v>
      </c>
      <c r="AA65" s="3">
        <f t="shared" si="50"/>
        <v>0</v>
      </c>
      <c r="AB65" s="2">
        <f t="shared" si="50"/>
        <v>2</v>
      </c>
      <c r="AC65" s="2">
        <v>0</v>
      </c>
      <c r="AD65" s="2">
        <f t="shared" si="94"/>
        <v>1</v>
      </c>
      <c r="AE65" s="2">
        <f t="shared" si="94"/>
        <v>2</v>
      </c>
      <c r="AF65" s="16">
        <f t="shared" si="6"/>
        <v>0</v>
      </c>
      <c r="AG65" s="16">
        <f t="shared" si="7"/>
        <v>21</v>
      </c>
      <c r="AJ65" s="64" t="str">
        <f t="shared" ca="1" si="8"/>
        <v>insert into roundings values ('63','-1','0','-60','900','0','2','0','1','2','0','21')exec @id=dbo.nextval 'roundings.roundingsref'</v>
      </c>
      <c r="AW65" s="64" t="str">
        <f t="shared" si="9"/>
        <v/>
      </c>
    </row>
    <row r="66" spans="1:49" x14ac:dyDescent="0.3">
      <c r="A66" s="8">
        <v>64</v>
      </c>
      <c r="B66" s="8">
        <v>-1</v>
      </c>
      <c r="C66" s="8">
        <f t="shared" si="64"/>
        <v>0</v>
      </c>
      <c r="D66" s="8">
        <f t="shared" si="64"/>
        <v>86340</v>
      </c>
      <c r="E66" s="8">
        <f t="shared" si="64"/>
        <v>0</v>
      </c>
      <c r="F66" s="56">
        <f t="shared" si="142"/>
        <v>0</v>
      </c>
      <c r="G66" s="8">
        <f t="shared" si="142"/>
        <v>2</v>
      </c>
      <c r="H66" s="8">
        <f t="shared" si="142"/>
        <v>0</v>
      </c>
      <c r="I66" s="8">
        <f t="shared" si="138"/>
        <v>1</v>
      </c>
      <c r="J66" s="8">
        <f t="shared" si="138"/>
        <v>2</v>
      </c>
      <c r="K66" s="8">
        <f t="shared" si="138"/>
        <v>0</v>
      </c>
      <c r="L66" s="8">
        <f t="shared" si="4"/>
        <v>22</v>
      </c>
      <c r="P66" s="8">
        <f t="shared" si="5"/>
        <v>64</v>
      </c>
      <c r="R66" s="57">
        <f ca="1">VLOOKUP(U66,Shifts!B$2:D263,3,FALSE)</f>
        <v>0</v>
      </c>
      <c r="S66" s="57">
        <f ca="1">VLOOKUP(U66,Shifts!B$2:E263,4,FALSE)</f>
        <v>0</v>
      </c>
      <c r="T66" s="16" t="str">
        <f ca="1">OFFSET(Shifts!A$1,W66,1,1)</f>
        <v>00:00 00:00</v>
      </c>
      <c r="U66" s="16" t="str">
        <f ca="1">OFFSET(Shifts!A$1,W66,1,1)</f>
        <v>00:00 00:00</v>
      </c>
      <c r="V66" s="16">
        <f t="shared" si="10"/>
        <v>1</v>
      </c>
      <c r="W66" s="16">
        <f t="shared" si="11"/>
        <v>22</v>
      </c>
      <c r="X66" s="43">
        <f t="shared" ref="X66:Y81" si="157">X$1</f>
        <v>0</v>
      </c>
      <c r="Y66" s="43">
        <f t="shared" si="157"/>
        <v>0.99930555555555556</v>
      </c>
      <c r="AA66" s="3">
        <f t="shared" si="50"/>
        <v>0</v>
      </c>
      <c r="AB66" s="2">
        <f t="shared" si="50"/>
        <v>2</v>
      </c>
      <c r="AC66" s="2">
        <f t="shared" si="50"/>
        <v>0</v>
      </c>
      <c r="AD66" s="2">
        <f t="shared" si="94"/>
        <v>1</v>
      </c>
      <c r="AE66" s="2">
        <f t="shared" si="94"/>
        <v>2</v>
      </c>
      <c r="AF66" s="16">
        <f t="shared" si="6"/>
        <v>0</v>
      </c>
      <c r="AG66" s="16">
        <f t="shared" si="7"/>
        <v>22</v>
      </c>
      <c r="AJ66" s="64" t="str">
        <f t="shared" si="8"/>
        <v>insert into roundings values ('64','-1','0','86340','0','0','2','0','1','2','0','22')exec @id=dbo.nextval 'roundings.roundingsref'</v>
      </c>
      <c r="AW66" s="64" t="str">
        <f t="shared" si="9"/>
        <v/>
      </c>
    </row>
    <row r="67" spans="1:49" x14ac:dyDescent="0.3">
      <c r="A67" s="8">
        <v>65</v>
      </c>
      <c r="B67" s="8">
        <v>-1</v>
      </c>
      <c r="C67" s="8">
        <f t="shared" si="64"/>
        <v>0</v>
      </c>
      <c r="D67" s="8">
        <f t="shared" ca="1" si="64"/>
        <v>-3659.9999999999995</v>
      </c>
      <c r="E67" s="8">
        <f t="shared" si="64"/>
        <v>0</v>
      </c>
      <c r="F67" s="56">
        <f t="shared" si="142"/>
        <v>0</v>
      </c>
      <c r="G67" s="8">
        <f t="shared" si="142"/>
        <v>0</v>
      </c>
      <c r="H67" s="8">
        <f t="shared" si="142"/>
        <v>0</v>
      </c>
      <c r="I67" s="8">
        <f t="shared" si="138"/>
        <v>1</v>
      </c>
      <c r="J67" s="8">
        <f t="shared" si="138"/>
        <v>2</v>
      </c>
      <c r="K67" s="8">
        <f t="shared" si="138"/>
        <v>1</v>
      </c>
      <c r="L67" s="8">
        <f t="shared" si="4"/>
        <v>22</v>
      </c>
      <c r="P67" s="8">
        <f t="shared" si="5"/>
        <v>65</v>
      </c>
      <c r="R67" s="57">
        <f ca="1">VLOOKUP(U67,Shifts!B$2:D264,3,FALSE)</f>
        <v>0</v>
      </c>
      <c r="S67" s="57">
        <f ca="1">VLOOKUP(U67,Shifts!B$2:E264,4,FALSE)</f>
        <v>0</v>
      </c>
      <c r="T67" s="16" t="str">
        <f ca="1">OFFSET(Shifts!A$1,W67,1,1)</f>
        <v>00:00 00:00</v>
      </c>
      <c r="U67" s="16" t="str">
        <f ca="1">OFFSET(Shifts!A$1,W67,1,1)</f>
        <v>00:00 00:00</v>
      </c>
      <c r="V67" s="16">
        <f t="shared" si="10"/>
        <v>2</v>
      </c>
      <c r="W67" s="16">
        <f t="shared" si="11"/>
        <v>22</v>
      </c>
      <c r="X67" s="43">
        <f t="shared" si="157"/>
        <v>0</v>
      </c>
      <c r="Y67" s="43">
        <f t="shared" ca="1" si="144"/>
        <v>-4.2361111111111106E-2</v>
      </c>
      <c r="AA67" s="3">
        <f t="shared" si="50"/>
        <v>0</v>
      </c>
      <c r="AB67" s="2">
        <f t="shared" ref="AB67" si="158">AB$1-2</f>
        <v>0</v>
      </c>
      <c r="AC67" s="2">
        <v>0</v>
      </c>
      <c r="AD67" s="2">
        <f t="shared" si="94"/>
        <v>1</v>
      </c>
      <c r="AE67" s="2">
        <f t="shared" si="94"/>
        <v>2</v>
      </c>
      <c r="AF67" s="16">
        <f t="shared" si="6"/>
        <v>1</v>
      </c>
      <c r="AG67" s="16">
        <f t="shared" si="7"/>
        <v>22</v>
      </c>
      <c r="AJ67" s="64" t="str">
        <f t="shared" ca="1" si="8"/>
        <v>insert into roundings values ('65','-1','0','-3660','0','0','0','0','1','2','1','22')exec @id=dbo.nextval 'roundings.roundingsref'</v>
      </c>
      <c r="AW67" s="64" t="str">
        <f t="shared" ca="1" si="9"/>
        <v>insert into roundinggroups values ('22','00:00 00:00')exec @id=dbo.nextval 'roundinggroups.roundinggroupref'</v>
      </c>
    </row>
    <row r="68" spans="1:49" x14ac:dyDescent="0.3">
      <c r="A68" s="8">
        <v>66</v>
      </c>
      <c r="B68" s="8">
        <v>-1</v>
      </c>
      <c r="C68" s="8">
        <f t="shared" si="64"/>
        <v>0</v>
      </c>
      <c r="D68" s="8">
        <f t="shared" ca="1" si="64"/>
        <v>-60</v>
      </c>
      <c r="E68" s="8">
        <f t="shared" si="64"/>
        <v>0</v>
      </c>
      <c r="F68" s="56">
        <f t="shared" si="142"/>
        <v>0</v>
      </c>
      <c r="G68" s="8">
        <f t="shared" si="142"/>
        <v>2</v>
      </c>
      <c r="H68" s="8">
        <f t="shared" si="142"/>
        <v>0</v>
      </c>
      <c r="I68" s="8">
        <f t="shared" si="138"/>
        <v>1</v>
      </c>
      <c r="J68" s="8">
        <f t="shared" si="138"/>
        <v>2</v>
      </c>
      <c r="K68" s="8">
        <f t="shared" si="138"/>
        <v>0</v>
      </c>
      <c r="L68" s="8">
        <f t="shared" ref="L68:L72" si="159">W68</f>
        <v>22</v>
      </c>
      <c r="P68" s="8">
        <f t="shared" ref="P68:P71" si="160">A68</f>
        <v>66</v>
      </c>
      <c r="R68" s="57">
        <f ca="1">VLOOKUP(U68,Shifts!B$2:D265,3,FALSE)</f>
        <v>0</v>
      </c>
      <c r="S68" s="57">
        <f ca="1">VLOOKUP(U68,Shifts!B$2:E265,4,FALSE)</f>
        <v>0</v>
      </c>
      <c r="T68" s="16" t="str">
        <f ca="1">OFFSET(Shifts!A$1,W68,1,1)</f>
        <v>00:00 00:00</v>
      </c>
      <c r="U68" s="16" t="str">
        <f ca="1">OFFSET(Shifts!A$1,W68,1,1)</f>
        <v>00:00 00:00</v>
      </c>
      <c r="V68" s="16">
        <f t="shared" si="10"/>
        <v>3</v>
      </c>
      <c r="W68" s="16">
        <f t="shared" si="11"/>
        <v>22</v>
      </c>
      <c r="X68" s="43">
        <f t="shared" si="157"/>
        <v>0</v>
      </c>
      <c r="Y68" s="43">
        <f t="shared" ca="1" si="147"/>
        <v>-6.9444444444444447E-4</v>
      </c>
      <c r="AA68" s="3">
        <f t="shared" si="50"/>
        <v>0</v>
      </c>
      <c r="AB68" s="2">
        <f t="shared" si="50"/>
        <v>2</v>
      </c>
      <c r="AC68" s="2">
        <v>0</v>
      </c>
      <c r="AD68" s="2">
        <f t="shared" si="94"/>
        <v>1</v>
      </c>
      <c r="AE68" s="2">
        <f t="shared" si="94"/>
        <v>2</v>
      </c>
      <c r="AF68" s="16">
        <f t="shared" ref="AF68:AF76" si="161">IF(AB68=2,0,1)</f>
        <v>0</v>
      </c>
      <c r="AG68" s="16">
        <f t="shared" ref="AG68:AG74" si="162">W68</f>
        <v>22</v>
      </c>
      <c r="AJ68" s="64" t="str">
        <f t="shared" ref="AJ68:AJ74" ca="1" si="163">"insert into roundings values ('"&amp;A68&amp;"','"&amp;B68&amp;"','"&amp;C68&amp;"','"&amp;D68&amp;"','"&amp;E68&amp;"','"&amp;F68&amp;"','"&amp;G68&amp;"','"&amp;H68&amp;"','"&amp;I68&amp;"','"&amp;J68&amp;"','"&amp;K68&amp;"','"&amp;L68&amp;"')exec @id=dbo.nextval 'roundings.roundingsref'"</f>
        <v>insert into roundings values ('66','-1','0','-60','0','0','2','0','1','2','0','22')exec @id=dbo.nextval 'roundings.roundingsref'</v>
      </c>
      <c r="AW68" s="64" t="str">
        <f t="shared" ref="AW68:AW74" si="164">IF(V69=S$1,"insert into roundinggroups values ('"&amp;L68&amp;"','"&amp;U68&amp;"')exec @id=dbo.nextval 'roundinggroups.roundinggroupref'","")</f>
        <v/>
      </c>
    </row>
    <row r="69" spans="1:49" x14ac:dyDescent="0.3">
      <c r="A69" s="8">
        <v>67</v>
      </c>
      <c r="B69" s="8">
        <v>-1</v>
      </c>
      <c r="C69" s="8">
        <f t="shared" si="64"/>
        <v>0</v>
      </c>
      <c r="D69" s="8">
        <f t="shared" si="64"/>
        <v>86340</v>
      </c>
      <c r="E69" s="8">
        <f t="shared" si="64"/>
        <v>0</v>
      </c>
      <c r="F69" s="56">
        <f t="shared" si="142"/>
        <v>0</v>
      </c>
      <c r="G69" s="8">
        <f t="shared" si="142"/>
        <v>2</v>
      </c>
      <c r="H69" s="8">
        <f t="shared" si="142"/>
        <v>0</v>
      </c>
      <c r="I69" s="8">
        <f t="shared" si="138"/>
        <v>1</v>
      </c>
      <c r="J69" s="8">
        <f t="shared" si="138"/>
        <v>2</v>
      </c>
      <c r="K69" s="8">
        <f t="shared" si="138"/>
        <v>0</v>
      </c>
      <c r="L69" s="8">
        <f t="shared" si="159"/>
        <v>23</v>
      </c>
      <c r="P69" s="8">
        <f t="shared" si="160"/>
        <v>67</v>
      </c>
      <c r="R69" s="57">
        <f ca="1">VLOOKUP(U69,Shifts!B$2:D266,3,FALSE)</f>
        <v>0</v>
      </c>
      <c r="S69" s="57">
        <f ca="1">VLOOKUP(U69,Shifts!B$2:E266,4,FALSE)</f>
        <v>0</v>
      </c>
      <c r="T69" s="16" t="str">
        <f ca="1">OFFSET(Shifts!A$1,W69,1,1)</f>
        <v>00:00 00:00</v>
      </c>
      <c r="U69" s="16" t="str">
        <f ca="1">OFFSET(Shifts!A$1,W69,1,1)</f>
        <v>00:00 00:00</v>
      </c>
      <c r="V69" s="16">
        <f t="shared" ref="V69:V85" si="165">MOD(V68,S$1)+1</f>
        <v>1</v>
      </c>
      <c r="W69" s="16">
        <f t="shared" ref="W69:W85" si="166">IF(V69&gt;V68,W68,W68+1)</f>
        <v>23</v>
      </c>
      <c r="X69" s="43">
        <f t="shared" si="157"/>
        <v>0</v>
      </c>
      <c r="Y69" s="43">
        <f t="shared" si="157"/>
        <v>0.99930555555555556</v>
      </c>
      <c r="AA69" s="3">
        <f t="shared" si="50"/>
        <v>0</v>
      </c>
      <c r="AB69" s="2">
        <f t="shared" si="50"/>
        <v>2</v>
      </c>
      <c r="AC69" s="2">
        <f t="shared" si="50"/>
        <v>0</v>
      </c>
      <c r="AD69" s="2">
        <f t="shared" si="94"/>
        <v>1</v>
      </c>
      <c r="AE69" s="2">
        <f t="shared" si="94"/>
        <v>2</v>
      </c>
      <c r="AF69" s="16">
        <f t="shared" si="161"/>
        <v>0</v>
      </c>
      <c r="AG69" s="16">
        <f t="shared" si="162"/>
        <v>23</v>
      </c>
      <c r="AJ69" s="64" t="str">
        <f t="shared" si="163"/>
        <v>insert into roundings values ('67','-1','0','86340','0','0','2','0','1','2','0','23')exec @id=dbo.nextval 'roundings.roundingsref'</v>
      </c>
      <c r="AW69" s="64" t="str">
        <f t="shared" si="164"/>
        <v/>
      </c>
    </row>
    <row r="70" spans="1:49" x14ac:dyDescent="0.3">
      <c r="A70" s="8">
        <v>68</v>
      </c>
      <c r="B70" s="8">
        <v>-1</v>
      </c>
      <c r="C70" s="8">
        <f t="shared" si="64"/>
        <v>0</v>
      </c>
      <c r="D70" s="8">
        <f t="shared" ca="1" si="64"/>
        <v>-3659.9999999999995</v>
      </c>
      <c r="E70" s="8">
        <f t="shared" si="64"/>
        <v>0</v>
      </c>
      <c r="F70" s="56">
        <f t="shared" si="142"/>
        <v>0</v>
      </c>
      <c r="G70" s="8">
        <f t="shared" si="142"/>
        <v>0</v>
      </c>
      <c r="H70" s="8">
        <f t="shared" si="142"/>
        <v>0</v>
      </c>
      <c r="I70" s="8">
        <f t="shared" si="138"/>
        <v>1</v>
      </c>
      <c r="J70" s="8">
        <f t="shared" si="138"/>
        <v>2</v>
      </c>
      <c r="K70" s="8">
        <f t="shared" si="138"/>
        <v>1</v>
      </c>
      <c r="L70" s="8">
        <f t="shared" si="159"/>
        <v>23</v>
      </c>
      <c r="P70" s="8">
        <f t="shared" si="160"/>
        <v>68</v>
      </c>
      <c r="R70" s="57">
        <f ca="1">VLOOKUP(U70,Shifts!B$2:D267,3,FALSE)</f>
        <v>0</v>
      </c>
      <c r="S70" s="57">
        <f ca="1">VLOOKUP(U70,Shifts!B$2:E267,4,FALSE)</f>
        <v>0</v>
      </c>
      <c r="T70" s="16" t="str">
        <f ca="1">OFFSET(Shifts!A$1,W70,1,1)</f>
        <v>00:00 00:00</v>
      </c>
      <c r="U70" s="16" t="str">
        <f ca="1">OFFSET(Shifts!A$1,W70,1,1)</f>
        <v>00:00 00:00</v>
      </c>
      <c r="V70" s="16">
        <f t="shared" si="165"/>
        <v>2</v>
      </c>
      <c r="W70" s="16">
        <f t="shared" si="166"/>
        <v>23</v>
      </c>
      <c r="X70" s="43">
        <f t="shared" si="157"/>
        <v>0</v>
      </c>
      <c r="Y70" s="43">
        <f t="shared" ca="1" si="144"/>
        <v>-4.2361111111111106E-2</v>
      </c>
      <c r="AA70" s="3">
        <f t="shared" si="50"/>
        <v>0</v>
      </c>
      <c r="AB70" s="2">
        <f t="shared" si="42"/>
        <v>0</v>
      </c>
      <c r="AC70" s="2">
        <v>0</v>
      </c>
      <c r="AD70" s="2">
        <f t="shared" si="94"/>
        <v>1</v>
      </c>
      <c r="AE70" s="2">
        <f t="shared" si="94"/>
        <v>2</v>
      </c>
      <c r="AF70" s="16">
        <f t="shared" si="161"/>
        <v>1</v>
      </c>
      <c r="AG70" s="16">
        <f t="shared" si="162"/>
        <v>23</v>
      </c>
      <c r="AJ70" s="64" t="str">
        <f t="shared" ca="1" si="163"/>
        <v>insert into roundings values ('68','-1','0','-3660','0','0','0','0','1','2','1','23')exec @id=dbo.nextval 'roundings.roundingsref'</v>
      </c>
      <c r="AW70" s="64" t="str">
        <f t="shared" ca="1" si="164"/>
        <v>insert into roundinggroups values ('23','00:00 00:00')exec @id=dbo.nextval 'roundinggroups.roundinggroupref'</v>
      </c>
    </row>
    <row r="71" spans="1:49" x14ac:dyDescent="0.3">
      <c r="A71" s="8">
        <v>69</v>
      </c>
      <c r="B71" s="8">
        <v>-1</v>
      </c>
      <c r="C71" s="8">
        <f t="shared" si="64"/>
        <v>0</v>
      </c>
      <c r="D71" s="8">
        <f t="shared" ca="1" si="64"/>
        <v>-60</v>
      </c>
      <c r="E71" s="8">
        <f t="shared" si="64"/>
        <v>0</v>
      </c>
      <c r="F71" s="56">
        <f t="shared" si="142"/>
        <v>0</v>
      </c>
      <c r="G71" s="8">
        <f t="shared" si="142"/>
        <v>2</v>
      </c>
      <c r="H71" s="8">
        <f t="shared" si="142"/>
        <v>0</v>
      </c>
      <c r="I71" s="8">
        <f t="shared" si="138"/>
        <v>1</v>
      </c>
      <c r="J71" s="8">
        <f t="shared" si="138"/>
        <v>2</v>
      </c>
      <c r="K71" s="8">
        <f t="shared" si="138"/>
        <v>0</v>
      </c>
      <c r="L71" s="8">
        <f t="shared" si="159"/>
        <v>23</v>
      </c>
      <c r="P71" s="8">
        <f t="shared" si="160"/>
        <v>69</v>
      </c>
      <c r="R71" s="57">
        <f ca="1">VLOOKUP(U71,Shifts!B$2:D268,3,FALSE)</f>
        <v>0</v>
      </c>
      <c r="S71" s="57">
        <f ca="1">VLOOKUP(U71,Shifts!B$2:E268,4,FALSE)</f>
        <v>0</v>
      </c>
      <c r="T71" s="16" t="str">
        <f ca="1">OFFSET(Shifts!A$1,W71,1,1)</f>
        <v>00:00 00:00</v>
      </c>
      <c r="U71" s="16" t="str">
        <f ca="1">OFFSET(Shifts!A$1,W71,1,1)</f>
        <v>00:00 00:00</v>
      </c>
      <c r="V71" s="16">
        <f t="shared" si="165"/>
        <v>3</v>
      </c>
      <c r="W71" s="16">
        <f t="shared" si="166"/>
        <v>23</v>
      </c>
      <c r="X71" s="43">
        <f t="shared" si="157"/>
        <v>0</v>
      </c>
      <c r="Y71" s="43">
        <f t="shared" ca="1" si="147"/>
        <v>-6.9444444444444447E-4</v>
      </c>
      <c r="AA71" s="3">
        <f t="shared" si="50"/>
        <v>0</v>
      </c>
      <c r="AB71" s="2">
        <f t="shared" si="50"/>
        <v>2</v>
      </c>
      <c r="AC71" s="2">
        <v>0</v>
      </c>
      <c r="AD71" s="2">
        <f t="shared" si="94"/>
        <v>1</v>
      </c>
      <c r="AE71" s="2">
        <f t="shared" si="94"/>
        <v>2</v>
      </c>
      <c r="AF71" s="16">
        <f t="shared" si="161"/>
        <v>0</v>
      </c>
      <c r="AG71" s="16">
        <f t="shared" si="162"/>
        <v>23</v>
      </c>
      <c r="AJ71" s="64" t="str">
        <f t="shared" ca="1" si="163"/>
        <v>insert into roundings values ('69','-1','0','-60','0','0','2','0','1','2','0','23')exec @id=dbo.nextval 'roundings.roundingsref'</v>
      </c>
      <c r="AW71" s="64" t="str">
        <f t="shared" si="164"/>
        <v/>
      </c>
    </row>
    <row r="72" spans="1:49" x14ac:dyDescent="0.3">
      <c r="L72" s="8">
        <f t="shared" si="159"/>
        <v>24</v>
      </c>
      <c r="R72" s="57">
        <f ca="1">VLOOKUP(U72,Shifts!B$2:D269,3,FALSE)</f>
        <v>0</v>
      </c>
      <c r="S72" s="57">
        <f ca="1">VLOOKUP(U72,Shifts!B$2:E269,4,FALSE)</f>
        <v>0</v>
      </c>
      <c r="T72" s="16" t="str">
        <f ca="1">OFFSET(Shifts!A$1,W72,1,1)</f>
        <v>00:00 00:00</v>
      </c>
      <c r="U72" s="16" t="str">
        <f ca="1">OFFSET(Shifts!A$1,W72,1,1)</f>
        <v>00:00 00:00</v>
      </c>
      <c r="V72" s="16">
        <f t="shared" si="165"/>
        <v>1</v>
      </c>
      <c r="W72" s="16">
        <f t="shared" si="166"/>
        <v>24</v>
      </c>
      <c r="X72" s="43">
        <f t="shared" si="157"/>
        <v>0</v>
      </c>
      <c r="Y72" s="43">
        <f t="shared" si="157"/>
        <v>0.99930555555555556</v>
      </c>
      <c r="AA72" s="3">
        <f t="shared" si="50"/>
        <v>0</v>
      </c>
      <c r="AB72" s="2">
        <f t="shared" si="50"/>
        <v>2</v>
      </c>
      <c r="AC72" s="2">
        <f t="shared" si="50"/>
        <v>0</v>
      </c>
      <c r="AD72" s="2">
        <f t="shared" si="94"/>
        <v>1</v>
      </c>
      <c r="AE72" s="2">
        <f t="shared" si="94"/>
        <v>2</v>
      </c>
      <c r="AF72" s="16">
        <f t="shared" si="161"/>
        <v>0</v>
      </c>
      <c r="AG72" s="16">
        <f t="shared" si="162"/>
        <v>24</v>
      </c>
      <c r="AJ72" s="64" t="str">
        <f t="shared" si="163"/>
        <v>insert into roundings values ('','','','','','','','','','','','24')exec @id=dbo.nextval 'roundings.roundingsref'</v>
      </c>
      <c r="AW72" s="64" t="str">
        <f t="shared" si="164"/>
        <v/>
      </c>
    </row>
    <row r="73" spans="1:49" x14ac:dyDescent="0.3">
      <c r="R73" s="57">
        <f ca="1">VLOOKUP(U73,Shifts!B$2:D270,3,FALSE)</f>
        <v>0</v>
      </c>
      <c r="S73" s="57">
        <f ca="1">VLOOKUP(U73,Shifts!B$2:E270,4,FALSE)</f>
        <v>0</v>
      </c>
      <c r="T73" s="16" t="str">
        <f ca="1">OFFSET(Shifts!A$1,W73,1,1)</f>
        <v>00:00 00:00</v>
      </c>
      <c r="U73" s="16" t="str">
        <f ca="1">OFFSET(Shifts!A$1,W73,1,1)</f>
        <v>00:00 00:00</v>
      </c>
      <c r="V73" s="16">
        <f t="shared" si="165"/>
        <v>2</v>
      </c>
      <c r="W73" s="16">
        <f t="shared" si="166"/>
        <v>24</v>
      </c>
      <c r="X73" s="43">
        <f t="shared" si="157"/>
        <v>0</v>
      </c>
      <c r="AA73" s="3">
        <f t="shared" si="50"/>
        <v>0</v>
      </c>
      <c r="AB73" s="2">
        <f t="shared" si="51"/>
        <v>0</v>
      </c>
      <c r="AC73" s="2">
        <v>0</v>
      </c>
      <c r="AD73" s="2">
        <f t="shared" si="94"/>
        <v>1</v>
      </c>
      <c r="AE73" s="2">
        <f t="shared" si="94"/>
        <v>2</v>
      </c>
      <c r="AF73" s="16">
        <f t="shared" si="161"/>
        <v>1</v>
      </c>
      <c r="AG73" s="16">
        <f t="shared" si="162"/>
        <v>24</v>
      </c>
      <c r="AJ73" s="64" t="str">
        <f t="shared" si="163"/>
        <v>insert into roundings values ('','','','','','','','','','','','')exec @id=dbo.nextval 'roundings.roundingsref'</v>
      </c>
      <c r="AW73" s="64" t="str">
        <f t="shared" ca="1" si="164"/>
        <v>insert into roundinggroups values ('','00:00 00:00')exec @id=dbo.nextval 'roundinggroups.roundinggroupref'</v>
      </c>
    </row>
    <row r="74" spans="1:49" x14ac:dyDescent="0.3">
      <c r="R74" s="57">
        <f ca="1">VLOOKUP(U74,Shifts!B$2:D271,3,FALSE)</f>
        <v>0</v>
      </c>
      <c r="S74" s="57">
        <f ca="1">VLOOKUP(U74,Shifts!B$2:E271,4,FALSE)</f>
        <v>0</v>
      </c>
      <c r="T74" s="16" t="str">
        <f ca="1">OFFSET(Shifts!A$1,W74,1,1)</f>
        <v>00:00 00:00</v>
      </c>
      <c r="U74" s="16" t="str">
        <f ca="1">OFFSET(Shifts!A$1,W74,1,1)</f>
        <v>00:00 00:00</v>
      </c>
      <c r="V74" s="16">
        <f t="shared" si="165"/>
        <v>3</v>
      </c>
      <c r="W74" s="16">
        <f t="shared" si="166"/>
        <v>24</v>
      </c>
      <c r="X74" s="43">
        <f t="shared" si="157"/>
        <v>0</v>
      </c>
      <c r="AB74" s="2">
        <f t="shared" si="50"/>
        <v>2</v>
      </c>
      <c r="AF74" s="16">
        <f t="shared" si="161"/>
        <v>0</v>
      </c>
      <c r="AG74" s="16">
        <f t="shared" si="162"/>
        <v>24</v>
      </c>
      <c r="AJ74" s="64" t="str">
        <f t="shared" si="163"/>
        <v>insert into roundings values ('','','','','','','','','','','','')exec @id=dbo.nextval 'roundings.roundingsref'</v>
      </c>
      <c r="AW74" s="64" t="str">
        <f t="shared" si="164"/>
        <v/>
      </c>
    </row>
    <row r="75" spans="1:49" x14ac:dyDescent="0.3">
      <c r="R75" s="57">
        <f ca="1">VLOOKUP(U75,Shifts!B$2:D272,3,FALSE)</f>
        <v>0</v>
      </c>
      <c r="S75" s="57">
        <f ca="1">VLOOKUP(U75,Shifts!B$2:E272,4,FALSE)</f>
        <v>0</v>
      </c>
      <c r="T75" s="16" t="str">
        <f ca="1">OFFSET(Shifts!A$1,W75,1,1)</f>
        <v>00:00 00:00</v>
      </c>
      <c r="U75" s="16" t="str">
        <f ca="1">OFFSET(Shifts!A$1,W75,1,1)</f>
        <v>00:00 00:00</v>
      </c>
      <c r="V75" s="16">
        <f t="shared" si="165"/>
        <v>1</v>
      </c>
      <c r="W75" s="16">
        <f t="shared" si="166"/>
        <v>25</v>
      </c>
      <c r="X75" s="43">
        <f t="shared" si="157"/>
        <v>0</v>
      </c>
      <c r="AB75" s="2">
        <f t="shared" si="50"/>
        <v>2</v>
      </c>
      <c r="AF75" s="16">
        <f t="shared" si="161"/>
        <v>0</v>
      </c>
      <c r="AW75" s="64" t="str">
        <f t="shared" ref="AW75" si="167">IF(V76=S$1,"insert into roundinggroups values ('"&amp;L75&amp;"','"&amp;U75&amp;"')exec @id=dbo.nextval 'roundinggroups.roundinggroupsref'","")</f>
        <v/>
      </c>
    </row>
    <row r="76" spans="1:49" x14ac:dyDescent="0.3">
      <c r="R76" s="57">
        <f ca="1">VLOOKUP(U76,Shifts!B$2:D273,3,FALSE)</f>
        <v>0</v>
      </c>
      <c r="S76" s="57">
        <f ca="1">VLOOKUP(U76,Shifts!B$2:E273,4,FALSE)</f>
        <v>0</v>
      </c>
      <c r="T76" s="16" t="str">
        <f ca="1">OFFSET(Shifts!A$1,W76,1,1)</f>
        <v>00:00 00:00</v>
      </c>
      <c r="U76" s="16" t="str">
        <f ca="1">OFFSET(Shifts!A$1,W76,1,1)</f>
        <v>00:00 00:00</v>
      </c>
      <c r="V76" s="16">
        <f t="shared" si="165"/>
        <v>2</v>
      </c>
      <c r="W76" s="16">
        <f t="shared" si="166"/>
        <v>25</v>
      </c>
      <c r="X76" s="43">
        <f t="shared" si="157"/>
        <v>0</v>
      </c>
      <c r="AB76" s="2">
        <f t="shared" ref="AB76" si="168">AB$1-2</f>
        <v>0</v>
      </c>
      <c r="AF76" s="16">
        <f t="shared" si="161"/>
        <v>1</v>
      </c>
    </row>
    <row r="77" spans="1:49" x14ac:dyDescent="0.3">
      <c r="R77" s="57">
        <f ca="1">VLOOKUP(U77,Shifts!B$2:D274,3,FALSE)</f>
        <v>0</v>
      </c>
      <c r="S77" s="57">
        <f ca="1">VLOOKUP(U77,Shifts!B$2:E274,4,FALSE)</f>
        <v>0</v>
      </c>
      <c r="T77" s="16" t="str">
        <f ca="1">OFFSET(Shifts!A$1,W77,1,1)</f>
        <v>00:00 00:00</v>
      </c>
      <c r="U77" s="16" t="str">
        <f ca="1">OFFSET(Shifts!A$1,W77,1,1)</f>
        <v>00:00 00:00</v>
      </c>
      <c r="V77" s="16">
        <f t="shared" si="165"/>
        <v>3</v>
      </c>
      <c r="W77" s="16">
        <f t="shared" si="166"/>
        <v>25</v>
      </c>
      <c r="X77" s="43">
        <f t="shared" si="157"/>
        <v>0</v>
      </c>
    </row>
    <row r="78" spans="1:49" x14ac:dyDescent="0.3">
      <c r="R78" s="57">
        <f ca="1">VLOOKUP(U78,Shifts!B$2:D275,3,FALSE)</f>
        <v>0</v>
      </c>
      <c r="S78" s="57">
        <f ca="1">VLOOKUP(U78,Shifts!B$2:E275,4,FALSE)</f>
        <v>0</v>
      </c>
      <c r="T78" s="16" t="str">
        <f ca="1">OFFSET(Shifts!A$1,W78,1,1)</f>
        <v>00:00 00:00</v>
      </c>
      <c r="U78" s="16" t="str">
        <f ca="1">OFFSET(Shifts!A$1,W78,1,1)</f>
        <v>00:00 00:00</v>
      </c>
      <c r="V78" s="16">
        <f t="shared" si="165"/>
        <v>1</v>
      </c>
      <c r="W78" s="16">
        <f t="shared" si="166"/>
        <v>26</v>
      </c>
      <c r="X78" s="43">
        <f t="shared" si="157"/>
        <v>0</v>
      </c>
    </row>
    <row r="79" spans="1:49" x14ac:dyDescent="0.3">
      <c r="R79" s="57">
        <f ca="1">VLOOKUP(U79,Shifts!B$2:D276,3,FALSE)</f>
        <v>0</v>
      </c>
      <c r="S79" s="57">
        <f ca="1">VLOOKUP(U79,Shifts!B$2:E276,4,FALSE)</f>
        <v>0</v>
      </c>
      <c r="T79" s="16" t="str">
        <f ca="1">OFFSET(Shifts!A$1,W79,1,1)</f>
        <v>00:00 00:00</v>
      </c>
      <c r="U79" s="16" t="str">
        <f ca="1">OFFSET(Shifts!A$1,W79,1,1)</f>
        <v>00:00 00:00</v>
      </c>
      <c r="V79" s="16">
        <f t="shared" si="165"/>
        <v>2</v>
      </c>
      <c r="W79" s="16">
        <f t="shared" si="166"/>
        <v>26</v>
      </c>
      <c r="X79" s="43">
        <f t="shared" si="157"/>
        <v>0</v>
      </c>
    </row>
    <row r="80" spans="1:49" x14ac:dyDescent="0.3">
      <c r="R80" s="57">
        <f ca="1">VLOOKUP(U80,Shifts!B$2:D277,3,FALSE)</f>
        <v>0</v>
      </c>
      <c r="S80" s="57">
        <f ca="1">VLOOKUP(U80,Shifts!B$2:E277,4,FALSE)</f>
        <v>0</v>
      </c>
      <c r="T80" s="16" t="str">
        <f ca="1">OFFSET(Shifts!A$1,W80,1,1)</f>
        <v>00:00 00:00</v>
      </c>
      <c r="U80" s="16" t="str">
        <f ca="1">OFFSET(Shifts!A$1,W80,1,1)</f>
        <v>00:00 00:00</v>
      </c>
      <c r="V80" s="16">
        <f t="shared" si="165"/>
        <v>3</v>
      </c>
      <c r="W80" s="16">
        <f t="shared" si="166"/>
        <v>26</v>
      </c>
      <c r="X80" s="43">
        <f t="shared" si="157"/>
        <v>0</v>
      </c>
    </row>
    <row r="81" spans="18:24" x14ac:dyDescent="0.3">
      <c r="R81" s="57">
        <f ca="1">VLOOKUP(U81,Shifts!B$2:D278,3,FALSE)</f>
        <v>0</v>
      </c>
      <c r="S81" s="57">
        <f ca="1">VLOOKUP(U81,Shifts!B$2:E278,4,FALSE)</f>
        <v>0</v>
      </c>
      <c r="T81" s="16" t="str">
        <f ca="1">OFFSET(Shifts!A$1,W81,1,1)</f>
        <v>00:00 00:00</v>
      </c>
      <c r="U81" s="16" t="str">
        <f ca="1">OFFSET(Shifts!A$1,W81,1,1)</f>
        <v>00:00 00:00</v>
      </c>
      <c r="V81" s="16">
        <f t="shared" si="165"/>
        <v>1</v>
      </c>
      <c r="W81" s="16">
        <f t="shared" si="166"/>
        <v>27</v>
      </c>
      <c r="X81" s="43">
        <f t="shared" si="157"/>
        <v>0</v>
      </c>
    </row>
    <row r="82" spans="18:24" x14ac:dyDescent="0.3">
      <c r="R82" s="57">
        <f ca="1">VLOOKUP(U82,Shifts!B$2:D279,3,FALSE)</f>
        <v>0</v>
      </c>
      <c r="S82" s="57">
        <f ca="1">VLOOKUP(U82,Shifts!B$2:E279,4,FALSE)</f>
        <v>0</v>
      </c>
      <c r="T82" s="16" t="str">
        <f ca="1">OFFSET(Shifts!A$1,W82,1,1)</f>
        <v>00:00 00:00</v>
      </c>
      <c r="U82" s="16" t="str">
        <f ca="1">OFFSET(Shifts!A$1,W82,1,1)</f>
        <v>00:00 00:00</v>
      </c>
      <c r="V82" s="16">
        <f t="shared" si="165"/>
        <v>2</v>
      </c>
      <c r="W82" s="16">
        <f t="shared" si="166"/>
        <v>27</v>
      </c>
      <c r="X82" s="43">
        <f t="shared" ref="X82:X85" si="169">X$1</f>
        <v>0</v>
      </c>
    </row>
    <row r="83" spans="18:24" x14ac:dyDescent="0.3">
      <c r="R83" s="57">
        <f ca="1">VLOOKUP(U83,Shifts!B$2:D280,3,FALSE)</f>
        <v>0</v>
      </c>
      <c r="S83" s="57">
        <f ca="1">VLOOKUP(U83,Shifts!B$2:E280,4,FALSE)</f>
        <v>0</v>
      </c>
      <c r="T83" s="16" t="str">
        <f ca="1">OFFSET(Shifts!A$1,W83,1,1)</f>
        <v>00:00 00:00</v>
      </c>
      <c r="U83" s="16" t="str">
        <f ca="1">OFFSET(Shifts!A$1,W83,1,1)</f>
        <v>00:00 00:00</v>
      </c>
      <c r="V83" s="16">
        <f t="shared" si="165"/>
        <v>3</v>
      </c>
      <c r="W83" s="16">
        <f t="shared" si="166"/>
        <v>27</v>
      </c>
      <c r="X83" s="43">
        <f t="shared" si="169"/>
        <v>0</v>
      </c>
    </row>
    <row r="84" spans="18:24" x14ac:dyDescent="0.3">
      <c r="R84" s="57">
        <f ca="1">VLOOKUP(U84,Shifts!B$2:D281,3,FALSE)</f>
        <v>0</v>
      </c>
      <c r="S84" s="57">
        <f ca="1">VLOOKUP(U84,Shifts!B$2:E281,4,FALSE)</f>
        <v>0</v>
      </c>
      <c r="T84" s="16" t="str">
        <f ca="1">OFFSET(Shifts!A$1,W84,1,1)</f>
        <v>00:00 00:00</v>
      </c>
      <c r="U84" s="16" t="str">
        <f ca="1">OFFSET(Shifts!A$1,W84,1,1)</f>
        <v>00:00 00:00</v>
      </c>
      <c r="V84" s="16">
        <f t="shared" si="165"/>
        <v>1</v>
      </c>
      <c r="W84" s="16">
        <f t="shared" si="166"/>
        <v>28</v>
      </c>
      <c r="X84" s="43">
        <f t="shared" si="169"/>
        <v>0</v>
      </c>
    </row>
    <row r="85" spans="18:24" x14ac:dyDescent="0.3">
      <c r="R85" s="57">
        <f ca="1">VLOOKUP(U85,Shifts!B$2:D282,3,FALSE)</f>
        <v>0</v>
      </c>
      <c r="S85" s="57">
        <f ca="1">VLOOKUP(U85,Shifts!B$2:E282,4,FALSE)</f>
        <v>0</v>
      </c>
      <c r="T85" s="16" t="str">
        <f ca="1">OFFSET(Shifts!A$1,W85,1,1)</f>
        <v>00:00 00:00</v>
      </c>
      <c r="U85" s="16" t="str">
        <f ca="1">OFFSET(Shifts!A$1,W85,1,1)</f>
        <v>00:00 00:00</v>
      </c>
      <c r="V85" s="16">
        <f t="shared" si="165"/>
        <v>2</v>
      </c>
      <c r="W85" s="16">
        <f t="shared" si="166"/>
        <v>28</v>
      </c>
      <c r="X85" s="43">
        <f t="shared" si="169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EDE0-DADE-4A01-AA46-7B81CCC6337E}">
  <dimension ref="A1:R165"/>
  <sheetViews>
    <sheetView workbookViewId="0">
      <selection activeCell="H30" sqref="H30"/>
    </sheetView>
  </sheetViews>
  <sheetFormatPr defaultRowHeight="14.4" x14ac:dyDescent="0.3"/>
  <cols>
    <col min="1" max="1" width="14.6640625" customWidth="1"/>
    <col min="2" max="2" width="21.6640625" customWidth="1"/>
    <col min="3" max="3" width="13.33203125" customWidth="1"/>
    <col min="4" max="4" width="25.6640625" style="38" customWidth="1"/>
    <col min="6" max="6" width="18.6640625" customWidth="1"/>
    <col min="8" max="8" width="15.5546875" customWidth="1"/>
    <col min="9" max="9" width="12" customWidth="1"/>
    <col min="11" max="11" width="25" customWidth="1"/>
    <col min="12" max="12" width="23.109375" style="38" customWidth="1"/>
    <col min="13" max="13" width="24.88671875" style="38" customWidth="1"/>
    <col min="14" max="14" width="16.6640625" customWidth="1"/>
    <col min="19" max="19" width="19.33203125" customWidth="1"/>
    <col min="22" max="22" width="22.6640625" customWidth="1"/>
  </cols>
  <sheetData>
    <row r="1" spans="1:18" x14ac:dyDescent="0.3">
      <c r="A1" t="s">
        <v>11</v>
      </c>
      <c r="B1" t="s">
        <v>120</v>
      </c>
      <c r="C1" t="s">
        <v>121</v>
      </c>
      <c r="D1" s="38" t="s">
        <v>122</v>
      </c>
      <c r="E1" t="s">
        <v>115</v>
      </c>
      <c r="F1" t="s">
        <v>123</v>
      </c>
      <c r="G1" t="s">
        <v>124</v>
      </c>
      <c r="H1" t="s">
        <v>125</v>
      </c>
      <c r="I1" t="s">
        <v>53</v>
      </c>
      <c r="J1" t="s">
        <v>126</v>
      </c>
      <c r="K1" t="s">
        <v>127</v>
      </c>
      <c r="L1" s="38" t="s">
        <v>128</v>
      </c>
      <c r="M1" s="38" t="s">
        <v>129</v>
      </c>
      <c r="N1" t="s">
        <v>130</v>
      </c>
      <c r="O1" t="s">
        <v>131</v>
      </c>
      <c r="P1" t="s">
        <v>132</v>
      </c>
      <c r="R1" s="8" t="s">
        <v>135</v>
      </c>
    </row>
    <row r="2" spans="1:18" x14ac:dyDescent="0.3">
      <c r="A2">
        <v>1</v>
      </c>
      <c r="B2" s="8" t="str">
        <f ca="1">ScheduleRotate!D2</f>
        <v xml:space="preserve">00:00 00:00 </v>
      </c>
      <c r="C2">
        <v>0</v>
      </c>
      <c r="D2" s="38" t="s">
        <v>133</v>
      </c>
      <c r="E2">
        <v>-1</v>
      </c>
      <c r="F2">
        <v>-2</v>
      </c>
      <c r="G2">
        <v>-2</v>
      </c>
      <c r="H2">
        <f>VLOOKUP(A2,WeeklyRate!B$2:V200,21,FALSE)</f>
        <v>0</v>
      </c>
      <c r="I2">
        <v>0</v>
      </c>
      <c r="J2">
        <v>0</v>
      </c>
      <c r="K2">
        <v>1</v>
      </c>
      <c r="L2" s="38" t="s">
        <v>133</v>
      </c>
      <c r="M2" s="38" t="s">
        <v>134</v>
      </c>
      <c r="N2" s="8">
        <v>1</v>
      </c>
      <c r="O2">
        <v>0</v>
      </c>
      <c r="P2">
        <v>1</v>
      </c>
      <c r="R2" s="8" t="str">
        <f ca="1">"insert into schedules values ('"&amp;A2&amp;"','"&amp;B2&amp;"','"&amp;C2&amp;"','"&amp;D2&amp;"','"&amp;E2&amp;"','"&amp;F2&amp;"','"&amp;G2&amp;"','"&amp;H2&amp;"','"&amp;I2&amp;"','"&amp;J2&amp;"','"&amp;K2&amp;"','"&amp;L2&amp;"','"&amp;M2&amp;"','"&amp;N2&amp;"','"&amp;O2&amp;"','"&amp;P2&amp;"')exec @id=dbo.nextval 'schedules.scheduleref'"</f>
        <v>insert into schedules values ('1','00:00 00:00 ','0','2021-01-26 00:00:00.000','-1','-2','-2','0','0','0','1','2021-01-26 00:00:00.000','2021-01-25 00:00:00.000','1','0','1')exec @id=dbo.nextval 'schedules.scheduleref'</v>
      </c>
    </row>
    <row r="3" spans="1:18" x14ac:dyDescent="0.3">
      <c r="A3">
        <v>2</v>
      </c>
      <c r="B3" s="8" t="str">
        <f ca="1">ScheduleRotate!D3</f>
        <v xml:space="preserve">00:00 00:00 </v>
      </c>
      <c r="C3">
        <v>0</v>
      </c>
      <c r="D3" s="38" t="s">
        <v>133</v>
      </c>
      <c r="E3" s="8">
        <v>-1</v>
      </c>
      <c r="F3">
        <v>-2</v>
      </c>
      <c r="G3">
        <v>-2</v>
      </c>
      <c r="H3" s="8">
        <f>VLOOKUP(A3,WeeklyRate!B$2:V201,21,FALSE)</f>
        <v>0</v>
      </c>
      <c r="I3">
        <v>0</v>
      </c>
      <c r="J3">
        <v>0</v>
      </c>
      <c r="K3">
        <v>1</v>
      </c>
      <c r="L3" s="38" t="s">
        <v>133</v>
      </c>
      <c r="M3" s="38" t="s">
        <v>134</v>
      </c>
      <c r="N3" s="8">
        <v>1</v>
      </c>
      <c r="O3">
        <v>0</v>
      </c>
      <c r="P3">
        <v>1</v>
      </c>
      <c r="R3" s="8" t="str">
        <f t="shared" ref="R3:R37" ca="1" si="0">"insert into schedules values ('"&amp;A3&amp;"','"&amp;B3&amp;"','"&amp;C3&amp;"','"&amp;D3&amp;"','"&amp;E3&amp;"','"&amp;F3&amp;"','"&amp;G3&amp;"','"&amp;H3&amp;"','"&amp;I3&amp;"','"&amp;J3&amp;"','"&amp;K3&amp;"','"&amp;L3&amp;"','"&amp;M3&amp;"','"&amp;N3&amp;"','"&amp;O3&amp;"','"&amp;P3&amp;"')exec @id=dbo.nextval 'schedules.scheduleref'"</f>
        <v>insert into schedules values ('2','00:00 00:00 ','0','2021-01-26 00:00:00.000','-1','-2','-2','0','0','0','1','2021-01-26 00:00:00.000','2021-01-25 00:00:00.000','1','0','1')exec @id=dbo.nextval 'schedules.scheduleref'</v>
      </c>
    </row>
    <row r="4" spans="1:18" x14ac:dyDescent="0.3">
      <c r="A4">
        <v>3</v>
      </c>
      <c r="B4" s="8" t="str">
        <f ca="1">ScheduleRotate!D4</f>
        <v xml:space="preserve">00:00 00:00 </v>
      </c>
      <c r="C4" s="8">
        <v>0</v>
      </c>
      <c r="D4" s="38" t="s">
        <v>133</v>
      </c>
      <c r="E4" s="8">
        <v>-1</v>
      </c>
      <c r="F4" s="8">
        <v>-2</v>
      </c>
      <c r="G4" s="8">
        <v>-2</v>
      </c>
      <c r="H4" s="8">
        <f>VLOOKUP(A4,WeeklyRate!B$2:V202,21,FALSE)</f>
        <v>0</v>
      </c>
      <c r="I4" s="8">
        <v>0</v>
      </c>
      <c r="J4" s="8">
        <v>0</v>
      </c>
      <c r="K4" s="8">
        <v>1</v>
      </c>
      <c r="L4" s="38" t="s">
        <v>133</v>
      </c>
      <c r="M4" s="38" t="s">
        <v>134</v>
      </c>
      <c r="N4" s="8">
        <v>1</v>
      </c>
      <c r="O4" s="8">
        <v>0</v>
      </c>
      <c r="P4" s="8">
        <v>1</v>
      </c>
      <c r="R4" s="8" t="str">
        <f t="shared" ca="1" si="0"/>
        <v>insert into schedules values ('3','00:00 00:00 ','0','2021-01-26 00:00:00.000','-1','-2','-2','0','0','0','1','2021-01-26 00:00:00.000','2021-01-25 00:00:00.000','1','0','1')exec @id=dbo.nextval 'schedules.scheduleref'</v>
      </c>
    </row>
    <row r="5" spans="1:18" x14ac:dyDescent="0.3">
      <c r="A5" s="8">
        <v>4</v>
      </c>
      <c r="B5" s="8" t="str">
        <f ca="1">ScheduleRotate!D5</f>
        <v xml:space="preserve">00:00 00:00 </v>
      </c>
      <c r="C5" s="8">
        <v>0</v>
      </c>
      <c r="D5" s="38" t="s">
        <v>133</v>
      </c>
      <c r="E5" s="8">
        <v>-1</v>
      </c>
      <c r="F5" s="8">
        <v>-2</v>
      </c>
      <c r="G5" s="8">
        <v>-2</v>
      </c>
      <c r="H5" s="8">
        <f>VLOOKUP(A5,WeeklyRate!B$2:V203,21,FALSE)</f>
        <v>0</v>
      </c>
      <c r="I5" s="8">
        <v>0</v>
      </c>
      <c r="J5" s="8">
        <v>0</v>
      </c>
      <c r="K5" s="8">
        <v>1</v>
      </c>
      <c r="L5" s="38" t="s">
        <v>133</v>
      </c>
      <c r="M5" s="38" t="s">
        <v>134</v>
      </c>
      <c r="N5" s="8">
        <v>1</v>
      </c>
      <c r="O5" s="8">
        <v>0</v>
      </c>
      <c r="P5" s="8">
        <v>1</v>
      </c>
      <c r="R5" s="8" t="str">
        <f t="shared" ca="1" si="0"/>
        <v>insert into schedules values ('4','00:00 00:00 ','0','2021-01-26 00:00:00.000','-1','-2','-2','0','0','0','1','2021-01-26 00:00:00.000','2021-01-25 00:00:00.000','1','0','1')exec @id=dbo.nextval 'schedules.scheduleref'</v>
      </c>
    </row>
    <row r="6" spans="1:18" x14ac:dyDescent="0.3">
      <c r="A6" s="8">
        <v>5</v>
      </c>
      <c r="B6" s="8" t="str">
        <f ca="1">ScheduleRotate!D6</f>
        <v xml:space="preserve">00:00 00:00 </v>
      </c>
      <c r="C6" s="8">
        <v>0</v>
      </c>
      <c r="D6" s="38" t="s">
        <v>133</v>
      </c>
      <c r="E6" s="8">
        <v>-1</v>
      </c>
      <c r="F6" s="8">
        <v>-2</v>
      </c>
      <c r="G6" s="8">
        <v>-2</v>
      </c>
      <c r="H6" s="8">
        <f>VLOOKUP(A6,WeeklyRate!B$2:V204,21,FALSE)</f>
        <v>0</v>
      </c>
      <c r="I6" s="8">
        <v>0</v>
      </c>
      <c r="J6" s="8">
        <v>0</v>
      </c>
      <c r="K6" s="8">
        <v>1</v>
      </c>
      <c r="L6" s="38" t="s">
        <v>133</v>
      </c>
      <c r="M6" s="38" t="s">
        <v>134</v>
      </c>
      <c r="N6" s="8">
        <v>1</v>
      </c>
      <c r="O6" s="8">
        <v>0</v>
      </c>
      <c r="P6" s="8">
        <v>1</v>
      </c>
      <c r="R6" s="8" t="str">
        <f t="shared" ca="1" si="0"/>
        <v>insert into schedules values ('5','00:00 00:00 ','0','2021-01-26 00:00:00.000','-1','-2','-2','0','0','0','1','2021-01-26 00:00:00.000','2021-01-25 00:00:00.000','1','0','1')exec @id=dbo.nextval 'schedules.scheduleref'</v>
      </c>
    </row>
    <row r="7" spans="1:18" x14ac:dyDescent="0.3">
      <c r="A7" s="8">
        <v>6</v>
      </c>
      <c r="B7" s="8" t="str">
        <f ca="1">ScheduleRotate!D7</f>
        <v xml:space="preserve">00:00 00:00 </v>
      </c>
      <c r="C7" s="8">
        <v>0</v>
      </c>
      <c r="D7" s="38" t="s">
        <v>133</v>
      </c>
      <c r="E7" s="8">
        <v>-1</v>
      </c>
      <c r="F7" s="8">
        <v>-2</v>
      </c>
      <c r="G7" s="8">
        <v>-2</v>
      </c>
      <c r="H7" s="8">
        <f>VLOOKUP(A7,WeeklyRate!B$2:V205,21,FALSE)</f>
        <v>0</v>
      </c>
      <c r="I7" s="8">
        <v>0</v>
      </c>
      <c r="J7" s="8">
        <v>0</v>
      </c>
      <c r="K7" s="8">
        <v>1</v>
      </c>
      <c r="L7" s="38" t="s">
        <v>133</v>
      </c>
      <c r="M7" s="38" t="s">
        <v>134</v>
      </c>
      <c r="N7" s="8">
        <v>1</v>
      </c>
      <c r="O7" s="8">
        <v>0</v>
      </c>
      <c r="P7" s="8">
        <v>1</v>
      </c>
      <c r="R7" s="8" t="str">
        <f t="shared" ca="1" si="0"/>
        <v>insert into schedules values ('6','00:00 00:00 ','0','2021-01-26 00:00:00.000','-1','-2','-2','0','0','0','1','2021-01-26 00:00:00.000','2021-01-25 00:00:00.000','1','0','1')exec @id=dbo.nextval 'schedules.scheduleref'</v>
      </c>
    </row>
    <row r="8" spans="1:18" x14ac:dyDescent="0.3">
      <c r="A8" s="8">
        <v>7</v>
      </c>
      <c r="B8" s="8" t="str">
        <f ca="1">ScheduleRotate!D8</f>
        <v xml:space="preserve">00:00 00:00 </v>
      </c>
      <c r="C8" s="8">
        <v>0</v>
      </c>
      <c r="D8" s="38" t="s">
        <v>133</v>
      </c>
      <c r="E8" s="8">
        <v>-1</v>
      </c>
      <c r="F8" s="8">
        <v>-2</v>
      </c>
      <c r="G8" s="8">
        <v>-2</v>
      </c>
      <c r="H8" s="8">
        <f>VLOOKUP(A8,WeeklyRate!B$2:V206,21,FALSE)</f>
        <v>0</v>
      </c>
      <c r="I8" s="8">
        <v>0</v>
      </c>
      <c r="J8" s="8">
        <v>0</v>
      </c>
      <c r="K8" s="8">
        <v>1</v>
      </c>
      <c r="L8" s="38" t="s">
        <v>133</v>
      </c>
      <c r="M8" s="38" t="s">
        <v>134</v>
      </c>
      <c r="N8" s="8">
        <v>1</v>
      </c>
      <c r="O8" s="8">
        <v>0</v>
      </c>
      <c r="P8" s="8">
        <v>1</v>
      </c>
      <c r="R8" s="8" t="str">
        <f t="shared" ca="1" si="0"/>
        <v>insert into schedules values ('7','00:00 00:00 ','0','2021-01-26 00:00:00.000','-1','-2','-2','0','0','0','1','2021-01-26 00:00:00.000','2021-01-25 00:00:00.000','1','0','1')exec @id=dbo.nextval 'schedules.scheduleref'</v>
      </c>
    </row>
    <row r="9" spans="1:18" x14ac:dyDescent="0.3">
      <c r="A9" s="8">
        <v>8</v>
      </c>
      <c r="B9" s="8" t="str">
        <f ca="1">ScheduleRotate!D9</f>
        <v xml:space="preserve">00:00 00:00 </v>
      </c>
      <c r="C9" s="8">
        <v>0</v>
      </c>
      <c r="D9" s="38" t="s">
        <v>133</v>
      </c>
      <c r="E9" s="8">
        <v>-1</v>
      </c>
      <c r="F9" s="8">
        <v>-2</v>
      </c>
      <c r="G9" s="8">
        <v>-2</v>
      </c>
      <c r="H9" s="8">
        <f>VLOOKUP(A9,WeeklyRate!B$2:V207,21,FALSE)</f>
        <v>0</v>
      </c>
      <c r="I9" s="8">
        <v>0</v>
      </c>
      <c r="J9" s="8">
        <v>0</v>
      </c>
      <c r="K9" s="8">
        <v>1</v>
      </c>
      <c r="L9" s="38" t="s">
        <v>133</v>
      </c>
      <c r="M9" s="38" t="s">
        <v>134</v>
      </c>
      <c r="N9" s="8">
        <v>1</v>
      </c>
      <c r="O9" s="8">
        <v>0</v>
      </c>
      <c r="P9" s="8">
        <v>1</v>
      </c>
      <c r="R9" s="8" t="str">
        <f t="shared" ca="1" si="0"/>
        <v>insert into schedules values ('8','00:00 00:00 ','0','2021-01-26 00:00:00.000','-1','-2','-2','0','0','0','1','2021-01-26 00:00:00.000','2021-01-25 00:00:00.000','1','0','1')exec @id=dbo.nextval 'schedules.scheduleref'</v>
      </c>
    </row>
    <row r="10" spans="1:18" x14ac:dyDescent="0.3">
      <c r="A10" s="8">
        <v>9</v>
      </c>
      <c r="B10" s="8" t="str">
        <f ca="1">ScheduleRotate!D10</f>
        <v xml:space="preserve">00:00 00:00 </v>
      </c>
      <c r="C10" s="8">
        <v>0</v>
      </c>
      <c r="D10" s="38" t="s">
        <v>133</v>
      </c>
      <c r="E10" s="8">
        <v>-1</v>
      </c>
      <c r="F10" s="8">
        <v>-2</v>
      </c>
      <c r="G10" s="8">
        <v>-2</v>
      </c>
      <c r="H10" s="8">
        <f>VLOOKUP(A10,WeeklyRate!B$2:V208,21,FALSE)</f>
        <v>0</v>
      </c>
      <c r="I10" s="8">
        <v>0</v>
      </c>
      <c r="J10" s="8">
        <v>0</v>
      </c>
      <c r="K10" s="8">
        <v>1</v>
      </c>
      <c r="L10" s="38" t="s">
        <v>133</v>
      </c>
      <c r="M10" s="38" t="s">
        <v>134</v>
      </c>
      <c r="N10" s="8">
        <v>1</v>
      </c>
      <c r="O10" s="8">
        <v>0</v>
      </c>
      <c r="P10" s="8">
        <v>1</v>
      </c>
      <c r="R10" s="8" t="str">
        <f t="shared" ca="1" si="0"/>
        <v>insert into schedules values ('9','00:00 00:00 ','0','2021-01-26 00:00:00.000','-1','-2','-2','0','0','0','1','2021-01-26 00:00:00.000','2021-01-25 00:00:00.000','1','0','1')exec @id=dbo.nextval 'schedules.scheduleref'</v>
      </c>
    </row>
    <row r="11" spans="1:18" x14ac:dyDescent="0.3">
      <c r="A11" s="8">
        <v>10</v>
      </c>
      <c r="B11" s="8" t="str">
        <f ca="1">ScheduleRotate!D11</f>
        <v xml:space="preserve">00:00 00:00 </v>
      </c>
      <c r="C11" s="8">
        <v>0</v>
      </c>
      <c r="D11" s="38" t="s">
        <v>133</v>
      </c>
      <c r="E11" s="8">
        <v>-1</v>
      </c>
      <c r="F11" s="8">
        <v>-2</v>
      </c>
      <c r="G11" s="8">
        <v>-2</v>
      </c>
      <c r="H11" s="8">
        <f>VLOOKUP(A11,WeeklyRate!B$2:V209,21,FALSE)</f>
        <v>0</v>
      </c>
      <c r="I11" s="8">
        <v>0</v>
      </c>
      <c r="J11" s="8">
        <v>0</v>
      </c>
      <c r="K11" s="8">
        <v>1</v>
      </c>
      <c r="L11" s="38" t="s">
        <v>133</v>
      </c>
      <c r="M11" s="38" t="s">
        <v>134</v>
      </c>
      <c r="N11" s="8">
        <v>1</v>
      </c>
      <c r="O11" s="8">
        <v>0</v>
      </c>
      <c r="P11" s="8">
        <v>1</v>
      </c>
      <c r="R11" s="8" t="str">
        <f t="shared" ca="1" si="0"/>
        <v>insert into schedules values ('10','00:00 00:00 ','0','2021-01-26 00:00:00.000','-1','-2','-2','0','0','0','1','2021-01-26 00:00:00.000','2021-01-25 00:00:00.000','1','0','1')exec @id=dbo.nextval 'schedules.scheduleref'</v>
      </c>
    </row>
    <row r="12" spans="1:18" x14ac:dyDescent="0.3">
      <c r="A12" s="8">
        <v>11</v>
      </c>
      <c r="B12" s="8" t="str">
        <f ca="1">ScheduleRotate!D12</f>
        <v xml:space="preserve">00:00 00:00 </v>
      </c>
      <c r="C12" s="8">
        <v>0</v>
      </c>
      <c r="D12" s="38" t="s">
        <v>133</v>
      </c>
      <c r="E12" s="8">
        <v>-1</v>
      </c>
      <c r="F12" s="8">
        <v>-2</v>
      </c>
      <c r="G12" s="8">
        <v>-2</v>
      </c>
      <c r="H12" s="8">
        <f>VLOOKUP(A12,WeeklyRate!B$2:V210,21,FALSE)</f>
        <v>0</v>
      </c>
      <c r="I12" s="8">
        <v>0</v>
      </c>
      <c r="J12" s="8">
        <v>0</v>
      </c>
      <c r="K12" s="8">
        <v>1</v>
      </c>
      <c r="L12" s="38" t="s">
        <v>133</v>
      </c>
      <c r="M12" s="38" t="s">
        <v>134</v>
      </c>
      <c r="N12" s="8">
        <v>1</v>
      </c>
      <c r="O12" s="8">
        <v>0</v>
      </c>
      <c r="P12" s="8">
        <v>1</v>
      </c>
      <c r="R12" s="8" t="str">
        <f t="shared" ca="1" si="0"/>
        <v>insert into schedules values ('11','00:00 00:00 ','0','2021-01-26 00:00:00.000','-1','-2','-2','0','0','0','1','2021-01-26 00:00:00.000','2021-01-25 00:00:00.000','1','0','1')exec @id=dbo.nextval 'schedules.scheduleref'</v>
      </c>
    </row>
    <row r="13" spans="1:18" x14ac:dyDescent="0.3">
      <c r="A13" s="8">
        <v>12</v>
      </c>
      <c r="B13" s="8" t="str">
        <f ca="1">ScheduleRotate!D13</f>
        <v xml:space="preserve">00:00 00:00 </v>
      </c>
      <c r="C13" s="8">
        <v>0</v>
      </c>
      <c r="D13" s="38" t="s">
        <v>133</v>
      </c>
      <c r="E13" s="8">
        <v>-1</v>
      </c>
      <c r="F13" s="8">
        <v>-2</v>
      </c>
      <c r="G13" s="8">
        <v>-2</v>
      </c>
      <c r="H13" s="8">
        <f>VLOOKUP(A13,WeeklyRate!B$2:V211,21,FALSE)</f>
        <v>0</v>
      </c>
      <c r="I13" s="8">
        <v>0</v>
      </c>
      <c r="J13" s="8">
        <v>0</v>
      </c>
      <c r="K13" s="8">
        <v>1</v>
      </c>
      <c r="L13" s="38" t="s">
        <v>133</v>
      </c>
      <c r="M13" s="38" t="s">
        <v>134</v>
      </c>
      <c r="N13" s="8">
        <v>1</v>
      </c>
      <c r="O13" s="8">
        <v>0</v>
      </c>
      <c r="P13" s="8">
        <v>1</v>
      </c>
      <c r="R13" s="8" t="str">
        <f t="shared" ca="1" si="0"/>
        <v>insert into schedules values ('12','00:00 00:00 ','0','2021-01-26 00:00:00.000','-1','-2','-2','0','0','0','1','2021-01-26 00:00:00.000','2021-01-25 00:00:00.000','1','0','1')exec @id=dbo.nextval 'schedules.scheduleref'</v>
      </c>
    </row>
    <row r="14" spans="1:18" x14ac:dyDescent="0.3">
      <c r="A14" s="8">
        <v>13</v>
      </c>
      <c r="B14" s="8" t="str">
        <f ca="1">ScheduleRotate!D14</f>
        <v xml:space="preserve">00:00 00:00 </v>
      </c>
      <c r="C14" s="8">
        <v>0</v>
      </c>
      <c r="D14" s="38" t="s">
        <v>133</v>
      </c>
      <c r="E14" s="8">
        <v>-1</v>
      </c>
      <c r="F14" s="8">
        <v>-2</v>
      </c>
      <c r="G14" s="8">
        <v>-2</v>
      </c>
      <c r="H14" s="8">
        <f>VLOOKUP(A14,WeeklyRate!B$2:V212,21,FALSE)</f>
        <v>0</v>
      </c>
      <c r="I14" s="8">
        <v>0</v>
      </c>
      <c r="J14" s="8">
        <v>0</v>
      </c>
      <c r="K14" s="8">
        <v>1</v>
      </c>
      <c r="L14" s="38" t="s">
        <v>133</v>
      </c>
      <c r="M14" s="38" t="s">
        <v>134</v>
      </c>
      <c r="N14" s="8">
        <v>1</v>
      </c>
      <c r="O14" s="8">
        <v>0</v>
      </c>
      <c r="P14" s="8">
        <v>1</v>
      </c>
      <c r="R14" s="8" t="str">
        <f t="shared" ca="1" si="0"/>
        <v>insert into schedules values ('13','00:00 00:00 ','0','2021-01-26 00:00:00.000','-1','-2','-2','0','0','0','1','2021-01-26 00:00:00.000','2021-01-25 00:00:00.000','1','0','1')exec @id=dbo.nextval 'schedules.scheduleref'</v>
      </c>
    </row>
    <row r="15" spans="1:18" x14ac:dyDescent="0.3">
      <c r="A15" s="8">
        <v>14</v>
      </c>
      <c r="B15" s="8" t="str">
        <f ca="1">ScheduleRotate!D15</f>
        <v xml:space="preserve">00:00 00:00 </v>
      </c>
      <c r="C15" s="8">
        <v>0</v>
      </c>
      <c r="D15" s="38" t="s">
        <v>133</v>
      </c>
      <c r="E15" s="8">
        <v>-1</v>
      </c>
      <c r="F15" s="8">
        <v>-2</v>
      </c>
      <c r="G15" s="8">
        <v>-2</v>
      </c>
      <c r="H15" s="8">
        <f>VLOOKUP(A15,WeeklyRate!B$2:V213,21,FALSE)</f>
        <v>0</v>
      </c>
      <c r="I15" s="8">
        <v>0</v>
      </c>
      <c r="J15" s="8">
        <v>0</v>
      </c>
      <c r="K15" s="8">
        <v>1</v>
      </c>
      <c r="L15" s="38" t="s">
        <v>133</v>
      </c>
      <c r="M15" s="38" t="s">
        <v>134</v>
      </c>
      <c r="N15" s="8">
        <v>1</v>
      </c>
      <c r="O15" s="8">
        <v>0</v>
      </c>
      <c r="P15" s="8">
        <v>1</v>
      </c>
      <c r="R15" s="8" t="str">
        <f ca="1">"insert into schedules values ('"&amp;A15&amp;"','"&amp;B15&amp;"','"&amp;C15&amp;"','"&amp;D15&amp;"','"&amp;E15&amp;"','"&amp;F15&amp;"','"&amp;G15&amp;"','"&amp;H15&amp;"','"&amp;I15&amp;"','"&amp;J15&amp;"','"&amp;K15&amp;"','"&amp;L15&amp;"','"&amp;M15&amp;"','"&amp;N15&amp;"','"&amp;O15&amp;"','"&amp;P15&amp;"')exec @id=dbo.nextval 'schedules.scheduleref'"</f>
        <v>insert into schedules values ('14','00:00 00:00 ','0','2021-01-26 00:00:00.000','-1','-2','-2','0','0','0','1','2021-01-26 00:00:00.000','2021-01-25 00:00:00.000','1','0','1')exec @id=dbo.nextval 'schedules.scheduleref'</v>
      </c>
    </row>
    <row r="16" spans="1:18" x14ac:dyDescent="0.3">
      <c r="A16" s="8">
        <v>15</v>
      </c>
      <c r="B16" s="8" t="str">
        <f ca="1">ScheduleRotate!D16</f>
        <v xml:space="preserve">00:00 00:00 </v>
      </c>
      <c r="C16" s="8">
        <v>0</v>
      </c>
      <c r="D16" s="38" t="s">
        <v>133</v>
      </c>
      <c r="E16" s="8">
        <v>-1</v>
      </c>
      <c r="F16" s="8">
        <v>-2</v>
      </c>
      <c r="G16" s="8">
        <v>-2</v>
      </c>
      <c r="H16" s="8">
        <f>VLOOKUP(A16,WeeklyRate!B$2:V214,21,FALSE)</f>
        <v>0</v>
      </c>
      <c r="I16" s="8">
        <v>0</v>
      </c>
      <c r="J16" s="8">
        <v>0</v>
      </c>
      <c r="K16" s="8">
        <v>1</v>
      </c>
      <c r="L16" s="38" t="s">
        <v>133</v>
      </c>
      <c r="M16" s="38" t="s">
        <v>134</v>
      </c>
      <c r="N16" s="8">
        <v>1</v>
      </c>
      <c r="O16" s="8">
        <v>0</v>
      </c>
      <c r="P16" s="8">
        <v>1</v>
      </c>
      <c r="R16" s="8" t="str">
        <f ca="1">"insert into schedules values ('"&amp;A16&amp;"','"&amp;B16&amp;"','"&amp;C16&amp;"','"&amp;D16&amp;"','"&amp;E16&amp;"','"&amp;F16&amp;"','"&amp;G16&amp;"','"&amp;H16&amp;"','"&amp;I16&amp;"','"&amp;J16&amp;"','"&amp;K16&amp;"','"&amp;L16&amp;"','"&amp;M16&amp;"','"&amp;N16&amp;"','"&amp;O16&amp;"','"&amp;P16&amp;"')exec @id=dbo.nextval 'schedules.scheduleref'"</f>
        <v>insert into schedules values ('15','00:00 00:00 ','0','2021-01-26 00:00:00.000','-1','-2','-2','0','0','0','1','2021-01-26 00:00:00.000','2021-01-25 00:00:00.000','1','0','1')exec @id=dbo.nextval 'schedules.scheduleref'</v>
      </c>
    </row>
    <row r="17" spans="1:18" x14ac:dyDescent="0.3">
      <c r="A17" s="8">
        <v>16</v>
      </c>
      <c r="B17" s="8" t="str">
        <f ca="1">ScheduleRotate!D17</f>
        <v xml:space="preserve">00:00 00:00 </v>
      </c>
      <c r="C17" s="8">
        <v>0</v>
      </c>
      <c r="D17" s="38" t="s">
        <v>133</v>
      </c>
      <c r="E17" s="8">
        <v>-1</v>
      </c>
      <c r="F17" s="8">
        <v>-2</v>
      </c>
      <c r="G17" s="8">
        <v>-2</v>
      </c>
      <c r="H17" s="8">
        <f>VLOOKUP(A17,WeeklyRate!B$2:V215,21,FALSE)</f>
        <v>0</v>
      </c>
      <c r="I17" s="8">
        <v>0</v>
      </c>
      <c r="J17" s="8">
        <v>0</v>
      </c>
      <c r="K17" s="8">
        <v>1</v>
      </c>
      <c r="L17" s="38" t="s">
        <v>133</v>
      </c>
      <c r="M17" s="38" t="s">
        <v>134</v>
      </c>
      <c r="N17" s="8">
        <v>1</v>
      </c>
      <c r="O17" s="8">
        <v>0</v>
      </c>
      <c r="P17" s="8">
        <v>1</v>
      </c>
      <c r="R17" s="8" t="str">
        <f t="shared" ca="1" si="0"/>
        <v>insert into schedules values ('16','00:00 00:00 ','0','2021-01-26 00:00:00.000','-1','-2','-2','0','0','0','1','2021-01-26 00:00:00.000','2021-01-25 00:00:00.000','1','0','1')exec @id=dbo.nextval 'schedules.scheduleref'</v>
      </c>
    </row>
    <row r="18" spans="1:18" x14ac:dyDescent="0.3">
      <c r="A18" s="8">
        <v>17</v>
      </c>
      <c r="B18" s="8" t="str">
        <f ca="1">ScheduleRotate!D18</f>
        <v xml:space="preserve">00:00 00:00 </v>
      </c>
      <c r="C18" s="8">
        <v>0</v>
      </c>
      <c r="D18" s="38" t="s">
        <v>133</v>
      </c>
      <c r="E18" s="8">
        <v>-1</v>
      </c>
      <c r="F18" s="8">
        <v>-2</v>
      </c>
      <c r="G18" s="8">
        <v>-2</v>
      </c>
      <c r="H18" s="8">
        <f>VLOOKUP(A18,WeeklyRate!B$2:V216,21,FALSE)</f>
        <v>0</v>
      </c>
      <c r="I18" s="8">
        <v>0</v>
      </c>
      <c r="J18" s="8">
        <v>0</v>
      </c>
      <c r="K18" s="8">
        <v>1</v>
      </c>
      <c r="L18" s="38" t="s">
        <v>133</v>
      </c>
      <c r="M18" s="38" t="s">
        <v>134</v>
      </c>
      <c r="N18" s="8">
        <v>1</v>
      </c>
      <c r="O18" s="8">
        <v>0</v>
      </c>
      <c r="P18" s="8">
        <v>1</v>
      </c>
      <c r="R18" s="8" t="str">
        <f t="shared" ca="1" si="0"/>
        <v>insert into schedules values ('17','00:00 00:00 ','0','2021-01-26 00:00:00.000','-1','-2','-2','0','0','0','1','2021-01-26 00:00:00.000','2021-01-25 00:00:00.000','1','0','1')exec @id=dbo.nextval 'schedules.scheduleref'</v>
      </c>
    </row>
    <row r="19" spans="1:18" x14ac:dyDescent="0.3">
      <c r="A19" s="8">
        <v>18</v>
      </c>
      <c r="B19" s="8" t="str">
        <f ca="1">ScheduleRotate!D19</f>
        <v xml:space="preserve">00:00 00:00 </v>
      </c>
      <c r="C19" s="8">
        <v>0</v>
      </c>
      <c r="D19" s="38" t="s">
        <v>133</v>
      </c>
      <c r="E19" s="8">
        <v>-1</v>
      </c>
      <c r="F19" s="8">
        <v>-2</v>
      </c>
      <c r="G19" s="8">
        <v>-2</v>
      </c>
      <c r="H19" s="8">
        <f>VLOOKUP(A19,WeeklyRate!B$2:V217,21,FALSE)</f>
        <v>0</v>
      </c>
      <c r="I19" s="8">
        <v>0</v>
      </c>
      <c r="J19" s="8">
        <v>0</v>
      </c>
      <c r="K19" s="8">
        <v>1</v>
      </c>
      <c r="L19" s="38" t="s">
        <v>133</v>
      </c>
      <c r="M19" s="38" t="s">
        <v>134</v>
      </c>
      <c r="N19" s="8">
        <v>1</v>
      </c>
      <c r="O19" s="8">
        <v>0</v>
      </c>
      <c r="P19" s="8">
        <v>1</v>
      </c>
      <c r="R19" s="8" t="str">
        <f t="shared" ca="1" si="0"/>
        <v>insert into schedules values ('18','00:00 00:00 ','0','2021-01-26 00:00:00.000','-1','-2','-2','0','0','0','1','2021-01-26 00:00:00.000','2021-01-25 00:00:00.000','1','0','1')exec @id=dbo.nextval 'schedules.scheduleref'</v>
      </c>
    </row>
    <row r="20" spans="1:18" x14ac:dyDescent="0.3">
      <c r="A20" s="8">
        <v>19</v>
      </c>
      <c r="B20" s="8" t="str">
        <f ca="1">ScheduleRotate!D20</f>
        <v xml:space="preserve">00:00 00:00 </v>
      </c>
      <c r="C20" s="8">
        <v>0</v>
      </c>
      <c r="D20" s="38" t="s">
        <v>133</v>
      </c>
      <c r="E20" s="8">
        <v>-1</v>
      </c>
      <c r="F20" s="8">
        <v>-2</v>
      </c>
      <c r="G20" s="8">
        <v>-2</v>
      </c>
      <c r="H20" s="8">
        <f>VLOOKUP(A20,WeeklyRate!B$2:V218,21,FALSE)</f>
        <v>0</v>
      </c>
      <c r="I20" s="8">
        <v>0</v>
      </c>
      <c r="J20" s="8">
        <v>0</v>
      </c>
      <c r="K20" s="8">
        <v>1</v>
      </c>
      <c r="L20" s="38" t="s">
        <v>133</v>
      </c>
      <c r="M20" s="38" t="s">
        <v>134</v>
      </c>
      <c r="N20" s="8">
        <v>1</v>
      </c>
      <c r="O20" s="8">
        <v>0</v>
      </c>
      <c r="P20" s="8">
        <v>1</v>
      </c>
      <c r="R20" s="8" t="str">
        <f t="shared" ca="1" si="0"/>
        <v>insert into schedules values ('19','00:00 00:00 ','0','2021-01-26 00:00:00.000','-1','-2','-2','0','0','0','1','2021-01-26 00:00:00.000','2021-01-25 00:00:00.000','1','0','1')exec @id=dbo.nextval 'schedules.scheduleref'</v>
      </c>
    </row>
    <row r="21" spans="1:18" x14ac:dyDescent="0.3">
      <c r="A21" s="8">
        <v>20</v>
      </c>
      <c r="B21" s="8" t="str">
        <f ca="1">ScheduleRotate!D21</f>
        <v xml:space="preserve">00:00 00:00 </v>
      </c>
      <c r="C21" s="8">
        <v>0</v>
      </c>
      <c r="D21" s="38" t="s">
        <v>133</v>
      </c>
      <c r="E21" s="8">
        <v>-1</v>
      </c>
      <c r="F21" s="8">
        <v>-2</v>
      </c>
      <c r="G21" s="8">
        <v>-2</v>
      </c>
      <c r="H21" s="8">
        <f>VLOOKUP(A21,WeeklyRate!B$2:V219,21,FALSE)</f>
        <v>0</v>
      </c>
      <c r="I21" s="8">
        <v>0</v>
      </c>
      <c r="J21" s="8">
        <v>0</v>
      </c>
      <c r="K21" s="8">
        <v>1</v>
      </c>
      <c r="L21" s="38" t="s">
        <v>133</v>
      </c>
      <c r="M21" s="38" t="s">
        <v>134</v>
      </c>
      <c r="N21" s="8">
        <v>1</v>
      </c>
      <c r="O21" s="8">
        <v>0</v>
      </c>
      <c r="P21" s="8">
        <v>1</v>
      </c>
      <c r="R21" s="8" t="str">
        <f t="shared" ca="1" si="0"/>
        <v>insert into schedules values ('20','00:00 00:00 ','0','2021-01-26 00:00:00.000','-1','-2','-2','0','0','0','1','2021-01-26 00:00:00.000','2021-01-25 00:00:00.000','1','0','1')exec @id=dbo.nextval 'schedules.scheduleref'</v>
      </c>
    </row>
    <row r="22" spans="1:18" x14ac:dyDescent="0.3">
      <c r="A22" s="8">
        <v>21</v>
      </c>
      <c r="B22" s="8" t="str">
        <f ca="1">ScheduleRotate!D22</f>
        <v xml:space="preserve">00:00 00:00 </v>
      </c>
      <c r="C22" s="8">
        <v>0</v>
      </c>
      <c r="D22" s="38" t="s">
        <v>133</v>
      </c>
      <c r="E22" s="8">
        <v>-1</v>
      </c>
      <c r="F22" s="8">
        <v>-2</v>
      </c>
      <c r="G22" s="8">
        <v>-2</v>
      </c>
      <c r="H22" s="8">
        <f>VLOOKUP(A22,WeeklyRate!B$2:V220,21,FALSE)</f>
        <v>0</v>
      </c>
      <c r="I22" s="8">
        <v>0</v>
      </c>
      <c r="J22" s="8">
        <v>0</v>
      </c>
      <c r="K22" s="8">
        <v>1</v>
      </c>
      <c r="L22" s="38" t="s">
        <v>133</v>
      </c>
      <c r="M22" s="38" t="s">
        <v>134</v>
      </c>
      <c r="N22" s="8">
        <v>1</v>
      </c>
      <c r="O22" s="8">
        <v>0</v>
      </c>
      <c r="P22" s="8">
        <v>1</v>
      </c>
      <c r="R22" s="8" t="str">
        <f t="shared" ca="1" si="0"/>
        <v>insert into schedules values ('21','00:00 00:00 ','0','2021-01-26 00:00:00.000','-1','-2','-2','0','0','0','1','2021-01-26 00:00:00.000','2021-01-25 00:00:00.000','1','0','1')exec @id=dbo.nextval 'schedules.scheduleref'</v>
      </c>
    </row>
    <row r="23" spans="1:18" x14ac:dyDescent="0.3">
      <c r="A23" s="8">
        <v>22</v>
      </c>
      <c r="B23" s="8" t="str">
        <f ca="1">ScheduleRotate!D23</f>
        <v xml:space="preserve">00:00 00:00 </v>
      </c>
      <c r="C23" s="8">
        <v>0</v>
      </c>
      <c r="D23" s="38" t="s">
        <v>133</v>
      </c>
      <c r="E23" s="8">
        <v>-1</v>
      </c>
      <c r="F23" s="8">
        <v>-2</v>
      </c>
      <c r="G23" s="8">
        <v>-2</v>
      </c>
      <c r="H23" s="8">
        <f>VLOOKUP(A23,WeeklyRate!B$2:V221,21,FALSE)</f>
        <v>0</v>
      </c>
      <c r="I23" s="8">
        <v>0</v>
      </c>
      <c r="J23" s="8">
        <v>0</v>
      </c>
      <c r="K23" s="8">
        <v>1</v>
      </c>
      <c r="L23" s="38" t="s">
        <v>133</v>
      </c>
      <c r="M23" s="38" t="s">
        <v>134</v>
      </c>
      <c r="N23" s="8">
        <v>1</v>
      </c>
      <c r="O23" s="8">
        <v>0</v>
      </c>
      <c r="P23" s="8">
        <v>1</v>
      </c>
      <c r="R23" s="8" t="str">
        <f t="shared" ca="1" si="0"/>
        <v>insert into schedules values ('22','00:00 00:00 ','0','2021-01-26 00:00:00.000','-1','-2','-2','0','0','0','1','2021-01-26 00:00:00.000','2021-01-25 00:00:00.000','1','0','1')exec @id=dbo.nextval 'schedules.scheduleref'</v>
      </c>
    </row>
    <row r="24" spans="1:18" x14ac:dyDescent="0.3">
      <c r="A24" s="8">
        <v>23</v>
      </c>
      <c r="B24" s="8" t="str">
        <f ca="1">ScheduleRotate!D24</f>
        <v xml:space="preserve">00:00 00:00 </v>
      </c>
      <c r="C24" s="8">
        <v>0</v>
      </c>
      <c r="D24" s="38" t="s">
        <v>133</v>
      </c>
      <c r="E24" s="8">
        <v>-1</v>
      </c>
      <c r="F24" s="8">
        <v>-2</v>
      </c>
      <c r="G24" s="8">
        <v>-2</v>
      </c>
      <c r="H24" s="8">
        <f>VLOOKUP(A24,WeeklyRate!B$2:V222,21,FALSE)</f>
        <v>0</v>
      </c>
      <c r="I24" s="8">
        <v>0</v>
      </c>
      <c r="J24" s="8">
        <v>0</v>
      </c>
      <c r="K24" s="8">
        <v>1</v>
      </c>
      <c r="L24" s="38" t="s">
        <v>133</v>
      </c>
      <c r="M24" s="38" t="s">
        <v>134</v>
      </c>
      <c r="N24" s="8">
        <v>1</v>
      </c>
      <c r="O24" s="8">
        <v>0</v>
      </c>
      <c r="P24" s="8">
        <v>1</v>
      </c>
      <c r="R24" s="8" t="str">
        <f t="shared" ca="1" si="0"/>
        <v>insert into schedules values ('23','00:00 00:00 ','0','2021-01-26 00:00:00.000','-1','-2','-2','0','0','0','1','2021-01-26 00:00:00.000','2021-01-25 00:00:00.000','1','0','1')exec @id=dbo.nextval 'schedules.scheduleref'</v>
      </c>
    </row>
    <row r="25" spans="1:18" x14ac:dyDescent="0.3">
      <c r="A25" s="8">
        <v>24</v>
      </c>
      <c r="B25" s="8" t="str">
        <f ca="1">ScheduleRotate!D25</f>
        <v xml:space="preserve">00:00 00:00 </v>
      </c>
      <c r="C25" s="8">
        <v>0</v>
      </c>
      <c r="D25" s="38" t="s">
        <v>133</v>
      </c>
      <c r="E25" s="8">
        <v>-1</v>
      </c>
      <c r="F25" s="8">
        <v>-2</v>
      </c>
      <c r="G25" s="8">
        <v>-2</v>
      </c>
      <c r="H25" s="8">
        <f>VLOOKUP(A25,WeeklyRate!B$2:V223,21,FALSE)</f>
        <v>0</v>
      </c>
      <c r="I25" s="8">
        <v>0</v>
      </c>
      <c r="J25" s="8">
        <v>0</v>
      </c>
      <c r="K25" s="8">
        <v>1</v>
      </c>
      <c r="L25" s="38" t="s">
        <v>133</v>
      </c>
      <c r="M25" s="38" t="s">
        <v>134</v>
      </c>
      <c r="N25" s="8">
        <v>1</v>
      </c>
      <c r="O25" s="8">
        <v>0</v>
      </c>
      <c r="P25" s="8">
        <v>1</v>
      </c>
      <c r="R25" s="8" t="str">
        <f t="shared" ca="1" si="0"/>
        <v>insert into schedules values ('24','00:00 00:00 ','0','2021-01-26 00:00:00.000','-1','-2','-2','0','0','0','1','2021-01-26 00:00:00.000','2021-01-25 00:00:00.000','1','0','1')exec @id=dbo.nextval 'schedules.scheduleref'</v>
      </c>
    </row>
    <row r="26" spans="1:18" x14ac:dyDescent="0.3">
      <c r="A26" s="8">
        <v>25</v>
      </c>
      <c r="B26" s="8" t="str">
        <f ca="1">ScheduleRotate!D26</f>
        <v xml:space="preserve">00:00 00:00 </v>
      </c>
      <c r="C26" s="8">
        <v>0</v>
      </c>
      <c r="D26" s="38" t="s">
        <v>133</v>
      </c>
      <c r="E26" s="8">
        <v>-1</v>
      </c>
      <c r="F26" s="8">
        <v>-2</v>
      </c>
      <c r="G26" s="8">
        <v>-2</v>
      </c>
      <c r="H26" s="8">
        <f>VLOOKUP(A26,WeeklyRate!B$2:V224,21,FALSE)</f>
        <v>0</v>
      </c>
      <c r="I26" s="8">
        <v>0</v>
      </c>
      <c r="J26" s="8">
        <v>0</v>
      </c>
      <c r="K26" s="8">
        <v>1</v>
      </c>
      <c r="L26" s="38" t="s">
        <v>133</v>
      </c>
      <c r="M26" s="38" t="s">
        <v>134</v>
      </c>
      <c r="N26" s="8">
        <v>1</v>
      </c>
      <c r="O26" s="8">
        <v>0</v>
      </c>
      <c r="P26" s="8">
        <v>1</v>
      </c>
      <c r="R26" s="8" t="str">
        <f t="shared" ca="1" si="0"/>
        <v>insert into schedules values ('25','00:00 00:00 ','0','2021-01-26 00:00:00.000','-1','-2','-2','0','0','0','1','2021-01-26 00:00:00.000','2021-01-25 00:00:00.000','1','0','1')exec @id=dbo.nextval 'schedules.scheduleref'</v>
      </c>
    </row>
    <row r="27" spans="1:18" x14ac:dyDescent="0.3">
      <c r="A27" s="8">
        <v>26</v>
      </c>
      <c r="B27" s="8" t="str">
        <f ca="1">ScheduleRotate!D27</f>
        <v xml:space="preserve">00:00 00:00 </v>
      </c>
      <c r="C27" s="8">
        <v>0</v>
      </c>
      <c r="D27" s="38" t="s">
        <v>133</v>
      </c>
      <c r="E27" s="8">
        <v>-1</v>
      </c>
      <c r="F27" s="8">
        <v>-2</v>
      </c>
      <c r="G27" s="8">
        <v>-2</v>
      </c>
      <c r="H27" s="8">
        <f>VLOOKUP(A27,WeeklyRate!B$2:V225,21,FALSE)</f>
        <v>0</v>
      </c>
      <c r="I27" s="8">
        <v>0</v>
      </c>
      <c r="J27" s="8">
        <v>0</v>
      </c>
      <c r="K27" s="8">
        <v>1</v>
      </c>
      <c r="L27" s="38" t="s">
        <v>133</v>
      </c>
      <c r="M27" s="38" t="s">
        <v>134</v>
      </c>
      <c r="N27" s="8">
        <v>1</v>
      </c>
      <c r="O27" s="8">
        <v>0</v>
      </c>
      <c r="P27" s="8">
        <v>1</v>
      </c>
      <c r="R27" s="8" t="str">
        <f t="shared" ca="1" si="0"/>
        <v>insert into schedules values ('26','00:00 00:00 ','0','2021-01-26 00:00:00.000','-1','-2','-2','0','0','0','1','2021-01-26 00:00:00.000','2021-01-25 00:00:00.000','1','0','1')exec @id=dbo.nextval 'schedules.scheduleref'</v>
      </c>
    </row>
    <row r="28" spans="1:18" x14ac:dyDescent="0.3">
      <c r="A28" s="8">
        <v>27</v>
      </c>
      <c r="B28" s="8" t="str">
        <f ca="1">ScheduleRotate!D28</f>
        <v xml:space="preserve">00:00 00:00 </v>
      </c>
      <c r="C28" s="8">
        <v>0</v>
      </c>
      <c r="D28" s="38" t="s">
        <v>133</v>
      </c>
      <c r="E28" s="8">
        <v>-1</v>
      </c>
      <c r="F28" s="8">
        <v>-2</v>
      </c>
      <c r="G28" s="8">
        <v>-2</v>
      </c>
      <c r="H28" s="8">
        <f>VLOOKUP(A28,WeeklyRate!B$2:V226,21,FALSE)</f>
        <v>0</v>
      </c>
      <c r="I28" s="8">
        <v>0</v>
      </c>
      <c r="J28" s="8">
        <v>0</v>
      </c>
      <c r="K28" s="8">
        <v>1</v>
      </c>
      <c r="L28" s="38" t="s">
        <v>133</v>
      </c>
      <c r="M28" s="38" t="s">
        <v>134</v>
      </c>
      <c r="N28" s="8">
        <v>1</v>
      </c>
      <c r="O28" s="8">
        <v>0</v>
      </c>
      <c r="P28" s="8">
        <v>1</v>
      </c>
      <c r="R28" s="8" t="str">
        <f t="shared" ca="1" si="0"/>
        <v>insert into schedules values ('27','00:00 00:00 ','0','2021-01-26 00:00:00.000','-1','-2','-2','0','0','0','1','2021-01-26 00:00:00.000','2021-01-25 00:00:00.000','1','0','1')exec @id=dbo.nextval 'schedules.scheduleref'</v>
      </c>
    </row>
    <row r="29" spans="1:18" x14ac:dyDescent="0.3">
      <c r="A29" s="8">
        <v>28</v>
      </c>
      <c r="B29" s="8" t="str">
        <f ca="1">ScheduleRotate!D29</f>
        <v xml:space="preserve">00:00 00:00 </v>
      </c>
      <c r="C29" s="8">
        <v>0</v>
      </c>
      <c r="D29" s="38" t="s">
        <v>133</v>
      </c>
      <c r="E29" s="8">
        <v>-1</v>
      </c>
      <c r="F29" s="8">
        <v>-2</v>
      </c>
      <c r="G29" s="8">
        <v>-2</v>
      </c>
      <c r="H29" s="8">
        <f>VLOOKUP(A29,WeeklyRate!B$2:V227,21,FALSE)</f>
        <v>0</v>
      </c>
      <c r="I29" s="8">
        <v>0</v>
      </c>
      <c r="J29" s="8">
        <v>0</v>
      </c>
      <c r="K29" s="8">
        <v>1</v>
      </c>
      <c r="L29" s="38" t="s">
        <v>133</v>
      </c>
      <c r="M29" s="38" t="s">
        <v>134</v>
      </c>
      <c r="N29" s="8">
        <v>1</v>
      </c>
      <c r="O29" s="8">
        <v>0</v>
      </c>
      <c r="P29" s="8">
        <v>1</v>
      </c>
      <c r="R29" s="8" t="str">
        <f t="shared" ca="1" si="0"/>
        <v>insert into schedules values ('28','00:00 00:00 ','0','2021-01-26 00:00:00.000','-1','-2','-2','0','0','0','1','2021-01-26 00:00:00.000','2021-01-25 00:00:00.000','1','0','1')exec @id=dbo.nextval 'schedules.scheduleref'</v>
      </c>
    </row>
    <row r="30" spans="1:18" x14ac:dyDescent="0.3">
      <c r="A30" s="8">
        <v>29</v>
      </c>
      <c r="B30" s="8" t="str">
        <f ca="1">ScheduleRotate!D30</f>
        <v xml:space="preserve">00:00 00:00 </v>
      </c>
      <c r="C30" s="8">
        <v>0</v>
      </c>
      <c r="D30" s="38" t="s">
        <v>133</v>
      </c>
      <c r="E30" s="8">
        <v>-1</v>
      </c>
      <c r="F30" s="8">
        <v>-2</v>
      </c>
      <c r="G30" s="8">
        <v>-2</v>
      </c>
      <c r="H30" s="8">
        <f>VLOOKUP(A30,WeeklyRate!B$2:V228,21,FALSE)</f>
        <v>0</v>
      </c>
      <c r="I30" s="8">
        <v>0</v>
      </c>
      <c r="J30" s="8">
        <v>0</v>
      </c>
      <c r="K30" s="8">
        <v>1</v>
      </c>
      <c r="L30" s="38" t="s">
        <v>133</v>
      </c>
      <c r="M30" s="38" t="s">
        <v>134</v>
      </c>
      <c r="N30" s="8">
        <v>1</v>
      </c>
      <c r="O30" s="8">
        <v>0</v>
      </c>
      <c r="P30" s="8">
        <v>1</v>
      </c>
      <c r="R30" s="8" t="str">
        <f t="shared" ca="1" si="0"/>
        <v>insert into schedules values ('29','00:00 00:00 ','0','2021-01-26 00:00:00.000','-1','-2','-2','0','0','0','1','2021-01-26 00:00:00.000','2021-01-25 00:00:00.000','1','0','1')exec @id=dbo.nextval 'schedules.scheduleref'</v>
      </c>
    </row>
    <row r="31" spans="1:18" x14ac:dyDescent="0.3">
      <c r="A31" s="8">
        <v>30</v>
      </c>
      <c r="B31" s="8" t="str">
        <f ca="1">ScheduleRotate!D31</f>
        <v xml:space="preserve">00:00 00:00 </v>
      </c>
      <c r="C31" s="8">
        <v>0</v>
      </c>
      <c r="D31" s="38" t="s">
        <v>133</v>
      </c>
      <c r="E31" s="8">
        <v>-1</v>
      </c>
      <c r="F31" s="8">
        <v>-2</v>
      </c>
      <c r="G31" s="8">
        <v>-2</v>
      </c>
      <c r="H31" s="8" t="e">
        <f>VLOOKUP(A31,WeeklyRate!B$2:V229,21,FALSE)</f>
        <v>#N/A</v>
      </c>
      <c r="I31" s="8">
        <v>0</v>
      </c>
      <c r="J31" s="8">
        <v>0</v>
      </c>
      <c r="K31" s="8">
        <v>1</v>
      </c>
      <c r="L31" s="38" t="s">
        <v>133</v>
      </c>
      <c r="M31" s="38" t="s">
        <v>134</v>
      </c>
      <c r="N31" s="8">
        <v>1</v>
      </c>
      <c r="O31" s="8">
        <v>0</v>
      </c>
      <c r="P31" s="8">
        <v>1</v>
      </c>
      <c r="R31" s="8" t="e">
        <f t="shared" ca="1" si="0"/>
        <v>#N/A</v>
      </c>
    </row>
    <row r="32" spans="1:18" x14ac:dyDescent="0.3">
      <c r="A32" s="8">
        <v>31</v>
      </c>
      <c r="B32" s="8" t="str">
        <f ca="1">ScheduleRotate!D32</f>
        <v xml:space="preserve">00:00 00:00 </v>
      </c>
      <c r="C32" s="8">
        <v>0</v>
      </c>
      <c r="D32" s="38" t="s">
        <v>133</v>
      </c>
      <c r="E32" s="8">
        <v>-1</v>
      </c>
      <c r="F32" s="8">
        <v>-2</v>
      </c>
      <c r="G32" s="8">
        <v>-2</v>
      </c>
      <c r="H32" s="8" t="e">
        <f>VLOOKUP(A32,WeeklyRate!B$2:V230,21,FALSE)</f>
        <v>#N/A</v>
      </c>
      <c r="I32" s="8">
        <v>0</v>
      </c>
      <c r="J32" s="8">
        <v>0</v>
      </c>
      <c r="K32" s="8">
        <v>1</v>
      </c>
      <c r="L32" s="38" t="s">
        <v>133</v>
      </c>
      <c r="M32" s="38" t="s">
        <v>134</v>
      </c>
      <c r="N32" s="8">
        <v>1</v>
      </c>
      <c r="O32" s="8">
        <v>0</v>
      </c>
      <c r="P32" s="8">
        <v>1</v>
      </c>
      <c r="R32" s="8" t="e">
        <f t="shared" ca="1" si="0"/>
        <v>#N/A</v>
      </c>
    </row>
    <row r="33" spans="1:18" x14ac:dyDescent="0.3">
      <c r="A33" s="8">
        <v>32</v>
      </c>
      <c r="B33" s="8" t="str">
        <f ca="1">ScheduleRotate!D33</f>
        <v xml:space="preserve">00:00 00:00 </v>
      </c>
      <c r="C33" s="8">
        <v>0</v>
      </c>
      <c r="D33" s="38" t="s">
        <v>133</v>
      </c>
      <c r="E33" s="8">
        <v>-1</v>
      </c>
      <c r="F33" s="8">
        <v>-2</v>
      </c>
      <c r="G33" s="8">
        <v>-2</v>
      </c>
      <c r="H33" s="8" t="e">
        <f>VLOOKUP(A33,WeeklyRate!B$2:V231,21,FALSE)</f>
        <v>#N/A</v>
      </c>
      <c r="I33" s="8">
        <v>0</v>
      </c>
      <c r="J33" s="8">
        <v>0</v>
      </c>
      <c r="K33" s="8">
        <v>1</v>
      </c>
      <c r="L33" s="38" t="s">
        <v>133</v>
      </c>
      <c r="M33" s="38" t="s">
        <v>134</v>
      </c>
      <c r="N33" s="8">
        <v>1</v>
      </c>
      <c r="O33" s="8">
        <v>0</v>
      </c>
      <c r="P33" s="8">
        <v>1</v>
      </c>
      <c r="R33" s="8" t="e">
        <f t="shared" ca="1" si="0"/>
        <v>#N/A</v>
      </c>
    </row>
    <row r="34" spans="1:18" x14ac:dyDescent="0.3">
      <c r="A34" s="8">
        <v>33</v>
      </c>
      <c r="B34" s="8" t="str">
        <f ca="1">ScheduleRotate!D34</f>
        <v xml:space="preserve">00:00 00:00 </v>
      </c>
      <c r="C34" s="8">
        <v>0</v>
      </c>
      <c r="D34" s="38" t="s">
        <v>133</v>
      </c>
      <c r="E34" s="8">
        <v>-1</v>
      </c>
      <c r="F34" s="8">
        <v>-2</v>
      </c>
      <c r="G34" s="8">
        <v>-2</v>
      </c>
      <c r="H34" s="8" t="e">
        <f>VLOOKUP(A34,WeeklyRate!B$2:V232,21,FALSE)</f>
        <v>#N/A</v>
      </c>
      <c r="I34" s="8">
        <v>0</v>
      </c>
      <c r="J34" s="8">
        <v>0</v>
      </c>
      <c r="K34" s="8">
        <v>1</v>
      </c>
      <c r="L34" s="38" t="s">
        <v>133</v>
      </c>
      <c r="M34" s="38" t="s">
        <v>134</v>
      </c>
      <c r="N34" s="8">
        <v>1</v>
      </c>
      <c r="O34" s="8">
        <v>0</v>
      </c>
      <c r="P34" s="8">
        <v>1</v>
      </c>
      <c r="R34" s="8" t="e">
        <f t="shared" ca="1" si="0"/>
        <v>#N/A</v>
      </c>
    </row>
    <row r="35" spans="1:18" x14ac:dyDescent="0.3">
      <c r="A35" s="8">
        <v>34</v>
      </c>
      <c r="B35" s="8" t="str">
        <f ca="1">ScheduleRotate!D35</f>
        <v xml:space="preserve">00:00 00:00 </v>
      </c>
      <c r="C35" s="8">
        <v>0</v>
      </c>
      <c r="D35" s="38" t="s">
        <v>133</v>
      </c>
      <c r="E35" s="8">
        <v>-1</v>
      </c>
      <c r="F35" s="8">
        <v>-2</v>
      </c>
      <c r="G35" s="8">
        <v>-2</v>
      </c>
      <c r="H35" s="8" t="e">
        <f>VLOOKUP(A35,WeeklyRate!B$2:V233,21,FALSE)</f>
        <v>#N/A</v>
      </c>
      <c r="I35" s="8">
        <v>0</v>
      </c>
      <c r="J35" s="8">
        <v>0</v>
      </c>
      <c r="K35" s="8">
        <v>1</v>
      </c>
      <c r="L35" s="38" t="s">
        <v>133</v>
      </c>
      <c r="M35" s="38" t="s">
        <v>134</v>
      </c>
      <c r="N35" s="8">
        <v>1</v>
      </c>
      <c r="O35" s="8">
        <v>0</v>
      </c>
      <c r="P35" s="8">
        <v>1</v>
      </c>
      <c r="R35" s="8" t="e">
        <f t="shared" ca="1" si="0"/>
        <v>#N/A</v>
      </c>
    </row>
    <row r="36" spans="1:18" x14ac:dyDescent="0.3">
      <c r="A36" s="8">
        <v>35</v>
      </c>
      <c r="B36" s="8" t="str">
        <f ca="1">ScheduleRotate!D36</f>
        <v xml:space="preserve">00:00 00:00 </v>
      </c>
      <c r="C36" s="8">
        <v>0</v>
      </c>
      <c r="D36" s="38" t="s">
        <v>133</v>
      </c>
      <c r="E36" s="8">
        <v>-1</v>
      </c>
      <c r="F36" s="8">
        <v>-2</v>
      </c>
      <c r="G36" s="8">
        <v>-2</v>
      </c>
      <c r="H36" s="8" t="e">
        <f>VLOOKUP(A36,WeeklyRate!B$2:V234,21,FALSE)</f>
        <v>#N/A</v>
      </c>
      <c r="I36" s="8">
        <v>0</v>
      </c>
      <c r="J36" s="8">
        <v>0</v>
      </c>
      <c r="K36" s="8">
        <v>1</v>
      </c>
      <c r="L36" s="38" t="s">
        <v>133</v>
      </c>
      <c r="M36" s="38" t="s">
        <v>134</v>
      </c>
      <c r="N36" s="8">
        <v>1</v>
      </c>
      <c r="O36" s="8">
        <v>0</v>
      </c>
      <c r="P36" s="8">
        <v>1</v>
      </c>
      <c r="R36" s="8" t="e">
        <f t="shared" ca="1" si="0"/>
        <v>#N/A</v>
      </c>
    </row>
    <row r="37" spans="1:18" x14ac:dyDescent="0.3">
      <c r="A37" s="8">
        <v>36</v>
      </c>
      <c r="B37" s="8" t="str">
        <f ca="1">ScheduleRotate!D37</f>
        <v xml:space="preserve">00:00 00:00 </v>
      </c>
      <c r="C37" s="8">
        <v>0</v>
      </c>
      <c r="D37" s="38" t="s">
        <v>133</v>
      </c>
      <c r="E37" s="8">
        <v>-1</v>
      </c>
      <c r="F37" s="8">
        <v>-2</v>
      </c>
      <c r="G37" s="8">
        <v>-2</v>
      </c>
      <c r="H37" s="8" t="e">
        <f>VLOOKUP(A37,WeeklyRate!B$2:V235,21,FALSE)</f>
        <v>#N/A</v>
      </c>
      <c r="I37" s="8">
        <v>0</v>
      </c>
      <c r="J37" s="8">
        <v>0</v>
      </c>
      <c r="K37" s="8">
        <v>1</v>
      </c>
      <c r="L37" s="38" t="s">
        <v>133</v>
      </c>
      <c r="M37" s="38" t="s">
        <v>134</v>
      </c>
      <c r="N37" s="8">
        <v>1</v>
      </c>
      <c r="O37" s="8">
        <v>0</v>
      </c>
      <c r="P37" s="8">
        <v>1</v>
      </c>
      <c r="R37" s="8" t="e">
        <f t="shared" ca="1" si="0"/>
        <v>#N/A</v>
      </c>
    </row>
    <row r="38" spans="1:18" x14ac:dyDescent="0.3">
      <c r="A38" s="8">
        <v>37</v>
      </c>
      <c r="B38" s="8" t="str">
        <f ca="1">ScheduleRotate!D38</f>
        <v xml:space="preserve">00:00 00:00 </v>
      </c>
      <c r="C38" s="8">
        <v>0</v>
      </c>
      <c r="D38" s="38" t="s">
        <v>150</v>
      </c>
      <c r="E38" s="8">
        <v>-1</v>
      </c>
      <c r="F38" s="8">
        <v>-2</v>
      </c>
      <c r="G38" s="8">
        <v>-2</v>
      </c>
      <c r="H38" s="8" t="e">
        <f>VLOOKUP(A38,WeeklyRate!B$2:V236,21,FALSE)</f>
        <v>#N/A</v>
      </c>
      <c r="I38" s="8">
        <v>0</v>
      </c>
      <c r="J38" s="8">
        <v>0</v>
      </c>
      <c r="K38" s="8">
        <v>1</v>
      </c>
      <c r="L38" s="38" t="s">
        <v>150</v>
      </c>
      <c r="M38" s="38" t="s">
        <v>151</v>
      </c>
      <c r="N38" s="8">
        <v>1</v>
      </c>
      <c r="O38" s="8">
        <v>0</v>
      </c>
      <c r="P38" s="8">
        <v>1</v>
      </c>
      <c r="Q38" s="8"/>
      <c r="R38" s="8" t="e">
        <f t="shared" ref="R38:R81" ca="1" si="1">"insert into schedules values ('"&amp;A38&amp;"','"&amp;B38&amp;"','"&amp;C38&amp;"','"&amp;D38&amp;"','"&amp;E38&amp;"','"&amp;F38&amp;"','"&amp;G38&amp;"','"&amp;H38&amp;"','"&amp;I38&amp;"','"&amp;J38&amp;"','"&amp;K38&amp;"','"&amp;L38&amp;"','"&amp;M38&amp;"','"&amp;N38&amp;"','"&amp;O38&amp;"','"&amp;P38&amp;"')exec @id=dbo.nextval 'schedules.scheduleref'"</f>
        <v>#N/A</v>
      </c>
    </row>
    <row r="39" spans="1:18" x14ac:dyDescent="0.3">
      <c r="A39" s="8">
        <v>38</v>
      </c>
      <c r="B39" s="8" t="str">
        <f ca="1">ScheduleRotate!D39</f>
        <v xml:space="preserve">00:00 00:00 </v>
      </c>
      <c r="C39" s="8">
        <v>0</v>
      </c>
      <c r="D39" s="38" t="s">
        <v>152</v>
      </c>
      <c r="E39" s="8">
        <v>-1</v>
      </c>
      <c r="F39" s="8">
        <v>-2</v>
      </c>
      <c r="G39" s="8">
        <v>-2</v>
      </c>
      <c r="H39" s="8" t="e">
        <f>VLOOKUP(A39,WeeklyRate!B$2:V237,21,FALSE)</f>
        <v>#N/A</v>
      </c>
      <c r="I39" s="8">
        <v>0</v>
      </c>
      <c r="J39" s="8">
        <v>0</v>
      </c>
      <c r="K39" s="8">
        <v>1</v>
      </c>
      <c r="L39" s="38" t="s">
        <v>152</v>
      </c>
      <c r="M39" s="38" t="s">
        <v>153</v>
      </c>
      <c r="N39" s="8">
        <v>1</v>
      </c>
      <c r="O39" s="8">
        <v>0</v>
      </c>
      <c r="P39" s="8">
        <v>1</v>
      </c>
      <c r="Q39" s="8"/>
      <c r="R39" s="8" t="e">
        <f t="shared" ca="1" si="1"/>
        <v>#N/A</v>
      </c>
    </row>
    <row r="40" spans="1:18" x14ac:dyDescent="0.3">
      <c r="A40" s="8">
        <v>39</v>
      </c>
      <c r="B40" s="8" t="str">
        <f ca="1">ScheduleRotate!D40</f>
        <v xml:space="preserve">00:00 00:00 </v>
      </c>
      <c r="C40" s="8">
        <v>0</v>
      </c>
      <c r="D40" s="38" t="s">
        <v>154</v>
      </c>
      <c r="E40" s="8">
        <v>-1</v>
      </c>
      <c r="F40" s="8">
        <v>-2</v>
      </c>
      <c r="G40" s="8">
        <v>-2</v>
      </c>
      <c r="H40" s="8" t="e">
        <f>VLOOKUP(A40,WeeklyRate!B$2:V238,21,FALSE)</f>
        <v>#N/A</v>
      </c>
      <c r="I40" s="8">
        <v>0</v>
      </c>
      <c r="J40" s="8">
        <v>0</v>
      </c>
      <c r="K40" s="8">
        <v>1</v>
      </c>
      <c r="L40" s="38" t="s">
        <v>154</v>
      </c>
      <c r="M40" s="38" t="s">
        <v>155</v>
      </c>
      <c r="N40" s="8">
        <v>1</v>
      </c>
      <c r="O40" s="8">
        <v>0</v>
      </c>
      <c r="P40" s="8">
        <v>1</v>
      </c>
      <c r="Q40" s="8"/>
      <c r="R40" s="8" t="e">
        <f t="shared" ca="1" si="1"/>
        <v>#N/A</v>
      </c>
    </row>
    <row r="41" spans="1:18" x14ac:dyDescent="0.3">
      <c r="A41" s="8">
        <v>40</v>
      </c>
      <c r="B41" s="8" t="str">
        <f ca="1">ScheduleRotate!D41</f>
        <v xml:space="preserve">00:00 00:00 </v>
      </c>
      <c r="C41" s="8">
        <v>0</v>
      </c>
      <c r="D41" s="38" t="s">
        <v>156</v>
      </c>
      <c r="E41" s="8">
        <v>-1</v>
      </c>
      <c r="F41" s="8">
        <v>-2</v>
      </c>
      <c r="G41" s="8">
        <v>-2</v>
      </c>
      <c r="H41" s="8" t="e">
        <f>VLOOKUP(A41,WeeklyRate!B$2:V239,21,FALSE)</f>
        <v>#N/A</v>
      </c>
      <c r="I41" s="8">
        <v>0</v>
      </c>
      <c r="J41" s="8">
        <v>0</v>
      </c>
      <c r="K41" s="8">
        <v>1</v>
      </c>
      <c r="L41" s="38" t="s">
        <v>156</v>
      </c>
      <c r="M41" s="38" t="s">
        <v>157</v>
      </c>
      <c r="N41" s="8">
        <v>1</v>
      </c>
      <c r="O41" s="8">
        <v>0</v>
      </c>
      <c r="P41" s="8">
        <v>1</v>
      </c>
      <c r="Q41" s="8"/>
      <c r="R41" s="8" t="e">
        <f t="shared" ca="1" si="1"/>
        <v>#N/A</v>
      </c>
    </row>
    <row r="42" spans="1:18" x14ac:dyDescent="0.3">
      <c r="A42" s="8">
        <v>41</v>
      </c>
      <c r="B42" s="8" t="str">
        <f ca="1">ScheduleRotate!D42</f>
        <v xml:space="preserve">00:00 00:00 </v>
      </c>
      <c r="C42" s="8">
        <v>0</v>
      </c>
      <c r="D42" s="38" t="s">
        <v>158</v>
      </c>
      <c r="E42" s="8">
        <v>-1</v>
      </c>
      <c r="F42" s="8">
        <v>-2</v>
      </c>
      <c r="G42" s="8">
        <v>-2</v>
      </c>
      <c r="H42" s="8" t="e">
        <f>VLOOKUP(A42,WeeklyRate!B$2:V240,21,FALSE)</f>
        <v>#N/A</v>
      </c>
      <c r="I42" s="8">
        <v>0</v>
      </c>
      <c r="J42" s="8">
        <v>0</v>
      </c>
      <c r="K42" s="8">
        <v>1</v>
      </c>
      <c r="L42" s="38" t="s">
        <v>158</v>
      </c>
      <c r="M42" s="38" t="s">
        <v>159</v>
      </c>
      <c r="N42" s="8">
        <v>1</v>
      </c>
      <c r="O42" s="8">
        <v>0</v>
      </c>
      <c r="P42" s="8">
        <v>1</v>
      </c>
      <c r="Q42" s="8"/>
      <c r="R42" s="8" t="e">
        <f t="shared" ca="1" si="1"/>
        <v>#N/A</v>
      </c>
    </row>
    <row r="43" spans="1:18" x14ac:dyDescent="0.3">
      <c r="A43" s="8">
        <v>42</v>
      </c>
      <c r="B43" s="8" t="str">
        <f ca="1">ScheduleRotate!D43</f>
        <v xml:space="preserve">00:00 00:00 </v>
      </c>
      <c r="C43" s="8">
        <v>0</v>
      </c>
      <c r="D43" s="38" t="s">
        <v>160</v>
      </c>
      <c r="E43" s="8">
        <v>-1</v>
      </c>
      <c r="F43" s="8">
        <v>-2</v>
      </c>
      <c r="G43" s="8">
        <v>-2</v>
      </c>
      <c r="H43" s="8" t="e">
        <f>VLOOKUP(A43,WeeklyRate!B$2:V241,21,FALSE)</f>
        <v>#N/A</v>
      </c>
      <c r="I43" s="8">
        <v>0</v>
      </c>
      <c r="J43" s="8">
        <v>0</v>
      </c>
      <c r="K43" s="8">
        <v>1</v>
      </c>
      <c r="L43" s="38" t="s">
        <v>160</v>
      </c>
      <c r="M43" s="38" t="s">
        <v>161</v>
      </c>
      <c r="N43" s="8">
        <v>1</v>
      </c>
      <c r="O43" s="8">
        <v>0</v>
      </c>
      <c r="P43" s="8">
        <v>1</v>
      </c>
      <c r="Q43" s="8"/>
      <c r="R43" s="8" t="e">
        <f t="shared" ca="1" si="1"/>
        <v>#N/A</v>
      </c>
    </row>
    <row r="44" spans="1:18" x14ac:dyDescent="0.3">
      <c r="A44" s="8">
        <v>43</v>
      </c>
      <c r="B44" s="8" t="str">
        <f ca="1">ScheduleRotate!D44</f>
        <v xml:space="preserve">00:00 00:00 </v>
      </c>
      <c r="C44" s="8">
        <v>0</v>
      </c>
      <c r="D44" s="38" t="s">
        <v>162</v>
      </c>
      <c r="E44" s="8">
        <v>-1</v>
      </c>
      <c r="F44" s="8">
        <v>-2</v>
      </c>
      <c r="G44" s="8">
        <v>-2</v>
      </c>
      <c r="H44" s="8" t="e">
        <f>VLOOKUP(A44,WeeklyRate!B$2:V242,21,FALSE)</f>
        <v>#N/A</v>
      </c>
      <c r="I44" s="8">
        <v>0</v>
      </c>
      <c r="J44" s="8">
        <v>0</v>
      </c>
      <c r="K44" s="8">
        <v>1</v>
      </c>
      <c r="L44" s="38" t="s">
        <v>162</v>
      </c>
      <c r="M44" s="38" t="s">
        <v>163</v>
      </c>
      <c r="N44" s="8">
        <v>1</v>
      </c>
      <c r="O44" s="8">
        <v>0</v>
      </c>
      <c r="P44" s="8">
        <v>1</v>
      </c>
      <c r="Q44" s="8"/>
      <c r="R44" s="8" t="e">
        <f t="shared" ca="1" si="1"/>
        <v>#N/A</v>
      </c>
    </row>
    <row r="45" spans="1:18" x14ac:dyDescent="0.3">
      <c r="A45" s="8">
        <v>44</v>
      </c>
      <c r="B45" s="8" t="str">
        <f ca="1">ScheduleRotate!D45</f>
        <v xml:space="preserve">00:00 00:00 </v>
      </c>
      <c r="C45" s="8">
        <v>0</v>
      </c>
      <c r="D45" s="38" t="s">
        <v>164</v>
      </c>
      <c r="E45" s="8">
        <v>-1</v>
      </c>
      <c r="F45" s="8">
        <v>-2</v>
      </c>
      <c r="G45" s="8">
        <v>-2</v>
      </c>
      <c r="H45" s="8" t="e">
        <f>VLOOKUP(A45,WeeklyRate!B$2:V243,21,FALSE)</f>
        <v>#N/A</v>
      </c>
      <c r="I45" s="8">
        <v>0</v>
      </c>
      <c r="J45" s="8">
        <v>0</v>
      </c>
      <c r="K45" s="8">
        <v>1</v>
      </c>
      <c r="L45" s="38" t="s">
        <v>164</v>
      </c>
      <c r="M45" s="38" t="s">
        <v>165</v>
      </c>
      <c r="N45" s="8">
        <v>1</v>
      </c>
      <c r="O45" s="8">
        <v>0</v>
      </c>
      <c r="P45" s="8">
        <v>1</v>
      </c>
      <c r="Q45" s="8"/>
      <c r="R45" s="8" t="e">
        <f t="shared" ca="1" si="1"/>
        <v>#N/A</v>
      </c>
    </row>
    <row r="46" spans="1:18" x14ac:dyDescent="0.3">
      <c r="A46" s="8">
        <v>45</v>
      </c>
      <c r="B46" s="8" t="str">
        <f ca="1">ScheduleRotate!D46</f>
        <v xml:space="preserve">00:00 00:00 </v>
      </c>
      <c r="C46" s="8">
        <v>0</v>
      </c>
      <c r="D46" s="38" t="s">
        <v>166</v>
      </c>
      <c r="E46" s="8">
        <v>-1</v>
      </c>
      <c r="F46" s="8">
        <v>-2</v>
      </c>
      <c r="G46" s="8">
        <v>-2</v>
      </c>
      <c r="H46" s="8" t="e">
        <f>VLOOKUP(A46,WeeklyRate!B$2:V244,21,FALSE)</f>
        <v>#N/A</v>
      </c>
      <c r="I46" s="8">
        <v>0</v>
      </c>
      <c r="J46" s="8">
        <v>0</v>
      </c>
      <c r="K46" s="8">
        <v>1</v>
      </c>
      <c r="L46" s="38" t="s">
        <v>166</v>
      </c>
      <c r="M46" s="38" t="s">
        <v>167</v>
      </c>
      <c r="N46" s="8">
        <v>1</v>
      </c>
      <c r="O46" s="8">
        <v>0</v>
      </c>
      <c r="P46" s="8">
        <v>1</v>
      </c>
      <c r="Q46" s="8"/>
      <c r="R46" s="8" t="e">
        <f t="shared" ca="1" si="1"/>
        <v>#N/A</v>
      </c>
    </row>
    <row r="47" spans="1:18" x14ac:dyDescent="0.3">
      <c r="A47" s="8">
        <v>46</v>
      </c>
      <c r="B47" s="8" t="str">
        <f ca="1">ScheduleRotate!D47</f>
        <v xml:space="preserve">00:00 00:00 </v>
      </c>
      <c r="C47" s="8">
        <v>0</v>
      </c>
      <c r="D47" s="38" t="s">
        <v>168</v>
      </c>
      <c r="E47" s="8">
        <v>-1</v>
      </c>
      <c r="F47" s="8">
        <v>-2</v>
      </c>
      <c r="G47" s="8">
        <v>-2</v>
      </c>
      <c r="H47" s="8" t="e">
        <f>VLOOKUP(A47,WeeklyRate!B$2:V245,21,FALSE)</f>
        <v>#N/A</v>
      </c>
      <c r="I47" s="8">
        <v>0</v>
      </c>
      <c r="J47" s="8">
        <v>0</v>
      </c>
      <c r="K47" s="8">
        <v>1</v>
      </c>
      <c r="L47" s="38" t="s">
        <v>168</v>
      </c>
      <c r="M47" s="38" t="s">
        <v>169</v>
      </c>
      <c r="N47" s="8">
        <v>1</v>
      </c>
      <c r="O47" s="8">
        <v>0</v>
      </c>
      <c r="P47" s="8">
        <v>1</v>
      </c>
      <c r="Q47" s="8"/>
      <c r="R47" s="8" t="e">
        <f t="shared" ca="1" si="1"/>
        <v>#N/A</v>
      </c>
    </row>
    <row r="48" spans="1:18" x14ac:dyDescent="0.3">
      <c r="A48" s="8">
        <v>47</v>
      </c>
      <c r="B48" s="8" t="str">
        <f ca="1">ScheduleRotate!D48</f>
        <v xml:space="preserve">00:00 00:00 </v>
      </c>
      <c r="C48" s="8">
        <v>0</v>
      </c>
      <c r="D48" s="38" t="s">
        <v>170</v>
      </c>
      <c r="E48" s="8">
        <v>-1</v>
      </c>
      <c r="F48" s="8">
        <v>-2</v>
      </c>
      <c r="G48" s="8">
        <v>-2</v>
      </c>
      <c r="H48" s="8" t="e">
        <f>VLOOKUP(A48,WeeklyRate!B$2:V246,21,FALSE)</f>
        <v>#N/A</v>
      </c>
      <c r="I48" s="8">
        <v>0</v>
      </c>
      <c r="J48" s="8">
        <v>0</v>
      </c>
      <c r="K48" s="8">
        <v>1</v>
      </c>
      <c r="L48" s="38" t="s">
        <v>170</v>
      </c>
      <c r="M48" s="38" t="s">
        <v>171</v>
      </c>
      <c r="N48" s="8">
        <v>1</v>
      </c>
      <c r="O48" s="8">
        <v>0</v>
      </c>
      <c r="P48" s="8">
        <v>1</v>
      </c>
      <c r="Q48" s="8"/>
      <c r="R48" s="8" t="e">
        <f t="shared" ca="1" si="1"/>
        <v>#N/A</v>
      </c>
    </row>
    <row r="49" spans="1:18" x14ac:dyDescent="0.3">
      <c r="A49" s="8">
        <v>48</v>
      </c>
      <c r="B49" s="8" t="str">
        <f ca="1">ScheduleRotate!D49</f>
        <v xml:space="preserve">00:00 00:00 </v>
      </c>
      <c r="C49" s="8">
        <v>0</v>
      </c>
      <c r="D49" s="38" t="s">
        <v>172</v>
      </c>
      <c r="E49" s="8">
        <v>-1</v>
      </c>
      <c r="F49" s="8">
        <v>-2</v>
      </c>
      <c r="G49" s="8">
        <v>-2</v>
      </c>
      <c r="H49" s="8" t="e">
        <f>VLOOKUP(A49,WeeklyRate!B$2:V247,21,FALSE)</f>
        <v>#N/A</v>
      </c>
      <c r="I49" s="8">
        <v>0</v>
      </c>
      <c r="J49" s="8">
        <v>0</v>
      </c>
      <c r="K49" s="8">
        <v>1</v>
      </c>
      <c r="L49" s="38" t="s">
        <v>172</v>
      </c>
      <c r="M49" s="38" t="s">
        <v>173</v>
      </c>
      <c r="N49" s="8">
        <v>1</v>
      </c>
      <c r="O49" s="8">
        <v>0</v>
      </c>
      <c r="P49" s="8">
        <v>1</v>
      </c>
      <c r="Q49" s="8"/>
      <c r="R49" s="8" t="e">
        <f t="shared" ca="1" si="1"/>
        <v>#N/A</v>
      </c>
    </row>
    <row r="50" spans="1:18" x14ac:dyDescent="0.3">
      <c r="A50" s="8">
        <v>49</v>
      </c>
      <c r="B50" s="8" t="str">
        <f ca="1">ScheduleRotate!D50</f>
        <v xml:space="preserve">00:00 00:00 </v>
      </c>
      <c r="C50" s="8">
        <v>0</v>
      </c>
      <c r="D50" s="38" t="s">
        <v>174</v>
      </c>
      <c r="E50" s="8">
        <v>-1</v>
      </c>
      <c r="F50" s="8">
        <v>-2</v>
      </c>
      <c r="G50" s="8">
        <v>-2</v>
      </c>
      <c r="H50" s="8" t="e">
        <f>VLOOKUP(A50,WeeklyRate!B$2:V248,21,FALSE)</f>
        <v>#N/A</v>
      </c>
      <c r="I50" s="8">
        <v>0</v>
      </c>
      <c r="J50" s="8">
        <v>0</v>
      </c>
      <c r="K50" s="8">
        <v>1</v>
      </c>
      <c r="L50" s="38" t="s">
        <v>174</v>
      </c>
      <c r="M50" s="38" t="s">
        <v>175</v>
      </c>
      <c r="N50" s="8">
        <v>1</v>
      </c>
      <c r="O50" s="8">
        <v>0</v>
      </c>
      <c r="P50" s="8">
        <v>1</v>
      </c>
      <c r="Q50" s="8"/>
      <c r="R50" s="8" t="e">
        <f t="shared" ca="1" si="1"/>
        <v>#N/A</v>
      </c>
    </row>
    <row r="51" spans="1:18" x14ac:dyDescent="0.3">
      <c r="A51" s="8">
        <v>50</v>
      </c>
      <c r="B51" s="8" t="str">
        <f ca="1">ScheduleRotate!D51</f>
        <v xml:space="preserve">00:00 00:00 </v>
      </c>
      <c r="C51" s="8">
        <v>0</v>
      </c>
      <c r="D51" s="38" t="s">
        <v>176</v>
      </c>
      <c r="E51" s="8">
        <v>-1</v>
      </c>
      <c r="F51" s="8">
        <v>-2</v>
      </c>
      <c r="G51" s="8">
        <v>-2</v>
      </c>
      <c r="H51" s="8" t="e">
        <f>VLOOKUP(A51,WeeklyRate!B$2:V249,21,FALSE)</f>
        <v>#N/A</v>
      </c>
      <c r="I51" s="8">
        <v>0</v>
      </c>
      <c r="J51" s="8">
        <v>0</v>
      </c>
      <c r="K51" s="8">
        <v>1</v>
      </c>
      <c r="L51" s="38" t="s">
        <v>176</v>
      </c>
      <c r="M51" s="38" t="s">
        <v>177</v>
      </c>
      <c r="N51" s="8">
        <v>1</v>
      </c>
      <c r="O51" s="8">
        <v>0</v>
      </c>
      <c r="P51" s="8">
        <v>1</v>
      </c>
      <c r="Q51" s="8"/>
      <c r="R51" s="8" t="e">
        <f t="shared" ca="1" si="1"/>
        <v>#N/A</v>
      </c>
    </row>
    <row r="52" spans="1:18" x14ac:dyDescent="0.3">
      <c r="A52" s="8">
        <v>51</v>
      </c>
      <c r="B52" s="8" t="str">
        <f ca="1">ScheduleRotate!D52</f>
        <v xml:space="preserve">00:00 00:00 </v>
      </c>
      <c r="C52" s="8">
        <v>0</v>
      </c>
      <c r="D52" s="38" t="s">
        <v>178</v>
      </c>
      <c r="E52" s="8">
        <v>-1</v>
      </c>
      <c r="F52" s="8">
        <v>-2</v>
      </c>
      <c r="G52" s="8">
        <v>-2</v>
      </c>
      <c r="H52" s="8" t="e">
        <f>VLOOKUP(A52,WeeklyRate!B$2:V250,21,FALSE)</f>
        <v>#N/A</v>
      </c>
      <c r="I52" s="8">
        <v>0</v>
      </c>
      <c r="J52" s="8">
        <v>0</v>
      </c>
      <c r="K52" s="8">
        <v>1</v>
      </c>
      <c r="L52" s="38" t="s">
        <v>178</v>
      </c>
      <c r="M52" s="38" t="s">
        <v>179</v>
      </c>
      <c r="N52" s="8">
        <v>1</v>
      </c>
      <c r="O52" s="8">
        <v>0</v>
      </c>
      <c r="P52" s="8">
        <v>1</v>
      </c>
      <c r="Q52" s="8"/>
      <c r="R52" s="8" t="e">
        <f t="shared" ca="1" si="1"/>
        <v>#N/A</v>
      </c>
    </row>
    <row r="53" spans="1:18" x14ac:dyDescent="0.3">
      <c r="A53" s="8">
        <v>52</v>
      </c>
      <c r="B53" s="8" t="str">
        <f ca="1">ScheduleRotate!D53</f>
        <v xml:space="preserve">00:00 00:00 </v>
      </c>
      <c r="C53" s="8">
        <v>0</v>
      </c>
      <c r="D53" s="38" t="s">
        <v>180</v>
      </c>
      <c r="E53" s="8">
        <v>-1</v>
      </c>
      <c r="F53" s="8">
        <v>-2</v>
      </c>
      <c r="G53" s="8">
        <v>-2</v>
      </c>
      <c r="H53" s="8" t="e">
        <f>VLOOKUP(A53,WeeklyRate!B$2:V251,21,FALSE)</f>
        <v>#N/A</v>
      </c>
      <c r="I53" s="8">
        <v>0</v>
      </c>
      <c r="J53" s="8">
        <v>0</v>
      </c>
      <c r="K53" s="8">
        <v>1</v>
      </c>
      <c r="L53" s="38" t="s">
        <v>180</v>
      </c>
      <c r="M53" s="38" t="s">
        <v>181</v>
      </c>
      <c r="N53" s="8">
        <v>1</v>
      </c>
      <c r="O53" s="8">
        <v>0</v>
      </c>
      <c r="P53" s="8">
        <v>1</v>
      </c>
      <c r="Q53" s="8"/>
      <c r="R53" s="8" t="e">
        <f t="shared" ca="1" si="1"/>
        <v>#N/A</v>
      </c>
    </row>
    <row r="54" spans="1:18" x14ac:dyDescent="0.3">
      <c r="A54" s="8">
        <v>53</v>
      </c>
      <c r="B54" s="8" t="str">
        <f ca="1">ScheduleRotate!D54</f>
        <v xml:space="preserve">00:00 00:00 </v>
      </c>
      <c r="C54" s="8">
        <v>0</v>
      </c>
      <c r="D54" s="38" t="s">
        <v>182</v>
      </c>
      <c r="E54" s="8">
        <v>-1</v>
      </c>
      <c r="F54" s="8">
        <v>-2</v>
      </c>
      <c r="G54" s="8">
        <v>-2</v>
      </c>
      <c r="H54" s="8" t="e">
        <f>VLOOKUP(A54,WeeklyRate!B$2:V252,21,FALSE)</f>
        <v>#N/A</v>
      </c>
      <c r="I54" s="8">
        <v>0</v>
      </c>
      <c r="J54" s="8">
        <v>0</v>
      </c>
      <c r="K54" s="8">
        <v>1</v>
      </c>
      <c r="L54" s="38" t="s">
        <v>182</v>
      </c>
      <c r="M54" s="38" t="s">
        <v>183</v>
      </c>
      <c r="N54" s="8">
        <v>1</v>
      </c>
      <c r="O54" s="8">
        <v>0</v>
      </c>
      <c r="P54" s="8">
        <v>1</v>
      </c>
      <c r="Q54" s="8"/>
      <c r="R54" s="8" t="e">
        <f t="shared" ca="1" si="1"/>
        <v>#N/A</v>
      </c>
    </row>
    <row r="55" spans="1:18" x14ac:dyDescent="0.3">
      <c r="A55" s="8">
        <v>54</v>
      </c>
      <c r="B55" s="8" t="str">
        <f ca="1">ScheduleRotate!D55</f>
        <v xml:space="preserve">00:00 00:00 </v>
      </c>
      <c r="C55" s="8">
        <v>0</v>
      </c>
      <c r="D55" s="38" t="s">
        <v>184</v>
      </c>
      <c r="E55" s="8">
        <v>-1</v>
      </c>
      <c r="F55" s="8">
        <v>-2</v>
      </c>
      <c r="G55" s="8">
        <v>-2</v>
      </c>
      <c r="H55" s="8" t="e">
        <f>VLOOKUP(A55,WeeklyRate!B$2:V253,21,FALSE)</f>
        <v>#N/A</v>
      </c>
      <c r="I55" s="8">
        <v>0</v>
      </c>
      <c r="J55" s="8">
        <v>0</v>
      </c>
      <c r="K55" s="8">
        <v>1</v>
      </c>
      <c r="L55" s="38" t="s">
        <v>184</v>
      </c>
      <c r="M55" s="38" t="s">
        <v>185</v>
      </c>
      <c r="N55" s="8">
        <v>1</v>
      </c>
      <c r="O55" s="8">
        <v>0</v>
      </c>
      <c r="P55" s="8">
        <v>1</v>
      </c>
      <c r="Q55" s="8"/>
      <c r="R55" s="8" t="e">
        <f t="shared" ca="1" si="1"/>
        <v>#N/A</v>
      </c>
    </row>
    <row r="56" spans="1:18" x14ac:dyDescent="0.3">
      <c r="A56" s="8">
        <v>55</v>
      </c>
      <c r="B56" s="8" t="str">
        <f ca="1">ScheduleRotate!D56</f>
        <v xml:space="preserve">00:00 00:00 </v>
      </c>
      <c r="C56" s="8">
        <v>0</v>
      </c>
      <c r="D56" s="38" t="s">
        <v>186</v>
      </c>
      <c r="E56" s="8">
        <v>-1</v>
      </c>
      <c r="F56" s="8">
        <v>-2</v>
      </c>
      <c r="G56" s="8">
        <v>-2</v>
      </c>
      <c r="H56" s="8" t="e">
        <f>VLOOKUP(A56,WeeklyRate!B$2:V254,21,FALSE)</f>
        <v>#N/A</v>
      </c>
      <c r="I56" s="8">
        <v>0</v>
      </c>
      <c r="J56" s="8">
        <v>0</v>
      </c>
      <c r="K56" s="8">
        <v>1</v>
      </c>
      <c r="L56" s="38" t="s">
        <v>186</v>
      </c>
      <c r="M56" s="38" t="s">
        <v>187</v>
      </c>
      <c r="N56" s="8">
        <v>1</v>
      </c>
      <c r="O56" s="8">
        <v>0</v>
      </c>
      <c r="P56" s="8">
        <v>1</v>
      </c>
      <c r="Q56" s="8"/>
      <c r="R56" s="8" t="e">
        <f t="shared" ca="1" si="1"/>
        <v>#N/A</v>
      </c>
    </row>
    <row r="57" spans="1:18" x14ac:dyDescent="0.3">
      <c r="A57" s="8">
        <v>56</v>
      </c>
      <c r="B57" s="8" t="str">
        <f ca="1">ScheduleRotate!D57</f>
        <v xml:space="preserve">00:00 00:00 </v>
      </c>
      <c r="C57" s="8">
        <v>0</v>
      </c>
      <c r="D57" s="38" t="s">
        <v>188</v>
      </c>
      <c r="E57" s="8">
        <v>-1</v>
      </c>
      <c r="F57" s="8">
        <v>-2</v>
      </c>
      <c r="G57" s="8">
        <v>-2</v>
      </c>
      <c r="H57" s="8" t="e">
        <f>VLOOKUP(A57,WeeklyRate!B$2:V255,21,FALSE)</f>
        <v>#N/A</v>
      </c>
      <c r="I57" s="8">
        <v>0</v>
      </c>
      <c r="J57" s="8">
        <v>0</v>
      </c>
      <c r="K57" s="8">
        <v>1</v>
      </c>
      <c r="L57" s="38" t="s">
        <v>188</v>
      </c>
      <c r="M57" s="38" t="s">
        <v>189</v>
      </c>
      <c r="N57" s="8">
        <v>1</v>
      </c>
      <c r="O57" s="8">
        <v>0</v>
      </c>
      <c r="P57" s="8">
        <v>1</v>
      </c>
      <c r="Q57" s="8"/>
      <c r="R57" s="8" t="e">
        <f t="shared" ca="1" si="1"/>
        <v>#N/A</v>
      </c>
    </row>
    <row r="58" spans="1:18" x14ac:dyDescent="0.3">
      <c r="A58" s="8">
        <v>57</v>
      </c>
      <c r="B58" s="8" t="str">
        <f ca="1">ScheduleRotate!D58</f>
        <v xml:space="preserve">00:00 00:00 </v>
      </c>
      <c r="C58" s="8">
        <v>0</v>
      </c>
      <c r="D58" s="38" t="s">
        <v>190</v>
      </c>
      <c r="E58" s="8">
        <v>-1</v>
      </c>
      <c r="F58" s="8">
        <v>-2</v>
      </c>
      <c r="G58" s="8">
        <v>-2</v>
      </c>
      <c r="H58" s="8" t="e">
        <f>VLOOKUP(A58,WeeklyRate!B$2:V256,21,FALSE)</f>
        <v>#N/A</v>
      </c>
      <c r="I58" s="8">
        <v>0</v>
      </c>
      <c r="J58" s="8">
        <v>0</v>
      </c>
      <c r="K58" s="8">
        <v>1</v>
      </c>
      <c r="L58" s="38" t="s">
        <v>190</v>
      </c>
      <c r="M58" s="38" t="s">
        <v>191</v>
      </c>
      <c r="N58" s="8">
        <v>1</v>
      </c>
      <c r="O58" s="8">
        <v>0</v>
      </c>
      <c r="P58" s="8">
        <v>1</v>
      </c>
      <c r="Q58" s="8"/>
      <c r="R58" s="8" t="e">
        <f t="shared" ca="1" si="1"/>
        <v>#N/A</v>
      </c>
    </row>
    <row r="59" spans="1:18" x14ac:dyDescent="0.3">
      <c r="A59" s="8">
        <v>58</v>
      </c>
      <c r="B59" s="8" t="str">
        <f ca="1">ScheduleRotate!D59</f>
        <v xml:space="preserve">00:00 00:00 </v>
      </c>
      <c r="C59" s="8">
        <v>0</v>
      </c>
      <c r="D59" s="38" t="s">
        <v>192</v>
      </c>
      <c r="E59" s="8">
        <v>-1</v>
      </c>
      <c r="F59" s="8">
        <v>-2</v>
      </c>
      <c r="G59" s="8">
        <v>-2</v>
      </c>
      <c r="H59" s="8" t="e">
        <f>VLOOKUP(A59,WeeklyRate!B$2:V257,21,FALSE)</f>
        <v>#N/A</v>
      </c>
      <c r="I59" s="8">
        <v>0</v>
      </c>
      <c r="J59" s="8">
        <v>0</v>
      </c>
      <c r="K59" s="8">
        <v>1</v>
      </c>
      <c r="L59" s="38" t="s">
        <v>192</v>
      </c>
      <c r="M59" s="38" t="s">
        <v>193</v>
      </c>
      <c r="N59" s="8">
        <v>1</v>
      </c>
      <c r="O59" s="8">
        <v>0</v>
      </c>
      <c r="P59" s="8">
        <v>1</v>
      </c>
      <c r="Q59" s="8"/>
      <c r="R59" s="8" t="e">
        <f t="shared" ca="1" si="1"/>
        <v>#N/A</v>
      </c>
    </row>
    <row r="60" spans="1:18" x14ac:dyDescent="0.3">
      <c r="A60" s="8">
        <v>59</v>
      </c>
      <c r="B60" s="8" t="str">
        <f ca="1">ScheduleRotate!D60</f>
        <v xml:space="preserve">00:00 00:00 </v>
      </c>
      <c r="C60" s="8">
        <v>0</v>
      </c>
      <c r="D60" s="38" t="s">
        <v>194</v>
      </c>
      <c r="E60" s="8">
        <v>-1</v>
      </c>
      <c r="F60" s="8">
        <v>-2</v>
      </c>
      <c r="G60" s="8">
        <v>-2</v>
      </c>
      <c r="H60" s="8" t="e">
        <f>VLOOKUP(A60,WeeklyRate!B$2:V258,21,FALSE)</f>
        <v>#N/A</v>
      </c>
      <c r="I60" s="8">
        <v>0</v>
      </c>
      <c r="J60" s="8">
        <v>0</v>
      </c>
      <c r="K60" s="8">
        <v>1</v>
      </c>
      <c r="L60" s="38" t="s">
        <v>194</v>
      </c>
      <c r="M60" s="38" t="s">
        <v>195</v>
      </c>
      <c r="N60" s="8">
        <v>1</v>
      </c>
      <c r="O60" s="8">
        <v>0</v>
      </c>
      <c r="P60" s="8">
        <v>1</v>
      </c>
      <c r="Q60" s="8"/>
      <c r="R60" s="8" t="e">
        <f t="shared" ca="1" si="1"/>
        <v>#N/A</v>
      </c>
    </row>
    <row r="61" spans="1:18" x14ac:dyDescent="0.3">
      <c r="A61" s="8">
        <v>60</v>
      </c>
      <c r="B61" s="8" t="str">
        <f ca="1">ScheduleRotate!D61</f>
        <v xml:space="preserve">00:00 00:00 </v>
      </c>
      <c r="C61" s="8">
        <v>0</v>
      </c>
      <c r="D61" s="38" t="s">
        <v>196</v>
      </c>
      <c r="E61" s="8">
        <v>-1</v>
      </c>
      <c r="F61" s="8">
        <v>-2</v>
      </c>
      <c r="G61" s="8">
        <v>-2</v>
      </c>
      <c r="H61" s="8" t="e">
        <f>VLOOKUP(A61,WeeklyRate!B$2:V259,21,FALSE)</f>
        <v>#N/A</v>
      </c>
      <c r="I61" s="8">
        <v>0</v>
      </c>
      <c r="J61" s="8">
        <v>0</v>
      </c>
      <c r="K61" s="8">
        <v>1</v>
      </c>
      <c r="L61" s="38" t="s">
        <v>196</v>
      </c>
      <c r="M61" s="38" t="s">
        <v>197</v>
      </c>
      <c r="N61" s="8">
        <v>1</v>
      </c>
      <c r="O61" s="8">
        <v>0</v>
      </c>
      <c r="P61" s="8">
        <v>1</v>
      </c>
      <c r="Q61" s="8"/>
      <c r="R61" s="8" t="e">
        <f t="shared" ca="1" si="1"/>
        <v>#N/A</v>
      </c>
    </row>
    <row r="62" spans="1:18" x14ac:dyDescent="0.3">
      <c r="A62" s="8">
        <v>61</v>
      </c>
      <c r="B62" s="8" t="str">
        <f ca="1">ScheduleRotate!D62</f>
        <v xml:space="preserve">00:00 00:00 </v>
      </c>
      <c r="C62" s="8">
        <v>0</v>
      </c>
      <c r="D62" s="38" t="s">
        <v>198</v>
      </c>
      <c r="E62" s="8">
        <v>-1</v>
      </c>
      <c r="F62" s="8">
        <v>-2</v>
      </c>
      <c r="G62" s="8">
        <v>-2</v>
      </c>
      <c r="H62" s="8" t="e">
        <f>VLOOKUP(A62,WeeklyRate!B$2:V260,21,FALSE)</f>
        <v>#N/A</v>
      </c>
      <c r="I62" s="8">
        <v>0</v>
      </c>
      <c r="J62" s="8">
        <v>0</v>
      </c>
      <c r="K62" s="8">
        <v>1</v>
      </c>
      <c r="L62" s="38" t="s">
        <v>198</v>
      </c>
      <c r="M62" s="38" t="s">
        <v>199</v>
      </c>
      <c r="N62" s="8">
        <v>1</v>
      </c>
      <c r="O62" s="8">
        <v>0</v>
      </c>
      <c r="P62" s="8">
        <v>1</v>
      </c>
      <c r="Q62" s="8"/>
      <c r="R62" s="8" t="e">
        <f t="shared" ca="1" si="1"/>
        <v>#N/A</v>
      </c>
    </row>
    <row r="63" spans="1:18" x14ac:dyDescent="0.3">
      <c r="A63" s="8">
        <v>62</v>
      </c>
      <c r="B63" s="8" t="str">
        <f ca="1">ScheduleRotate!D63</f>
        <v xml:space="preserve">00:00 00:00 </v>
      </c>
      <c r="C63" s="8">
        <v>0</v>
      </c>
      <c r="D63" s="38" t="s">
        <v>200</v>
      </c>
      <c r="E63" s="8">
        <v>-1</v>
      </c>
      <c r="F63" s="8">
        <v>-2</v>
      </c>
      <c r="G63" s="8">
        <v>-2</v>
      </c>
      <c r="H63" s="8" t="e">
        <f>VLOOKUP(A63,WeeklyRate!B$2:V261,21,FALSE)</f>
        <v>#N/A</v>
      </c>
      <c r="I63" s="8">
        <v>0</v>
      </c>
      <c r="J63" s="8">
        <v>0</v>
      </c>
      <c r="K63" s="8">
        <v>1</v>
      </c>
      <c r="L63" s="38" t="s">
        <v>200</v>
      </c>
      <c r="M63" s="38" t="s">
        <v>201</v>
      </c>
      <c r="N63" s="8">
        <v>1</v>
      </c>
      <c r="O63" s="8">
        <v>0</v>
      </c>
      <c r="P63" s="8">
        <v>1</v>
      </c>
      <c r="Q63" s="8"/>
      <c r="R63" s="8" t="e">
        <f t="shared" ca="1" si="1"/>
        <v>#N/A</v>
      </c>
    </row>
    <row r="64" spans="1:18" x14ac:dyDescent="0.3">
      <c r="A64" s="8">
        <v>63</v>
      </c>
      <c r="B64" s="8" t="str">
        <f ca="1">ScheduleRotate!D64</f>
        <v xml:space="preserve">00:00 00:00 </v>
      </c>
      <c r="C64" s="8">
        <v>0</v>
      </c>
      <c r="D64" s="38" t="s">
        <v>202</v>
      </c>
      <c r="E64" s="8">
        <v>-1</v>
      </c>
      <c r="F64" s="8">
        <v>-2</v>
      </c>
      <c r="G64" s="8">
        <v>-2</v>
      </c>
      <c r="H64" s="8" t="e">
        <f>VLOOKUP(A64,WeeklyRate!B$2:V262,21,FALSE)</f>
        <v>#N/A</v>
      </c>
      <c r="I64" s="8">
        <v>0</v>
      </c>
      <c r="J64" s="8">
        <v>0</v>
      </c>
      <c r="K64" s="8">
        <v>1</v>
      </c>
      <c r="L64" s="38" t="s">
        <v>202</v>
      </c>
      <c r="M64" s="38" t="s">
        <v>203</v>
      </c>
      <c r="N64" s="8">
        <v>1</v>
      </c>
      <c r="O64" s="8">
        <v>0</v>
      </c>
      <c r="P64" s="8">
        <v>1</v>
      </c>
      <c r="Q64" s="8"/>
      <c r="R64" s="8" t="e">
        <f t="shared" ca="1" si="1"/>
        <v>#N/A</v>
      </c>
    </row>
    <row r="65" spans="1:18" x14ac:dyDescent="0.3">
      <c r="A65" s="8">
        <v>64</v>
      </c>
      <c r="B65" s="8" t="str">
        <f ca="1">ScheduleRotate!D65</f>
        <v xml:space="preserve">00:00 00:00 </v>
      </c>
      <c r="C65" s="8">
        <v>0</v>
      </c>
      <c r="D65" s="38" t="s">
        <v>204</v>
      </c>
      <c r="E65" s="8">
        <v>-1</v>
      </c>
      <c r="F65" s="8">
        <v>-2</v>
      </c>
      <c r="G65" s="8">
        <v>-2</v>
      </c>
      <c r="H65" s="8" t="e">
        <f>VLOOKUP(A65,WeeklyRate!B$2:V263,21,FALSE)</f>
        <v>#N/A</v>
      </c>
      <c r="I65" s="8">
        <v>0</v>
      </c>
      <c r="J65" s="8">
        <v>0</v>
      </c>
      <c r="K65" s="8">
        <v>1</v>
      </c>
      <c r="L65" s="38" t="s">
        <v>204</v>
      </c>
      <c r="M65" s="38" t="s">
        <v>205</v>
      </c>
      <c r="N65" s="8">
        <v>1</v>
      </c>
      <c r="O65" s="8">
        <v>0</v>
      </c>
      <c r="P65" s="8">
        <v>1</v>
      </c>
      <c r="Q65" s="8"/>
      <c r="R65" s="8" t="e">
        <f t="shared" ca="1" si="1"/>
        <v>#N/A</v>
      </c>
    </row>
    <row r="66" spans="1:18" x14ac:dyDescent="0.3">
      <c r="A66" s="8">
        <v>65</v>
      </c>
      <c r="B66" s="8" t="str">
        <f ca="1">ScheduleRotate!D66</f>
        <v xml:space="preserve">00:00 00:00 </v>
      </c>
      <c r="C66" s="8">
        <v>0</v>
      </c>
      <c r="D66" s="38" t="s">
        <v>206</v>
      </c>
      <c r="E66" s="8">
        <v>-1</v>
      </c>
      <c r="F66" s="8">
        <v>-2</v>
      </c>
      <c r="G66" s="8">
        <v>-2</v>
      </c>
      <c r="H66" s="8" t="e">
        <f>VLOOKUP(A66,WeeklyRate!B$2:V264,21,FALSE)</f>
        <v>#N/A</v>
      </c>
      <c r="I66" s="8">
        <v>0</v>
      </c>
      <c r="J66" s="8">
        <v>0</v>
      </c>
      <c r="K66" s="8">
        <v>1</v>
      </c>
      <c r="L66" s="38" t="s">
        <v>206</v>
      </c>
      <c r="M66" s="38" t="s">
        <v>207</v>
      </c>
      <c r="N66" s="8">
        <v>1</v>
      </c>
      <c r="O66" s="8">
        <v>0</v>
      </c>
      <c r="P66" s="8">
        <v>1</v>
      </c>
      <c r="Q66" s="8"/>
      <c r="R66" s="8" t="e">
        <f t="shared" ca="1" si="1"/>
        <v>#N/A</v>
      </c>
    </row>
    <row r="67" spans="1:18" x14ac:dyDescent="0.3">
      <c r="A67" s="8">
        <v>66</v>
      </c>
      <c r="B67" s="8" t="str">
        <f ca="1">ScheduleRotate!D67</f>
        <v xml:space="preserve">00:00 00:00 </v>
      </c>
      <c r="C67" s="8">
        <v>0</v>
      </c>
      <c r="D67" s="38" t="s">
        <v>208</v>
      </c>
      <c r="E67" s="8">
        <v>-1</v>
      </c>
      <c r="F67" s="8">
        <v>-2</v>
      </c>
      <c r="G67" s="8">
        <v>-2</v>
      </c>
      <c r="H67" s="8" t="e">
        <f>VLOOKUP(A67,WeeklyRate!B$2:V265,21,FALSE)</f>
        <v>#N/A</v>
      </c>
      <c r="I67" s="8">
        <v>0</v>
      </c>
      <c r="J67" s="8">
        <v>0</v>
      </c>
      <c r="K67" s="8">
        <v>1</v>
      </c>
      <c r="L67" s="38" t="s">
        <v>208</v>
      </c>
      <c r="M67" s="38" t="s">
        <v>209</v>
      </c>
      <c r="N67" s="8">
        <v>1</v>
      </c>
      <c r="O67" s="8">
        <v>0</v>
      </c>
      <c r="P67" s="8">
        <v>1</v>
      </c>
      <c r="Q67" s="8"/>
      <c r="R67" s="8" t="e">
        <f t="shared" ca="1" si="1"/>
        <v>#N/A</v>
      </c>
    </row>
    <row r="68" spans="1:18" x14ac:dyDescent="0.3">
      <c r="A68" s="8">
        <v>67</v>
      </c>
      <c r="B68" s="8" t="str">
        <f ca="1">ScheduleRotate!D68</f>
        <v xml:space="preserve">00:00 00:00 </v>
      </c>
      <c r="C68" s="8">
        <v>0</v>
      </c>
      <c r="D68" s="38" t="s">
        <v>210</v>
      </c>
      <c r="E68" s="8">
        <v>-1</v>
      </c>
      <c r="F68" s="8">
        <v>-2</v>
      </c>
      <c r="G68" s="8">
        <v>-2</v>
      </c>
      <c r="H68" s="8" t="e">
        <f>VLOOKUP(A68,WeeklyRate!B$2:V266,21,FALSE)</f>
        <v>#N/A</v>
      </c>
      <c r="I68" s="8">
        <v>0</v>
      </c>
      <c r="J68" s="8">
        <v>0</v>
      </c>
      <c r="K68" s="8">
        <v>1</v>
      </c>
      <c r="L68" s="38" t="s">
        <v>210</v>
      </c>
      <c r="M68" s="38" t="s">
        <v>211</v>
      </c>
      <c r="N68" s="8">
        <v>1</v>
      </c>
      <c r="O68" s="8">
        <v>0</v>
      </c>
      <c r="P68" s="8">
        <v>1</v>
      </c>
      <c r="Q68" s="8"/>
      <c r="R68" s="8" t="e">
        <f t="shared" ca="1" si="1"/>
        <v>#N/A</v>
      </c>
    </row>
    <row r="69" spans="1:18" x14ac:dyDescent="0.3">
      <c r="A69" s="8">
        <v>68</v>
      </c>
      <c r="B69" s="8" t="str">
        <f ca="1">ScheduleRotate!D69</f>
        <v xml:space="preserve">00:00 00:00 </v>
      </c>
      <c r="C69" s="8">
        <v>0</v>
      </c>
      <c r="D69" s="38" t="s">
        <v>212</v>
      </c>
      <c r="E69" s="8">
        <v>-1</v>
      </c>
      <c r="F69" s="8">
        <v>-2</v>
      </c>
      <c r="G69" s="8">
        <v>-2</v>
      </c>
      <c r="H69" s="8" t="e">
        <f>VLOOKUP(A69,WeeklyRate!B$2:V267,21,FALSE)</f>
        <v>#N/A</v>
      </c>
      <c r="I69" s="8">
        <v>0</v>
      </c>
      <c r="J69" s="8">
        <v>0</v>
      </c>
      <c r="K69" s="8">
        <v>1</v>
      </c>
      <c r="L69" s="38" t="s">
        <v>212</v>
      </c>
      <c r="M69" s="38" t="s">
        <v>213</v>
      </c>
      <c r="N69" s="8">
        <v>1</v>
      </c>
      <c r="O69" s="8">
        <v>0</v>
      </c>
      <c r="P69" s="8">
        <v>1</v>
      </c>
      <c r="Q69" s="8"/>
      <c r="R69" s="8" t="e">
        <f t="shared" ca="1" si="1"/>
        <v>#N/A</v>
      </c>
    </row>
    <row r="70" spans="1:18" x14ac:dyDescent="0.3">
      <c r="A70" s="8">
        <v>69</v>
      </c>
      <c r="B70" s="8" t="str">
        <f ca="1">ScheduleRotate!D70</f>
        <v xml:space="preserve">00:00 00:00 </v>
      </c>
      <c r="C70" s="8">
        <v>0</v>
      </c>
      <c r="D70" s="38" t="s">
        <v>214</v>
      </c>
      <c r="E70" s="8">
        <v>-1</v>
      </c>
      <c r="F70" s="8">
        <v>-2</v>
      </c>
      <c r="G70" s="8">
        <v>-2</v>
      </c>
      <c r="H70" s="8" t="e">
        <f>VLOOKUP(A70,WeeklyRate!B$2:V268,21,FALSE)</f>
        <v>#N/A</v>
      </c>
      <c r="I70" s="8">
        <v>0</v>
      </c>
      <c r="J70" s="8">
        <v>0</v>
      </c>
      <c r="K70" s="8">
        <v>1</v>
      </c>
      <c r="L70" s="38" t="s">
        <v>214</v>
      </c>
      <c r="M70" s="38" t="s">
        <v>215</v>
      </c>
      <c r="N70" s="8">
        <v>1</v>
      </c>
      <c r="O70" s="8">
        <v>0</v>
      </c>
      <c r="P70" s="8">
        <v>1</v>
      </c>
      <c r="Q70" s="8"/>
      <c r="R70" s="8" t="e">
        <f t="shared" ca="1" si="1"/>
        <v>#N/A</v>
      </c>
    </row>
    <row r="71" spans="1:18" x14ac:dyDescent="0.3">
      <c r="A71" s="8">
        <v>70</v>
      </c>
      <c r="B71" s="8" t="str">
        <f ca="1">ScheduleRotate!D71</f>
        <v xml:space="preserve">00:00 00:00 </v>
      </c>
      <c r="C71" s="8">
        <v>0</v>
      </c>
      <c r="D71" s="38" t="s">
        <v>216</v>
      </c>
      <c r="E71" s="8">
        <v>-1</v>
      </c>
      <c r="F71" s="8">
        <v>-2</v>
      </c>
      <c r="G71" s="8">
        <v>-2</v>
      </c>
      <c r="H71" s="8" t="e">
        <f>VLOOKUP(A71,WeeklyRate!B$2:V269,21,FALSE)</f>
        <v>#N/A</v>
      </c>
      <c r="I71" s="8">
        <v>0</v>
      </c>
      <c r="J71" s="8">
        <v>0</v>
      </c>
      <c r="K71" s="8">
        <v>1</v>
      </c>
      <c r="L71" s="38" t="s">
        <v>216</v>
      </c>
      <c r="M71" s="38" t="s">
        <v>217</v>
      </c>
      <c r="N71" s="8">
        <v>1</v>
      </c>
      <c r="O71" s="8">
        <v>0</v>
      </c>
      <c r="P71" s="8">
        <v>1</v>
      </c>
      <c r="Q71" s="8"/>
      <c r="R71" s="8" t="e">
        <f t="shared" ca="1" si="1"/>
        <v>#N/A</v>
      </c>
    </row>
    <row r="72" spans="1:18" x14ac:dyDescent="0.3">
      <c r="A72" s="8">
        <v>71</v>
      </c>
      <c r="B72" s="8" t="str">
        <f ca="1">ScheduleRotate!D72</f>
        <v xml:space="preserve">00:00 00:00 </v>
      </c>
      <c r="C72" s="8">
        <v>0</v>
      </c>
      <c r="D72" s="38" t="s">
        <v>218</v>
      </c>
      <c r="E72" s="8">
        <v>-1</v>
      </c>
      <c r="F72" s="8">
        <v>-2</v>
      </c>
      <c r="G72" s="8">
        <v>-2</v>
      </c>
      <c r="H72" s="8" t="e">
        <f>VLOOKUP(A72,WeeklyRate!B$2:V270,21,FALSE)</f>
        <v>#N/A</v>
      </c>
      <c r="I72" s="8">
        <v>0</v>
      </c>
      <c r="J72" s="8">
        <v>0</v>
      </c>
      <c r="K72" s="8">
        <v>1</v>
      </c>
      <c r="L72" s="38" t="s">
        <v>218</v>
      </c>
      <c r="M72" s="38" t="s">
        <v>219</v>
      </c>
      <c r="N72" s="8">
        <v>1</v>
      </c>
      <c r="O72" s="8">
        <v>0</v>
      </c>
      <c r="P72" s="8">
        <v>1</v>
      </c>
      <c r="Q72" s="8"/>
      <c r="R72" s="8" t="e">
        <f t="shared" ca="1" si="1"/>
        <v>#N/A</v>
      </c>
    </row>
    <row r="73" spans="1:18" x14ac:dyDescent="0.3">
      <c r="A73" s="8">
        <v>72</v>
      </c>
      <c r="B73" s="8" t="str">
        <f ca="1">ScheduleRotate!D73</f>
        <v xml:space="preserve">00:00 00:00 </v>
      </c>
      <c r="C73" s="8">
        <v>0</v>
      </c>
      <c r="D73" s="38" t="s">
        <v>220</v>
      </c>
      <c r="E73" s="8">
        <v>-1</v>
      </c>
      <c r="F73" s="8">
        <v>-2</v>
      </c>
      <c r="G73" s="8">
        <v>-2</v>
      </c>
      <c r="H73" s="8" t="e">
        <f>VLOOKUP(A73,WeeklyRate!B$2:V271,21,FALSE)</f>
        <v>#N/A</v>
      </c>
      <c r="I73" s="8">
        <v>0</v>
      </c>
      <c r="J73" s="8">
        <v>0</v>
      </c>
      <c r="K73" s="8">
        <v>1</v>
      </c>
      <c r="L73" s="38" t="s">
        <v>220</v>
      </c>
      <c r="M73" s="38" t="s">
        <v>221</v>
      </c>
      <c r="N73" s="8">
        <v>1</v>
      </c>
      <c r="O73" s="8">
        <v>0</v>
      </c>
      <c r="P73" s="8">
        <v>1</v>
      </c>
      <c r="Q73" s="8"/>
      <c r="R73" s="8" t="e">
        <f t="shared" ca="1" si="1"/>
        <v>#N/A</v>
      </c>
    </row>
    <row r="74" spans="1:18" x14ac:dyDescent="0.3">
      <c r="A74" s="8">
        <v>73</v>
      </c>
      <c r="B74" s="8" t="str">
        <f ca="1">ScheduleRotate!D74</f>
        <v xml:space="preserve">00:00 00:00 </v>
      </c>
      <c r="C74" s="8">
        <v>0</v>
      </c>
      <c r="D74" s="38" t="s">
        <v>222</v>
      </c>
      <c r="E74" s="8">
        <v>-1</v>
      </c>
      <c r="F74" s="8">
        <v>-2</v>
      </c>
      <c r="G74" s="8">
        <v>-2</v>
      </c>
      <c r="H74" s="8" t="e">
        <f>VLOOKUP(A74,WeeklyRate!B$2:V272,21,FALSE)</f>
        <v>#N/A</v>
      </c>
      <c r="I74" s="8">
        <v>0</v>
      </c>
      <c r="J74" s="8">
        <v>0</v>
      </c>
      <c r="K74" s="8">
        <v>1</v>
      </c>
      <c r="L74" s="38" t="s">
        <v>222</v>
      </c>
      <c r="M74" s="38" t="s">
        <v>223</v>
      </c>
      <c r="N74" s="8">
        <v>1</v>
      </c>
      <c r="O74" s="8">
        <v>0</v>
      </c>
      <c r="P74" s="8">
        <v>1</v>
      </c>
      <c r="Q74" s="8"/>
      <c r="R74" s="8" t="e">
        <f t="shared" ca="1" si="1"/>
        <v>#N/A</v>
      </c>
    </row>
    <row r="75" spans="1:18" x14ac:dyDescent="0.3">
      <c r="A75" s="8">
        <v>74</v>
      </c>
      <c r="B75" s="8" t="str">
        <f ca="1">ScheduleRotate!D75</f>
        <v xml:space="preserve">00:00 00:00 </v>
      </c>
      <c r="C75" s="8">
        <v>0</v>
      </c>
      <c r="D75" s="38" t="s">
        <v>224</v>
      </c>
      <c r="E75" s="8">
        <v>-1</v>
      </c>
      <c r="F75" s="8">
        <v>-2</v>
      </c>
      <c r="G75" s="8">
        <v>-2</v>
      </c>
      <c r="H75" s="8" t="e">
        <f>VLOOKUP(A75,WeeklyRate!B$2:V273,21,FALSE)</f>
        <v>#N/A</v>
      </c>
      <c r="I75" s="8">
        <v>0</v>
      </c>
      <c r="J75" s="8">
        <v>0</v>
      </c>
      <c r="K75" s="8">
        <v>1</v>
      </c>
      <c r="L75" s="38" t="s">
        <v>224</v>
      </c>
      <c r="M75" s="38" t="s">
        <v>225</v>
      </c>
      <c r="N75" s="8">
        <v>1</v>
      </c>
      <c r="O75" s="8">
        <v>0</v>
      </c>
      <c r="P75" s="8">
        <v>1</v>
      </c>
      <c r="Q75" s="8"/>
      <c r="R75" s="8" t="e">
        <f t="shared" ca="1" si="1"/>
        <v>#N/A</v>
      </c>
    </row>
    <row r="76" spans="1:18" x14ac:dyDescent="0.3">
      <c r="A76" s="8">
        <v>75</v>
      </c>
      <c r="B76" s="8" t="str">
        <f ca="1">ScheduleRotate!D76</f>
        <v xml:space="preserve">00:00 00:00 </v>
      </c>
      <c r="C76" s="8">
        <v>0</v>
      </c>
      <c r="D76" s="38" t="s">
        <v>226</v>
      </c>
      <c r="E76" s="8">
        <v>-1</v>
      </c>
      <c r="F76" s="8">
        <v>-2</v>
      </c>
      <c r="G76" s="8">
        <v>-2</v>
      </c>
      <c r="H76" s="8" t="e">
        <f>VLOOKUP(A76,WeeklyRate!B$2:V274,21,FALSE)</f>
        <v>#N/A</v>
      </c>
      <c r="I76" s="8">
        <v>0</v>
      </c>
      <c r="J76" s="8">
        <v>0</v>
      </c>
      <c r="K76" s="8">
        <v>1</v>
      </c>
      <c r="L76" s="38" t="s">
        <v>226</v>
      </c>
      <c r="M76" s="38" t="s">
        <v>227</v>
      </c>
      <c r="N76" s="8">
        <v>1</v>
      </c>
      <c r="O76" s="8">
        <v>0</v>
      </c>
      <c r="P76" s="8">
        <v>1</v>
      </c>
      <c r="Q76" s="8"/>
      <c r="R76" s="8" t="e">
        <f t="shared" ca="1" si="1"/>
        <v>#N/A</v>
      </c>
    </row>
    <row r="77" spans="1:18" x14ac:dyDescent="0.3">
      <c r="A77" s="8">
        <v>76</v>
      </c>
      <c r="B77" s="8" t="str">
        <f ca="1">ScheduleRotate!D77</f>
        <v xml:space="preserve">00:00 00:00 </v>
      </c>
      <c r="C77" s="8">
        <v>0</v>
      </c>
      <c r="D77" s="38" t="s">
        <v>228</v>
      </c>
      <c r="E77" s="8">
        <v>-1</v>
      </c>
      <c r="F77" s="8">
        <v>-2</v>
      </c>
      <c r="G77" s="8">
        <v>-2</v>
      </c>
      <c r="H77" s="8" t="e">
        <f>VLOOKUP(A77,WeeklyRate!B$2:V275,21,FALSE)</f>
        <v>#N/A</v>
      </c>
      <c r="I77" s="8">
        <v>0</v>
      </c>
      <c r="J77" s="8">
        <v>0</v>
      </c>
      <c r="K77" s="8">
        <v>1</v>
      </c>
      <c r="L77" s="38" t="s">
        <v>228</v>
      </c>
      <c r="M77" s="38" t="s">
        <v>229</v>
      </c>
      <c r="N77" s="8">
        <v>1</v>
      </c>
      <c r="O77" s="8">
        <v>0</v>
      </c>
      <c r="P77" s="8">
        <v>1</v>
      </c>
      <c r="Q77" s="8"/>
      <c r="R77" s="8" t="e">
        <f t="shared" ca="1" si="1"/>
        <v>#N/A</v>
      </c>
    </row>
    <row r="78" spans="1:18" x14ac:dyDescent="0.3">
      <c r="A78" s="8">
        <v>77</v>
      </c>
      <c r="B78" s="8" t="str">
        <f ca="1">ScheduleRotate!D78</f>
        <v xml:space="preserve">00:00 00:00 </v>
      </c>
      <c r="C78" s="8">
        <v>0</v>
      </c>
      <c r="D78" s="38" t="s">
        <v>230</v>
      </c>
      <c r="E78" s="8">
        <v>-1</v>
      </c>
      <c r="F78" s="8">
        <v>-2</v>
      </c>
      <c r="G78" s="8">
        <v>-2</v>
      </c>
      <c r="H78" s="8" t="e">
        <f>VLOOKUP(A78,WeeklyRate!B$2:V276,21,FALSE)</f>
        <v>#N/A</v>
      </c>
      <c r="I78" s="8">
        <v>0</v>
      </c>
      <c r="J78" s="8">
        <v>0</v>
      </c>
      <c r="K78" s="8">
        <v>1</v>
      </c>
      <c r="L78" s="38" t="s">
        <v>230</v>
      </c>
      <c r="M78" s="38" t="s">
        <v>231</v>
      </c>
      <c r="N78" s="8">
        <v>1</v>
      </c>
      <c r="O78" s="8">
        <v>0</v>
      </c>
      <c r="P78" s="8">
        <v>1</v>
      </c>
      <c r="Q78" s="8"/>
      <c r="R78" s="8" t="e">
        <f t="shared" ca="1" si="1"/>
        <v>#N/A</v>
      </c>
    </row>
    <row r="79" spans="1:18" x14ac:dyDescent="0.3">
      <c r="A79" s="8">
        <v>78</v>
      </c>
      <c r="B79" s="8" t="str">
        <f ca="1">ScheduleRotate!D79</f>
        <v xml:space="preserve">00:00 00:00 </v>
      </c>
      <c r="C79" s="8">
        <v>0</v>
      </c>
      <c r="D79" s="38" t="s">
        <v>232</v>
      </c>
      <c r="E79" s="8">
        <v>-1</v>
      </c>
      <c r="F79" s="8">
        <v>-2</v>
      </c>
      <c r="G79" s="8">
        <v>-2</v>
      </c>
      <c r="H79" s="8" t="e">
        <f>VLOOKUP(A79,WeeklyRate!B$2:V277,21,FALSE)</f>
        <v>#N/A</v>
      </c>
      <c r="I79" s="8">
        <v>0</v>
      </c>
      <c r="J79" s="8">
        <v>0</v>
      </c>
      <c r="K79" s="8">
        <v>1</v>
      </c>
      <c r="L79" s="38" t="s">
        <v>232</v>
      </c>
      <c r="M79" s="38" t="s">
        <v>233</v>
      </c>
      <c r="N79" s="8">
        <v>1</v>
      </c>
      <c r="O79" s="8">
        <v>0</v>
      </c>
      <c r="P79" s="8">
        <v>1</v>
      </c>
      <c r="Q79" s="8"/>
      <c r="R79" s="8" t="e">
        <f t="shared" ca="1" si="1"/>
        <v>#N/A</v>
      </c>
    </row>
    <row r="80" spans="1:18" x14ac:dyDescent="0.3">
      <c r="A80" s="8">
        <v>79</v>
      </c>
      <c r="B80" s="8" t="str">
        <f ca="1">ScheduleRotate!D80</f>
        <v xml:space="preserve">00:00 00:00 </v>
      </c>
      <c r="C80" s="8">
        <v>0</v>
      </c>
      <c r="D80" s="38" t="s">
        <v>234</v>
      </c>
      <c r="E80" s="8">
        <v>-1</v>
      </c>
      <c r="F80" s="8">
        <v>-2</v>
      </c>
      <c r="G80" s="8">
        <v>-2</v>
      </c>
      <c r="H80" s="8" t="e">
        <f>VLOOKUP(A80,WeeklyRate!B$2:V278,21,FALSE)</f>
        <v>#N/A</v>
      </c>
      <c r="I80" s="8">
        <v>0</v>
      </c>
      <c r="J80" s="8">
        <v>0</v>
      </c>
      <c r="K80" s="8">
        <v>1</v>
      </c>
      <c r="L80" s="38" t="s">
        <v>234</v>
      </c>
      <c r="M80" s="38" t="s">
        <v>235</v>
      </c>
      <c r="N80" s="8">
        <v>1</v>
      </c>
      <c r="O80" s="8">
        <v>0</v>
      </c>
      <c r="P80" s="8">
        <v>1</v>
      </c>
      <c r="Q80" s="8"/>
      <c r="R80" s="8" t="e">
        <f t="shared" ca="1" si="1"/>
        <v>#N/A</v>
      </c>
    </row>
    <row r="81" spans="1:18" x14ac:dyDescent="0.3">
      <c r="A81" s="8">
        <v>80</v>
      </c>
      <c r="B81" s="8" t="str">
        <f ca="1">ScheduleRotate!D81</f>
        <v xml:space="preserve">00:00 00:00 </v>
      </c>
      <c r="C81" s="8">
        <v>0</v>
      </c>
      <c r="D81" s="38" t="s">
        <v>236</v>
      </c>
      <c r="E81" s="8">
        <v>-1</v>
      </c>
      <c r="F81" s="8">
        <v>-2</v>
      </c>
      <c r="G81" s="8">
        <v>-2</v>
      </c>
      <c r="H81" s="8" t="e">
        <f>VLOOKUP(A81,WeeklyRate!B$2:V279,21,FALSE)</f>
        <v>#N/A</v>
      </c>
      <c r="I81" s="8">
        <v>0</v>
      </c>
      <c r="J81" s="8">
        <v>0</v>
      </c>
      <c r="K81" s="8">
        <v>1</v>
      </c>
      <c r="L81" s="38" t="s">
        <v>236</v>
      </c>
      <c r="M81" s="38" t="s">
        <v>237</v>
      </c>
      <c r="N81" s="8">
        <v>1</v>
      </c>
      <c r="O81" s="8">
        <v>0</v>
      </c>
      <c r="P81" s="8">
        <v>1</v>
      </c>
      <c r="Q81" s="8"/>
      <c r="R81" s="8" t="e">
        <f t="shared" ca="1" si="1"/>
        <v>#N/A</v>
      </c>
    </row>
    <row r="82" spans="1:18" x14ac:dyDescent="0.3">
      <c r="A82" s="8">
        <v>81</v>
      </c>
      <c r="B82" s="8" t="str">
        <f ca="1">ScheduleRotate!D82</f>
        <v xml:space="preserve">00:00 00:00 </v>
      </c>
      <c r="C82" s="8">
        <v>0</v>
      </c>
      <c r="D82" s="38" t="s">
        <v>238</v>
      </c>
      <c r="E82" s="8">
        <v>-1</v>
      </c>
      <c r="F82" s="8">
        <v>-2</v>
      </c>
      <c r="G82" s="8">
        <v>-2</v>
      </c>
      <c r="H82" s="8" t="e">
        <f>VLOOKUP(A82,WeeklyRate!B$2:V280,21,FALSE)</f>
        <v>#N/A</v>
      </c>
      <c r="I82" s="8">
        <v>0</v>
      </c>
      <c r="J82" s="8">
        <v>0</v>
      </c>
      <c r="K82" s="8">
        <v>1</v>
      </c>
      <c r="L82" s="38" t="s">
        <v>238</v>
      </c>
      <c r="M82" s="38" t="s">
        <v>239</v>
      </c>
      <c r="N82" s="8">
        <v>1</v>
      </c>
      <c r="O82" s="8">
        <v>0</v>
      </c>
      <c r="P82" s="8">
        <v>1</v>
      </c>
      <c r="Q82" s="8"/>
      <c r="R82" s="8" t="e">
        <f t="shared" ref="R82:R145" ca="1" si="2">"insert into schedules values ('"&amp;A82&amp;"','"&amp;B82&amp;"','"&amp;C82&amp;"','"&amp;D82&amp;"','"&amp;E82&amp;"','"&amp;F82&amp;"','"&amp;G82&amp;"','"&amp;H82&amp;"','"&amp;I82&amp;"','"&amp;J82&amp;"','"&amp;K82&amp;"','"&amp;L82&amp;"','"&amp;M82&amp;"','"&amp;N82&amp;"','"&amp;O82&amp;"','"&amp;P82&amp;"')exec @id=dbo.nextval 'schedules.scheduleref'"</f>
        <v>#N/A</v>
      </c>
    </row>
    <row r="83" spans="1:18" x14ac:dyDescent="0.3">
      <c r="A83" s="8">
        <v>82</v>
      </c>
      <c r="B83" s="8" t="str">
        <f ca="1">ScheduleRotate!D83</f>
        <v xml:space="preserve">00:00 00:00 </v>
      </c>
      <c r="C83" s="8">
        <v>0</v>
      </c>
      <c r="D83" s="38" t="s">
        <v>240</v>
      </c>
      <c r="E83" s="8">
        <v>-1</v>
      </c>
      <c r="F83" s="8">
        <v>-2</v>
      </c>
      <c r="G83" s="8">
        <v>-2</v>
      </c>
      <c r="H83" s="8" t="e">
        <f>VLOOKUP(A83,WeeklyRate!B$2:V281,21,FALSE)</f>
        <v>#N/A</v>
      </c>
      <c r="I83" s="8">
        <v>0</v>
      </c>
      <c r="J83" s="8">
        <v>0</v>
      </c>
      <c r="K83" s="8">
        <v>1</v>
      </c>
      <c r="L83" s="38" t="s">
        <v>240</v>
      </c>
      <c r="M83" s="38" t="s">
        <v>241</v>
      </c>
      <c r="N83" s="8">
        <v>1</v>
      </c>
      <c r="O83" s="8">
        <v>0</v>
      </c>
      <c r="P83" s="8">
        <v>1</v>
      </c>
      <c r="Q83" s="8"/>
      <c r="R83" s="8" t="e">
        <f t="shared" ca="1" si="2"/>
        <v>#N/A</v>
      </c>
    </row>
    <row r="84" spans="1:18" x14ac:dyDescent="0.3">
      <c r="A84" s="8">
        <v>83</v>
      </c>
      <c r="B84" s="8" t="str">
        <f ca="1">ScheduleRotate!D84</f>
        <v xml:space="preserve">00:00 00:00 </v>
      </c>
      <c r="C84" s="8">
        <v>0</v>
      </c>
      <c r="D84" s="38" t="s">
        <v>242</v>
      </c>
      <c r="E84" s="8">
        <v>-1</v>
      </c>
      <c r="F84" s="8">
        <v>-2</v>
      </c>
      <c r="G84" s="8">
        <v>-2</v>
      </c>
      <c r="H84" s="8" t="e">
        <f>VLOOKUP(A84,WeeklyRate!B$2:V282,21,FALSE)</f>
        <v>#N/A</v>
      </c>
      <c r="I84" s="8">
        <v>0</v>
      </c>
      <c r="J84" s="8">
        <v>0</v>
      </c>
      <c r="K84" s="8">
        <v>1</v>
      </c>
      <c r="L84" s="38" t="s">
        <v>242</v>
      </c>
      <c r="M84" s="38" t="s">
        <v>243</v>
      </c>
      <c r="N84" s="8">
        <v>1</v>
      </c>
      <c r="O84" s="8">
        <v>0</v>
      </c>
      <c r="P84" s="8">
        <v>1</v>
      </c>
      <c r="Q84" s="8"/>
      <c r="R84" s="8" t="e">
        <f t="shared" ca="1" si="2"/>
        <v>#N/A</v>
      </c>
    </row>
    <row r="85" spans="1:18" x14ac:dyDescent="0.3">
      <c r="A85" s="8">
        <v>84</v>
      </c>
      <c r="B85" s="8" t="str">
        <f ca="1">ScheduleRotate!D85</f>
        <v xml:space="preserve">00:00 00:00 </v>
      </c>
      <c r="C85" s="8">
        <v>0</v>
      </c>
      <c r="D85" s="38" t="s">
        <v>244</v>
      </c>
      <c r="E85" s="8">
        <v>-1</v>
      </c>
      <c r="F85" s="8">
        <v>-2</v>
      </c>
      <c r="G85" s="8">
        <v>-2</v>
      </c>
      <c r="H85" s="8" t="e">
        <f>VLOOKUP(A85,WeeklyRate!B$2:V283,21,FALSE)</f>
        <v>#N/A</v>
      </c>
      <c r="I85" s="8">
        <v>0</v>
      </c>
      <c r="J85" s="8">
        <v>0</v>
      </c>
      <c r="K85" s="8">
        <v>1</v>
      </c>
      <c r="L85" s="38" t="s">
        <v>244</v>
      </c>
      <c r="M85" s="38" t="s">
        <v>245</v>
      </c>
      <c r="N85" s="8">
        <v>1</v>
      </c>
      <c r="O85" s="8">
        <v>0</v>
      </c>
      <c r="P85" s="8">
        <v>1</v>
      </c>
      <c r="Q85" s="8"/>
      <c r="R85" s="8" t="e">
        <f t="shared" ca="1" si="2"/>
        <v>#N/A</v>
      </c>
    </row>
    <row r="86" spans="1:18" x14ac:dyDescent="0.3">
      <c r="A86" s="8">
        <v>85</v>
      </c>
      <c r="B86" s="8" t="str">
        <f ca="1">ScheduleRotate!D86</f>
        <v xml:space="preserve">00:00 00:00 </v>
      </c>
      <c r="C86" s="8">
        <v>0</v>
      </c>
      <c r="D86" s="38" t="s">
        <v>246</v>
      </c>
      <c r="E86" s="8">
        <v>-1</v>
      </c>
      <c r="F86" s="8">
        <v>-2</v>
      </c>
      <c r="G86" s="8">
        <v>-2</v>
      </c>
      <c r="H86" s="8" t="e">
        <f>VLOOKUP(A86,WeeklyRate!B$2:V284,21,FALSE)</f>
        <v>#N/A</v>
      </c>
      <c r="I86" s="8">
        <v>0</v>
      </c>
      <c r="J86" s="8">
        <v>0</v>
      </c>
      <c r="K86" s="8">
        <v>1</v>
      </c>
      <c r="L86" s="38" t="s">
        <v>246</v>
      </c>
      <c r="M86" s="38" t="s">
        <v>247</v>
      </c>
      <c r="N86" s="8">
        <v>1</v>
      </c>
      <c r="O86" s="8">
        <v>0</v>
      </c>
      <c r="P86" s="8">
        <v>1</v>
      </c>
      <c r="Q86" s="8"/>
      <c r="R86" s="8" t="e">
        <f t="shared" ca="1" si="2"/>
        <v>#N/A</v>
      </c>
    </row>
    <row r="87" spans="1:18" x14ac:dyDescent="0.3">
      <c r="A87" s="8">
        <v>86</v>
      </c>
      <c r="B87" s="8" t="str">
        <f ca="1">ScheduleRotate!D87</f>
        <v>00:00 00:00 1</v>
      </c>
      <c r="C87" s="8">
        <v>0</v>
      </c>
      <c r="D87" s="38" t="s">
        <v>248</v>
      </c>
      <c r="E87" s="8">
        <v>-1</v>
      </c>
      <c r="F87" s="8">
        <v>-2</v>
      </c>
      <c r="G87" s="8">
        <v>-2</v>
      </c>
      <c r="H87" s="8" t="e">
        <f>VLOOKUP(A87,WeeklyRate!B$2:V285,21,FALSE)</f>
        <v>#N/A</v>
      </c>
      <c r="I87" s="8">
        <v>0</v>
      </c>
      <c r="J87" s="8">
        <v>0</v>
      </c>
      <c r="K87" s="8">
        <v>1</v>
      </c>
      <c r="L87" s="38" t="s">
        <v>248</v>
      </c>
      <c r="M87" s="38" t="s">
        <v>249</v>
      </c>
      <c r="N87" s="8">
        <v>1</v>
      </c>
      <c r="O87" s="8">
        <v>0</v>
      </c>
      <c r="P87" s="8">
        <v>1</v>
      </c>
      <c r="Q87" s="8"/>
      <c r="R87" s="8" t="e">
        <f t="shared" ca="1" si="2"/>
        <v>#N/A</v>
      </c>
    </row>
    <row r="88" spans="1:18" x14ac:dyDescent="0.3">
      <c r="A88" s="8">
        <v>87</v>
      </c>
      <c r="B88" s="8" t="str">
        <f ca="1">ScheduleRotate!D88</f>
        <v>00:00 00:00 1</v>
      </c>
      <c r="C88" s="8">
        <v>0</v>
      </c>
      <c r="D88" s="38" t="s">
        <v>250</v>
      </c>
      <c r="E88" s="8">
        <v>-1</v>
      </c>
      <c r="F88" s="8">
        <v>-2</v>
      </c>
      <c r="G88" s="8">
        <v>-2</v>
      </c>
      <c r="H88" s="8" t="e">
        <f>VLOOKUP(A88,WeeklyRate!B$2:V286,21,FALSE)</f>
        <v>#N/A</v>
      </c>
      <c r="I88" s="8">
        <v>0</v>
      </c>
      <c r="J88" s="8">
        <v>0</v>
      </c>
      <c r="K88" s="8">
        <v>1</v>
      </c>
      <c r="L88" s="38" t="s">
        <v>250</v>
      </c>
      <c r="M88" s="38" t="s">
        <v>251</v>
      </c>
      <c r="N88" s="8">
        <v>1</v>
      </c>
      <c r="O88" s="8">
        <v>0</v>
      </c>
      <c r="P88" s="8">
        <v>1</v>
      </c>
      <c r="Q88" s="8"/>
      <c r="R88" s="8" t="e">
        <f t="shared" ca="1" si="2"/>
        <v>#N/A</v>
      </c>
    </row>
    <row r="89" spans="1:18" x14ac:dyDescent="0.3">
      <c r="A89" s="8">
        <v>88</v>
      </c>
      <c r="B89" s="8" t="str">
        <f ca="1">ScheduleRotate!D89</f>
        <v>00:00 00:00 1</v>
      </c>
      <c r="C89" s="8">
        <v>0</v>
      </c>
      <c r="D89" s="38" t="s">
        <v>252</v>
      </c>
      <c r="E89" s="8">
        <v>-1</v>
      </c>
      <c r="F89" s="8">
        <v>-2</v>
      </c>
      <c r="G89" s="8">
        <v>-2</v>
      </c>
      <c r="H89" s="8" t="e">
        <f>VLOOKUP(A89,WeeklyRate!B$2:V287,21,FALSE)</f>
        <v>#N/A</v>
      </c>
      <c r="I89" s="8">
        <v>0</v>
      </c>
      <c r="J89" s="8">
        <v>0</v>
      </c>
      <c r="K89" s="8">
        <v>1</v>
      </c>
      <c r="L89" s="38" t="s">
        <v>252</v>
      </c>
      <c r="M89" s="38" t="s">
        <v>253</v>
      </c>
      <c r="N89" s="8">
        <v>1</v>
      </c>
      <c r="O89" s="8">
        <v>0</v>
      </c>
      <c r="P89" s="8">
        <v>1</v>
      </c>
      <c r="Q89" s="8"/>
      <c r="R89" s="8" t="e">
        <f t="shared" ca="1" si="2"/>
        <v>#N/A</v>
      </c>
    </row>
    <row r="90" spans="1:18" x14ac:dyDescent="0.3">
      <c r="A90" s="8">
        <v>89</v>
      </c>
      <c r="B90" s="8" t="str">
        <f ca="1">ScheduleRotate!D90</f>
        <v>00:00 00:00 1</v>
      </c>
      <c r="C90" s="8">
        <v>0</v>
      </c>
      <c r="D90" s="38" t="s">
        <v>254</v>
      </c>
      <c r="E90" s="8">
        <v>-1</v>
      </c>
      <c r="F90" s="8">
        <v>-2</v>
      </c>
      <c r="G90" s="8">
        <v>-2</v>
      </c>
      <c r="H90" s="8" t="e">
        <f>VLOOKUP(A90,WeeklyRate!B$2:V288,21,FALSE)</f>
        <v>#N/A</v>
      </c>
      <c r="I90" s="8">
        <v>0</v>
      </c>
      <c r="J90" s="8">
        <v>0</v>
      </c>
      <c r="K90" s="8">
        <v>1</v>
      </c>
      <c r="L90" s="38" t="s">
        <v>254</v>
      </c>
      <c r="M90" s="38" t="s">
        <v>255</v>
      </c>
      <c r="N90" s="8">
        <v>1</v>
      </c>
      <c r="O90" s="8">
        <v>0</v>
      </c>
      <c r="P90" s="8">
        <v>1</v>
      </c>
      <c r="Q90" s="8"/>
      <c r="R90" s="8" t="e">
        <f t="shared" ca="1" si="2"/>
        <v>#N/A</v>
      </c>
    </row>
    <row r="91" spans="1:18" x14ac:dyDescent="0.3">
      <c r="A91" s="8">
        <v>90</v>
      </c>
      <c r="B91" s="8" t="str">
        <f ca="1">ScheduleRotate!D91</f>
        <v>00:00 00:00 1</v>
      </c>
      <c r="C91" s="8">
        <v>0</v>
      </c>
      <c r="D91" s="38" t="s">
        <v>256</v>
      </c>
      <c r="E91" s="8">
        <v>-1</v>
      </c>
      <c r="F91" s="8">
        <v>-2</v>
      </c>
      <c r="G91" s="8">
        <v>-2</v>
      </c>
      <c r="H91" s="8" t="e">
        <f>VLOOKUP(A91,WeeklyRate!B$2:V289,21,FALSE)</f>
        <v>#N/A</v>
      </c>
      <c r="I91" s="8">
        <v>0</v>
      </c>
      <c r="J91" s="8">
        <v>0</v>
      </c>
      <c r="K91" s="8">
        <v>1</v>
      </c>
      <c r="L91" s="38" t="s">
        <v>256</v>
      </c>
      <c r="M91" s="38" t="s">
        <v>257</v>
      </c>
      <c r="N91" s="8">
        <v>1</v>
      </c>
      <c r="O91" s="8">
        <v>0</v>
      </c>
      <c r="P91" s="8">
        <v>1</v>
      </c>
      <c r="Q91" s="8"/>
      <c r="R91" s="8" t="e">
        <f ca="1">"insert into schedules values ('"&amp;A91&amp;"','"&amp;B91&amp;"','"&amp;C91&amp;"','"&amp;D91&amp;"','"&amp;E91&amp;"','"&amp;F91&amp;"','"&amp;G91&amp;"','"&amp;H91&amp;"','"&amp;I91&amp;"','"&amp;J91&amp;"','"&amp;K91&amp;"','"&amp;L91&amp;"','"&amp;M91&amp;"','"&amp;N91&amp;"','"&amp;O91&amp;"','"&amp;P91&amp;"')exec @id=dbo.nextval 'schedules.scheduleref'"</f>
        <v>#N/A</v>
      </c>
    </row>
    <row r="92" spans="1:18" x14ac:dyDescent="0.3">
      <c r="A92" s="8">
        <v>91</v>
      </c>
      <c r="B92" s="8" t="str">
        <f ca="1">ScheduleRotate!D92</f>
        <v>00:00 00:00 1</v>
      </c>
      <c r="C92" s="8">
        <v>0</v>
      </c>
      <c r="D92" s="38" t="s">
        <v>258</v>
      </c>
      <c r="E92" s="8">
        <v>-1</v>
      </c>
      <c r="F92" s="8">
        <v>-2</v>
      </c>
      <c r="G92" s="8">
        <v>-2</v>
      </c>
      <c r="H92" s="8" t="e">
        <f>VLOOKUP(A92,WeeklyRate!B$2:V290,21,FALSE)</f>
        <v>#N/A</v>
      </c>
      <c r="I92" s="8">
        <v>0</v>
      </c>
      <c r="J92" s="8">
        <v>0</v>
      </c>
      <c r="K92" s="8">
        <v>1</v>
      </c>
      <c r="L92" s="38" t="s">
        <v>258</v>
      </c>
      <c r="M92" s="38" t="s">
        <v>259</v>
      </c>
      <c r="N92" s="8">
        <v>1</v>
      </c>
      <c r="O92" s="8">
        <v>0</v>
      </c>
      <c r="P92" s="8">
        <v>1</v>
      </c>
      <c r="Q92" s="8"/>
      <c r="R92" s="8" t="e">
        <f t="shared" ca="1" si="2"/>
        <v>#N/A</v>
      </c>
    </row>
    <row r="93" spans="1:18" x14ac:dyDescent="0.3">
      <c r="A93" s="8">
        <v>92</v>
      </c>
      <c r="B93" s="8" t="str">
        <f ca="1">ScheduleRotate!D93</f>
        <v>00:00 00:00 1</v>
      </c>
      <c r="C93" s="8">
        <v>0</v>
      </c>
      <c r="D93" s="38" t="s">
        <v>260</v>
      </c>
      <c r="E93" s="8">
        <v>-1</v>
      </c>
      <c r="F93" s="8">
        <v>-2</v>
      </c>
      <c r="G93" s="8">
        <v>-2</v>
      </c>
      <c r="H93" s="8" t="e">
        <f>VLOOKUP(A93,WeeklyRate!B$2:V291,21,FALSE)</f>
        <v>#N/A</v>
      </c>
      <c r="I93" s="8">
        <v>0</v>
      </c>
      <c r="J93" s="8">
        <v>0</v>
      </c>
      <c r="K93" s="8">
        <v>1</v>
      </c>
      <c r="L93" s="38" t="s">
        <v>260</v>
      </c>
      <c r="M93" s="38" t="s">
        <v>261</v>
      </c>
      <c r="N93" s="8">
        <v>1</v>
      </c>
      <c r="O93" s="8">
        <v>0</v>
      </c>
      <c r="P93" s="8">
        <v>1</v>
      </c>
      <c r="Q93" s="8"/>
      <c r="R93" s="8" t="e">
        <f t="shared" ca="1" si="2"/>
        <v>#N/A</v>
      </c>
    </row>
    <row r="94" spans="1:18" x14ac:dyDescent="0.3">
      <c r="A94" s="8">
        <v>93</v>
      </c>
      <c r="B94" s="8" t="str">
        <f ca="1">ScheduleRotate!D94</f>
        <v>00:00 00:00 1</v>
      </c>
      <c r="C94" s="8">
        <v>0</v>
      </c>
      <c r="D94" s="38" t="s">
        <v>262</v>
      </c>
      <c r="E94" s="8">
        <v>-1</v>
      </c>
      <c r="F94" s="8">
        <v>-2</v>
      </c>
      <c r="G94" s="8">
        <v>-2</v>
      </c>
      <c r="H94" s="8" t="e">
        <f>VLOOKUP(A94,WeeklyRate!B$2:V292,21,FALSE)</f>
        <v>#N/A</v>
      </c>
      <c r="I94" s="8">
        <v>0</v>
      </c>
      <c r="J94" s="8">
        <v>0</v>
      </c>
      <c r="K94" s="8">
        <v>1</v>
      </c>
      <c r="L94" s="38" t="s">
        <v>262</v>
      </c>
      <c r="M94" s="38" t="s">
        <v>263</v>
      </c>
      <c r="N94" s="8">
        <v>1</v>
      </c>
      <c r="O94" s="8">
        <v>0</v>
      </c>
      <c r="P94" s="8">
        <v>1</v>
      </c>
      <c r="Q94" s="8"/>
      <c r="R94" s="8" t="e">
        <f t="shared" ca="1" si="2"/>
        <v>#N/A</v>
      </c>
    </row>
    <row r="95" spans="1:18" x14ac:dyDescent="0.3">
      <c r="A95" s="8">
        <v>94</v>
      </c>
      <c r="B95" s="8" t="str">
        <f ca="1">ScheduleRotate!D95</f>
        <v>00:00 00:00 1</v>
      </c>
      <c r="C95" s="8">
        <v>0</v>
      </c>
      <c r="D95" s="38" t="s">
        <v>264</v>
      </c>
      <c r="E95" s="8">
        <v>-1</v>
      </c>
      <c r="F95" s="8">
        <v>-2</v>
      </c>
      <c r="G95" s="8">
        <v>-2</v>
      </c>
      <c r="H95" s="8" t="e">
        <f>VLOOKUP(A95,WeeklyRate!B$2:V293,21,FALSE)</f>
        <v>#N/A</v>
      </c>
      <c r="I95" s="8">
        <v>0</v>
      </c>
      <c r="J95" s="8">
        <v>0</v>
      </c>
      <c r="K95" s="8">
        <v>1</v>
      </c>
      <c r="L95" s="38" t="s">
        <v>264</v>
      </c>
      <c r="M95" s="38" t="s">
        <v>265</v>
      </c>
      <c r="N95" s="8">
        <v>1</v>
      </c>
      <c r="O95" s="8">
        <v>0</v>
      </c>
      <c r="P95" s="8">
        <v>1</v>
      </c>
      <c r="Q95" s="8"/>
      <c r="R95" s="8" t="e">
        <f t="shared" ca="1" si="2"/>
        <v>#N/A</v>
      </c>
    </row>
    <row r="96" spans="1:18" x14ac:dyDescent="0.3">
      <c r="A96" s="8">
        <v>95</v>
      </c>
      <c r="B96" s="8" t="str">
        <f ca="1">ScheduleRotate!D96</f>
        <v>00:00 00:00 1</v>
      </c>
      <c r="C96" s="8">
        <v>0</v>
      </c>
      <c r="D96" s="38" t="s">
        <v>266</v>
      </c>
      <c r="E96" s="8">
        <v>-1</v>
      </c>
      <c r="F96" s="8">
        <v>-2</v>
      </c>
      <c r="G96" s="8">
        <v>-2</v>
      </c>
      <c r="H96" s="8" t="e">
        <f>VLOOKUP(A96,WeeklyRate!B$2:V294,21,FALSE)</f>
        <v>#N/A</v>
      </c>
      <c r="I96" s="8">
        <v>0</v>
      </c>
      <c r="J96" s="8">
        <v>0</v>
      </c>
      <c r="K96" s="8">
        <v>1</v>
      </c>
      <c r="L96" s="38" t="s">
        <v>266</v>
      </c>
      <c r="M96" s="38" t="s">
        <v>267</v>
      </c>
      <c r="N96" s="8">
        <v>1</v>
      </c>
      <c r="O96" s="8">
        <v>0</v>
      </c>
      <c r="P96" s="8">
        <v>1</v>
      </c>
      <c r="Q96" s="8"/>
      <c r="R96" s="8" t="e">
        <f t="shared" ca="1" si="2"/>
        <v>#N/A</v>
      </c>
    </row>
    <row r="97" spans="1:18" x14ac:dyDescent="0.3">
      <c r="A97" s="8">
        <v>96</v>
      </c>
      <c r="B97" s="8" t="str">
        <f ca="1">ScheduleRotate!D97</f>
        <v>00:00 00:00 1</v>
      </c>
      <c r="C97" s="8">
        <v>0</v>
      </c>
      <c r="D97" s="38" t="s">
        <v>268</v>
      </c>
      <c r="E97" s="8">
        <v>-1</v>
      </c>
      <c r="F97" s="8">
        <v>-2</v>
      </c>
      <c r="G97" s="8">
        <v>-2</v>
      </c>
      <c r="H97" s="8" t="e">
        <f>VLOOKUP(A97,WeeklyRate!B$2:V295,21,FALSE)</f>
        <v>#N/A</v>
      </c>
      <c r="I97" s="8">
        <v>0</v>
      </c>
      <c r="J97" s="8">
        <v>0</v>
      </c>
      <c r="K97" s="8">
        <v>1</v>
      </c>
      <c r="L97" s="38" t="s">
        <v>268</v>
      </c>
      <c r="M97" s="38" t="s">
        <v>269</v>
      </c>
      <c r="N97" s="8">
        <v>1</v>
      </c>
      <c r="O97" s="8">
        <v>0</v>
      </c>
      <c r="P97" s="8">
        <v>1</v>
      </c>
      <c r="Q97" s="8"/>
      <c r="R97" s="8" t="e">
        <f t="shared" ca="1" si="2"/>
        <v>#N/A</v>
      </c>
    </row>
    <row r="98" spans="1:18" x14ac:dyDescent="0.3">
      <c r="A98" s="8">
        <v>97</v>
      </c>
      <c r="B98" s="8" t="str">
        <f ca="1">ScheduleRotate!D98</f>
        <v>00:00 00:00 1</v>
      </c>
      <c r="C98" s="8">
        <v>0</v>
      </c>
      <c r="D98" s="38" t="s">
        <v>270</v>
      </c>
      <c r="E98" s="8">
        <v>-1</v>
      </c>
      <c r="F98" s="8">
        <v>-2</v>
      </c>
      <c r="G98" s="8">
        <v>-2</v>
      </c>
      <c r="H98" s="8" t="e">
        <f>VLOOKUP(A98,WeeklyRate!B$2:V296,21,FALSE)</f>
        <v>#N/A</v>
      </c>
      <c r="I98" s="8">
        <v>0</v>
      </c>
      <c r="J98" s="8">
        <v>0</v>
      </c>
      <c r="K98" s="8">
        <v>1</v>
      </c>
      <c r="L98" s="38" t="s">
        <v>270</v>
      </c>
      <c r="M98" s="38" t="s">
        <v>271</v>
      </c>
      <c r="N98" s="8">
        <v>1</v>
      </c>
      <c r="O98" s="8">
        <v>0</v>
      </c>
      <c r="P98" s="8">
        <v>1</v>
      </c>
      <c r="Q98" s="8"/>
      <c r="R98" s="8" t="e">
        <f t="shared" ca="1" si="2"/>
        <v>#N/A</v>
      </c>
    </row>
    <row r="99" spans="1:18" x14ac:dyDescent="0.3">
      <c r="A99" s="8">
        <v>98</v>
      </c>
      <c r="B99" s="8" t="str">
        <f ca="1">ScheduleRotate!D99</f>
        <v>00:00 00:00 1</v>
      </c>
      <c r="C99" s="8">
        <v>0</v>
      </c>
      <c r="D99" s="38" t="s">
        <v>272</v>
      </c>
      <c r="E99" s="8">
        <v>-1</v>
      </c>
      <c r="F99" s="8">
        <v>-2</v>
      </c>
      <c r="G99" s="8">
        <v>-2</v>
      </c>
      <c r="H99" s="8" t="e">
        <f>VLOOKUP(A99,WeeklyRate!B$2:V297,21,FALSE)</f>
        <v>#N/A</v>
      </c>
      <c r="I99" s="8">
        <v>0</v>
      </c>
      <c r="J99" s="8">
        <v>0</v>
      </c>
      <c r="K99" s="8">
        <v>1</v>
      </c>
      <c r="L99" s="38" t="s">
        <v>272</v>
      </c>
      <c r="M99" s="38" t="s">
        <v>273</v>
      </c>
      <c r="N99" s="8">
        <v>1</v>
      </c>
      <c r="O99" s="8">
        <v>0</v>
      </c>
      <c r="P99" s="8">
        <v>1</v>
      </c>
      <c r="Q99" s="8"/>
      <c r="R99" s="8" t="e">
        <f t="shared" ca="1" si="2"/>
        <v>#N/A</v>
      </c>
    </row>
    <row r="100" spans="1:18" x14ac:dyDescent="0.3">
      <c r="A100" s="8">
        <v>99</v>
      </c>
      <c r="B100" s="8" t="str">
        <f ca="1">ScheduleRotate!D100</f>
        <v>00:00 00:00 1</v>
      </c>
      <c r="C100" s="8">
        <v>0</v>
      </c>
      <c r="D100" s="38" t="s">
        <v>274</v>
      </c>
      <c r="E100" s="8">
        <v>-1</v>
      </c>
      <c r="F100" s="8">
        <v>-2</v>
      </c>
      <c r="G100" s="8">
        <v>-2</v>
      </c>
      <c r="H100" s="8" t="e">
        <f>VLOOKUP(A100,WeeklyRate!B$2:V298,21,FALSE)</f>
        <v>#N/A</v>
      </c>
      <c r="I100" s="8">
        <v>0</v>
      </c>
      <c r="J100" s="8">
        <v>0</v>
      </c>
      <c r="K100" s="8">
        <v>1</v>
      </c>
      <c r="L100" s="38" t="s">
        <v>274</v>
      </c>
      <c r="M100" s="38" t="s">
        <v>275</v>
      </c>
      <c r="N100" s="8">
        <v>1</v>
      </c>
      <c r="O100" s="8">
        <v>0</v>
      </c>
      <c r="P100" s="8">
        <v>1</v>
      </c>
      <c r="Q100" s="8"/>
      <c r="R100" s="8" t="e">
        <f t="shared" ca="1" si="2"/>
        <v>#N/A</v>
      </c>
    </row>
    <row r="101" spans="1:18" x14ac:dyDescent="0.3">
      <c r="A101" s="8">
        <v>100</v>
      </c>
      <c r="B101" s="8" t="str">
        <f ca="1">ScheduleRotate!D101</f>
        <v>00:00 00:00 1</v>
      </c>
      <c r="C101" s="8">
        <v>0</v>
      </c>
      <c r="D101" s="38" t="s">
        <v>276</v>
      </c>
      <c r="E101" s="8">
        <v>-1</v>
      </c>
      <c r="F101" s="8">
        <v>-2</v>
      </c>
      <c r="G101" s="8">
        <v>-2</v>
      </c>
      <c r="H101" s="8" t="e">
        <f>VLOOKUP(A101,WeeklyRate!B$2:V299,21,FALSE)</f>
        <v>#N/A</v>
      </c>
      <c r="I101" s="8">
        <v>0</v>
      </c>
      <c r="J101" s="8">
        <v>0</v>
      </c>
      <c r="K101" s="8">
        <v>1</v>
      </c>
      <c r="L101" s="38" t="s">
        <v>276</v>
      </c>
      <c r="M101" s="38" t="s">
        <v>277</v>
      </c>
      <c r="N101" s="8">
        <v>1</v>
      </c>
      <c r="O101" s="8">
        <v>0</v>
      </c>
      <c r="P101" s="8">
        <v>1</v>
      </c>
      <c r="Q101" s="8"/>
      <c r="R101" s="8" t="e">
        <f t="shared" ca="1" si="2"/>
        <v>#N/A</v>
      </c>
    </row>
    <row r="102" spans="1:18" x14ac:dyDescent="0.3">
      <c r="A102" s="8">
        <v>101</v>
      </c>
      <c r="B102" s="8" t="str">
        <f ca="1">ScheduleRotate!D102</f>
        <v>00:00 00:00 1</v>
      </c>
      <c r="C102" s="8">
        <v>0</v>
      </c>
      <c r="D102" s="38" t="s">
        <v>278</v>
      </c>
      <c r="E102" s="8">
        <v>-1</v>
      </c>
      <c r="F102" s="8">
        <v>-2</v>
      </c>
      <c r="G102" s="8">
        <v>-2</v>
      </c>
      <c r="H102" s="8" t="e">
        <f>VLOOKUP(A102,WeeklyRate!B$2:V300,21,FALSE)</f>
        <v>#N/A</v>
      </c>
      <c r="I102" s="8">
        <v>0</v>
      </c>
      <c r="J102" s="8">
        <v>0</v>
      </c>
      <c r="K102" s="8">
        <v>1</v>
      </c>
      <c r="L102" s="38" t="s">
        <v>278</v>
      </c>
      <c r="M102" s="38" t="s">
        <v>279</v>
      </c>
      <c r="N102" s="8">
        <v>1</v>
      </c>
      <c r="O102" s="8">
        <v>0</v>
      </c>
      <c r="P102" s="8">
        <v>1</v>
      </c>
      <c r="Q102" s="8"/>
      <c r="R102" s="8" t="e">
        <f t="shared" ca="1" si="2"/>
        <v>#N/A</v>
      </c>
    </row>
    <row r="103" spans="1:18" x14ac:dyDescent="0.3">
      <c r="A103" s="8">
        <v>102</v>
      </c>
      <c r="B103" s="8" t="str">
        <f ca="1">ScheduleRotate!D103</f>
        <v>00:00 00:00 1</v>
      </c>
      <c r="C103" s="8">
        <v>0</v>
      </c>
      <c r="D103" s="38" t="s">
        <v>280</v>
      </c>
      <c r="E103" s="8">
        <v>-1</v>
      </c>
      <c r="F103" s="8">
        <v>-2</v>
      </c>
      <c r="G103" s="8">
        <v>-2</v>
      </c>
      <c r="H103" s="8" t="e">
        <f>VLOOKUP(A103,WeeklyRate!B$2:V301,21,FALSE)</f>
        <v>#N/A</v>
      </c>
      <c r="I103" s="8">
        <v>0</v>
      </c>
      <c r="J103" s="8">
        <v>0</v>
      </c>
      <c r="K103" s="8">
        <v>1</v>
      </c>
      <c r="L103" s="38" t="s">
        <v>280</v>
      </c>
      <c r="M103" s="38" t="s">
        <v>281</v>
      </c>
      <c r="N103" s="8">
        <v>1</v>
      </c>
      <c r="O103" s="8">
        <v>0</v>
      </c>
      <c r="P103" s="8">
        <v>1</v>
      </c>
      <c r="Q103" s="8"/>
      <c r="R103" s="8" t="e">
        <f t="shared" ca="1" si="2"/>
        <v>#N/A</v>
      </c>
    </row>
    <row r="104" spans="1:18" x14ac:dyDescent="0.3">
      <c r="A104" s="8">
        <v>103</v>
      </c>
      <c r="B104" s="8" t="str">
        <f ca="1">ScheduleRotate!D104</f>
        <v>00:00 00:00 1</v>
      </c>
      <c r="C104" s="8">
        <v>0</v>
      </c>
      <c r="D104" s="38" t="s">
        <v>282</v>
      </c>
      <c r="E104" s="8">
        <v>-1</v>
      </c>
      <c r="F104" s="8">
        <v>-2</v>
      </c>
      <c r="G104" s="8">
        <v>-2</v>
      </c>
      <c r="H104" s="8" t="e">
        <f>VLOOKUP(A104,WeeklyRate!B$2:V302,21,FALSE)</f>
        <v>#N/A</v>
      </c>
      <c r="I104" s="8">
        <v>0</v>
      </c>
      <c r="J104" s="8">
        <v>0</v>
      </c>
      <c r="K104" s="8">
        <v>1</v>
      </c>
      <c r="L104" s="38" t="s">
        <v>282</v>
      </c>
      <c r="M104" s="38" t="s">
        <v>283</v>
      </c>
      <c r="N104" s="8">
        <v>1</v>
      </c>
      <c r="O104" s="8">
        <v>0</v>
      </c>
      <c r="P104" s="8">
        <v>1</v>
      </c>
      <c r="Q104" s="8"/>
      <c r="R104" s="8" t="e">
        <f t="shared" ca="1" si="2"/>
        <v>#N/A</v>
      </c>
    </row>
    <row r="105" spans="1:18" x14ac:dyDescent="0.3">
      <c r="A105" s="8">
        <v>104</v>
      </c>
      <c r="B105" s="8" t="str">
        <f ca="1">ScheduleRotate!D105</f>
        <v>00:00 00:00 1</v>
      </c>
      <c r="C105" s="8">
        <v>0</v>
      </c>
      <c r="D105" s="38" t="s">
        <v>284</v>
      </c>
      <c r="E105" s="8">
        <v>-1</v>
      </c>
      <c r="F105" s="8">
        <v>-2</v>
      </c>
      <c r="G105" s="8">
        <v>-2</v>
      </c>
      <c r="H105" s="8" t="e">
        <f>VLOOKUP(A105,WeeklyRate!B$2:V303,21,FALSE)</f>
        <v>#N/A</v>
      </c>
      <c r="I105" s="8">
        <v>0</v>
      </c>
      <c r="J105" s="8">
        <v>0</v>
      </c>
      <c r="K105" s="8">
        <v>1</v>
      </c>
      <c r="L105" s="38" t="s">
        <v>284</v>
      </c>
      <c r="M105" s="38" t="s">
        <v>285</v>
      </c>
      <c r="N105" s="8">
        <v>1</v>
      </c>
      <c r="O105" s="8">
        <v>0</v>
      </c>
      <c r="P105" s="8">
        <v>1</v>
      </c>
      <c r="Q105" s="8"/>
      <c r="R105" s="8" t="e">
        <f t="shared" ca="1" si="2"/>
        <v>#N/A</v>
      </c>
    </row>
    <row r="106" spans="1:18" x14ac:dyDescent="0.3">
      <c r="A106" s="8">
        <v>105</v>
      </c>
      <c r="B106" s="8" t="str">
        <f ca="1">ScheduleRotate!D106</f>
        <v>00:00 00:00 1</v>
      </c>
      <c r="C106" s="8">
        <v>0</v>
      </c>
      <c r="D106" s="38" t="s">
        <v>286</v>
      </c>
      <c r="E106" s="8">
        <v>-1</v>
      </c>
      <c r="F106" s="8">
        <v>-2</v>
      </c>
      <c r="G106" s="8">
        <v>-2</v>
      </c>
      <c r="H106" s="8" t="e">
        <f>VLOOKUP(A106,WeeklyRate!B$2:V304,21,FALSE)</f>
        <v>#N/A</v>
      </c>
      <c r="I106" s="8">
        <v>0</v>
      </c>
      <c r="J106" s="8">
        <v>0</v>
      </c>
      <c r="K106" s="8">
        <v>1</v>
      </c>
      <c r="L106" s="38" t="s">
        <v>286</v>
      </c>
      <c r="M106" s="38" t="s">
        <v>287</v>
      </c>
      <c r="N106" s="8">
        <v>1</v>
      </c>
      <c r="O106" s="8">
        <v>0</v>
      </c>
      <c r="P106" s="8">
        <v>1</v>
      </c>
      <c r="Q106" s="8"/>
      <c r="R106" s="8" t="e">
        <f t="shared" ca="1" si="2"/>
        <v>#N/A</v>
      </c>
    </row>
    <row r="107" spans="1:18" x14ac:dyDescent="0.3">
      <c r="A107" s="8">
        <v>106</v>
      </c>
      <c r="B107" s="8" t="str">
        <f ca="1">ScheduleRotate!D107</f>
        <v>00:00 00:00 1</v>
      </c>
      <c r="C107" s="8">
        <v>0</v>
      </c>
      <c r="D107" s="38" t="s">
        <v>288</v>
      </c>
      <c r="E107" s="8">
        <v>-1</v>
      </c>
      <c r="F107" s="8">
        <v>-2</v>
      </c>
      <c r="G107" s="8">
        <v>-2</v>
      </c>
      <c r="H107" s="8" t="e">
        <f>VLOOKUP(A107,WeeklyRate!B$2:V305,21,FALSE)</f>
        <v>#N/A</v>
      </c>
      <c r="I107" s="8">
        <v>0</v>
      </c>
      <c r="J107" s="8">
        <v>0</v>
      </c>
      <c r="K107" s="8">
        <v>1</v>
      </c>
      <c r="L107" s="38" t="s">
        <v>288</v>
      </c>
      <c r="M107" s="38" t="s">
        <v>289</v>
      </c>
      <c r="N107" s="8">
        <v>1</v>
      </c>
      <c r="O107" s="8">
        <v>0</v>
      </c>
      <c r="P107" s="8">
        <v>1</v>
      </c>
      <c r="Q107" s="8"/>
      <c r="R107" s="8" t="e">
        <f t="shared" ca="1" si="2"/>
        <v>#N/A</v>
      </c>
    </row>
    <row r="108" spans="1:18" x14ac:dyDescent="0.3">
      <c r="A108" s="8">
        <v>107</v>
      </c>
      <c r="B108" s="8" t="str">
        <f ca="1">ScheduleRotate!D108</f>
        <v>00:00 00:00 1</v>
      </c>
      <c r="C108" s="8">
        <v>0</v>
      </c>
      <c r="D108" s="38" t="s">
        <v>290</v>
      </c>
      <c r="E108" s="8">
        <v>-1</v>
      </c>
      <c r="F108" s="8">
        <v>-2</v>
      </c>
      <c r="G108" s="8">
        <v>-2</v>
      </c>
      <c r="H108" s="8" t="e">
        <f>VLOOKUP(A108,WeeklyRate!B$2:V306,21,FALSE)</f>
        <v>#N/A</v>
      </c>
      <c r="I108" s="8">
        <v>0</v>
      </c>
      <c r="J108" s="8">
        <v>0</v>
      </c>
      <c r="K108" s="8">
        <v>1</v>
      </c>
      <c r="L108" s="38" t="s">
        <v>290</v>
      </c>
      <c r="M108" s="38" t="s">
        <v>291</v>
      </c>
      <c r="N108" s="8">
        <v>1</v>
      </c>
      <c r="O108" s="8">
        <v>0</v>
      </c>
      <c r="P108" s="8">
        <v>1</v>
      </c>
      <c r="Q108" s="8"/>
      <c r="R108" s="8" t="e">
        <f t="shared" ca="1" si="2"/>
        <v>#N/A</v>
      </c>
    </row>
    <row r="109" spans="1:18" x14ac:dyDescent="0.3">
      <c r="A109" s="8">
        <v>108</v>
      </c>
      <c r="B109" s="8" t="str">
        <f ca="1">ScheduleRotate!D109</f>
        <v>00:00 00:00 1</v>
      </c>
      <c r="C109" s="8">
        <v>0</v>
      </c>
      <c r="D109" s="38" t="s">
        <v>292</v>
      </c>
      <c r="E109" s="8">
        <v>-1</v>
      </c>
      <c r="F109" s="8">
        <v>-2</v>
      </c>
      <c r="G109" s="8">
        <v>-2</v>
      </c>
      <c r="H109" s="8" t="e">
        <f>VLOOKUP(A109,WeeklyRate!B$2:V307,21,FALSE)</f>
        <v>#N/A</v>
      </c>
      <c r="I109" s="8">
        <v>0</v>
      </c>
      <c r="J109" s="8">
        <v>0</v>
      </c>
      <c r="K109" s="8">
        <v>1</v>
      </c>
      <c r="L109" s="38" t="s">
        <v>292</v>
      </c>
      <c r="M109" s="38" t="s">
        <v>293</v>
      </c>
      <c r="N109" s="8">
        <v>1</v>
      </c>
      <c r="O109" s="8">
        <v>0</v>
      </c>
      <c r="P109" s="8">
        <v>1</v>
      </c>
      <c r="Q109" s="8"/>
      <c r="R109" s="8" t="e">
        <f t="shared" ca="1" si="2"/>
        <v>#N/A</v>
      </c>
    </row>
    <row r="110" spans="1:18" x14ac:dyDescent="0.3">
      <c r="A110" s="8">
        <v>109</v>
      </c>
      <c r="B110" s="8" t="str">
        <f ca="1">ScheduleRotate!D110</f>
        <v>00:00 00:00 1</v>
      </c>
      <c r="C110" s="8">
        <v>0</v>
      </c>
      <c r="D110" s="38" t="s">
        <v>294</v>
      </c>
      <c r="E110" s="8">
        <v>-1</v>
      </c>
      <c r="F110" s="8">
        <v>-2</v>
      </c>
      <c r="G110" s="8">
        <v>-2</v>
      </c>
      <c r="H110" s="8" t="e">
        <f>VLOOKUP(A110,WeeklyRate!B$2:V308,21,FALSE)</f>
        <v>#N/A</v>
      </c>
      <c r="I110" s="8">
        <v>0</v>
      </c>
      <c r="J110" s="8">
        <v>0</v>
      </c>
      <c r="K110" s="8">
        <v>1</v>
      </c>
      <c r="L110" s="38" t="s">
        <v>294</v>
      </c>
      <c r="M110" s="38" t="s">
        <v>295</v>
      </c>
      <c r="N110" s="8">
        <v>1</v>
      </c>
      <c r="O110" s="8">
        <v>0</v>
      </c>
      <c r="P110" s="8">
        <v>1</v>
      </c>
      <c r="Q110" s="8"/>
      <c r="R110" s="8" t="e">
        <f t="shared" ca="1" si="2"/>
        <v>#N/A</v>
      </c>
    </row>
    <row r="111" spans="1:18" x14ac:dyDescent="0.3">
      <c r="A111" s="8">
        <v>110</v>
      </c>
      <c r="B111" s="8" t="str">
        <f ca="1">ScheduleRotate!D111</f>
        <v>00:00 00:00 1</v>
      </c>
      <c r="C111" s="8">
        <v>0</v>
      </c>
      <c r="D111" s="38" t="s">
        <v>296</v>
      </c>
      <c r="E111" s="8">
        <v>-1</v>
      </c>
      <c r="F111" s="8">
        <v>-2</v>
      </c>
      <c r="G111" s="8">
        <v>-2</v>
      </c>
      <c r="H111" s="8" t="e">
        <f>VLOOKUP(A111,WeeklyRate!B$2:V309,21,FALSE)</f>
        <v>#N/A</v>
      </c>
      <c r="I111" s="8">
        <v>0</v>
      </c>
      <c r="J111" s="8">
        <v>0</v>
      </c>
      <c r="K111" s="8">
        <v>1</v>
      </c>
      <c r="L111" s="38" t="s">
        <v>296</v>
      </c>
      <c r="M111" s="38" t="s">
        <v>297</v>
      </c>
      <c r="N111" s="8">
        <v>1</v>
      </c>
      <c r="O111" s="8">
        <v>0</v>
      </c>
      <c r="P111" s="8">
        <v>1</v>
      </c>
      <c r="Q111" s="8"/>
      <c r="R111" s="8" t="e">
        <f t="shared" ca="1" si="2"/>
        <v>#N/A</v>
      </c>
    </row>
    <row r="112" spans="1:18" x14ac:dyDescent="0.3">
      <c r="A112" s="8">
        <v>111</v>
      </c>
      <c r="B112" s="8" t="str">
        <f ca="1">ScheduleRotate!D112</f>
        <v>00:00 00:00 1</v>
      </c>
      <c r="C112" s="8">
        <v>0</v>
      </c>
      <c r="D112" s="38" t="s">
        <v>298</v>
      </c>
      <c r="E112" s="8">
        <v>-1</v>
      </c>
      <c r="F112" s="8">
        <v>-2</v>
      </c>
      <c r="G112" s="8">
        <v>-2</v>
      </c>
      <c r="H112" s="8" t="e">
        <f>VLOOKUP(A112,WeeklyRate!B$2:V310,21,FALSE)</f>
        <v>#N/A</v>
      </c>
      <c r="I112" s="8">
        <v>0</v>
      </c>
      <c r="J112" s="8">
        <v>0</v>
      </c>
      <c r="K112" s="8">
        <v>1</v>
      </c>
      <c r="L112" s="38" t="s">
        <v>298</v>
      </c>
      <c r="M112" s="38" t="s">
        <v>299</v>
      </c>
      <c r="N112" s="8">
        <v>1</v>
      </c>
      <c r="O112" s="8">
        <v>0</v>
      </c>
      <c r="P112" s="8">
        <v>1</v>
      </c>
      <c r="Q112" s="8"/>
      <c r="R112" s="8" t="e">
        <f t="shared" ca="1" si="2"/>
        <v>#N/A</v>
      </c>
    </row>
    <row r="113" spans="1:18" x14ac:dyDescent="0.3">
      <c r="A113" s="8">
        <v>112</v>
      </c>
      <c r="B113" s="8" t="str">
        <f ca="1">ScheduleRotate!D113</f>
        <v>00:00 00:00 1</v>
      </c>
      <c r="C113" s="8">
        <v>0</v>
      </c>
      <c r="D113" s="38" t="s">
        <v>300</v>
      </c>
      <c r="E113" s="8">
        <v>-1</v>
      </c>
      <c r="F113" s="8">
        <v>-2</v>
      </c>
      <c r="G113" s="8">
        <v>-2</v>
      </c>
      <c r="H113" s="8" t="e">
        <f>VLOOKUP(A113,WeeklyRate!B$2:V311,21,FALSE)</f>
        <v>#N/A</v>
      </c>
      <c r="I113" s="8">
        <v>0</v>
      </c>
      <c r="J113" s="8">
        <v>0</v>
      </c>
      <c r="K113" s="8">
        <v>1</v>
      </c>
      <c r="L113" s="38" t="s">
        <v>300</v>
      </c>
      <c r="M113" s="38" t="s">
        <v>301</v>
      </c>
      <c r="N113" s="8">
        <v>1</v>
      </c>
      <c r="O113" s="8">
        <v>0</v>
      </c>
      <c r="P113" s="8">
        <v>1</v>
      </c>
      <c r="Q113" s="8"/>
      <c r="R113" s="8" t="e">
        <f t="shared" ca="1" si="2"/>
        <v>#N/A</v>
      </c>
    </row>
    <row r="114" spans="1:18" x14ac:dyDescent="0.3">
      <c r="A114" s="8">
        <v>113</v>
      </c>
      <c r="B114" s="8">
        <f>ScheduleRotate!D114</f>
        <v>0</v>
      </c>
      <c r="C114" s="8">
        <v>0</v>
      </c>
      <c r="D114" s="38" t="s">
        <v>302</v>
      </c>
      <c r="E114" s="8">
        <v>-1</v>
      </c>
      <c r="F114" s="8">
        <v>-2</v>
      </c>
      <c r="G114" s="8">
        <v>-2</v>
      </c>
      <c r="H114" s="8" t="e">
        <f>VLOOKUP(A114,WeeklyRate!B$2:V312,21,FALSE)</f>
        <v>#N/A</v>
      </c>
      <c r="I114" s="8">
        <v>0</v>
      </c>
      <c r="J114" s="8">
        <v>0</v>
      </c>
      <c r="K114" s="8">
        <v>1</v>
      </c>
      <c r="L114" s="38" t="s">
        <v>302</v>
      </c>
      <c r="M114" s="38" t="s">
        <v>303</v>
      </c>
      <c r="N114" s="8">
        <v>1</v>
      </c>
      <c r="O114" s="8">
        <v>0</v>
      </c>
      <c r="P114" s="8">
        <v>1</v>
      </c>
      <c r="Q114" s="8"/>
      <c r="R114" s="8" t="e">
        <f t="shared" si="2"/>
        <v>#N/A</v>
      </c>
    </row>
    <row r="115" spans="1:18" x14ac:dyDescent="0.3">
      <c r="A115" s="8">
        <v>114</v>
      </c>
      <c r="B115" s="8">
        <f>ScheduleRotate!D115</f>
        <v>0</v>
      </c>
      <c r="C115" s="8">
        <v>0</v>
      </c>
      <c r="D115" s="38" t="s">
        <v>304</v>
      </c>
      <c r="E115" s="8">
        <v>-1</v>
      </c>
      <c r="F115" s="8">
        <v>-2</v>
      </c>
      <c r="G115" s="8">
        <v>-2</v>
      </c>
      <c r="H115" s="8" t="e">
        <f>VLOOKUP(A115,WeeklyRate!B$2:V313,21,FALSE)</f>
        <v>#N/A</v>
      </c>
      <c r="I115" s="8">
        <v>0</v>
      </c>
      <c r="J115" s="8">
        <v>0</v>
      </c>
      <c r="K115" s="8">
        <v>1</v>
      </c>
      <c r="L115" s="38" t="s">
        <v>304</v>
      </c>
      <c r="M115" s="38" t="s">
        <v>305</v>
      </c>
      <c r="N115" s="8">
        <v>1</v>
      </c>
      <c r="O115" s="8">
        <v>0</v>
      </c>
      <c r="P115" s="8">
        <v>1</v>
      </c>
      <c r="Q115" s="8"/>
      <c r="R115" s="8" t="e">
        <f t="shared" si="2"/>
        <v>#N/A</v>
      </c>
    </row>
    <row r="116" spans="1:18" x14ac:dyDescent="0.3">
      <c r="A116" s="8">
        <v>115</v>
      </c>
      <c r="B116" s="8">
        <f>ScheduleRotate!D116</f>
        <v>0</v>
      </c>
      <c r="C116" s="8">
        <v>0</v>
      </c>
      <c r="D116" s="38" t="s">
        <v>306</v>
      </c>
      <c r="E116" s="8">
        <v>-1</v>
      </c>
      <c r="F116" s="8">
        <v>-2</v>
      </c>
      <c r="G116" s="8">
        <v>-2</v>
      </c>
      <c r="H116" s="8" t="e">
        <f>VLOOKUP(A116,WeeklyRate!B$2:V314,21,FALSE)</f>
        <v>#N/A</v>
      </c>
      <c r="I116" s="8">
        <v>0</v>
      </c>
      <c r="J116" s="8">
        <v>0</v>
      </c>
      <c r="K116" s="8">
        <v>1</v>
      </c>
      <c r="L116" s="38" t="s">
        <v>306</v>
      </c>
      <c r="M116" s="38" t="s">
        <v>307</v>
      </c>
      <c r="N116" s="8">
        <v>1</v>
      </c>
      <c r="O116" s="8">
        <v>0</v>
      </c>
      <c r="P116" s="8">
        <v>1</v>
      </c>
      <c r="Q116" s="8"/>
      <c r="R116" s="8" t="e">
        <f t="shared" si="2"/>
        <v>#N/A</v>
      </c>
    </row>
    <row r="117" spans="1:18" x14ac:dyDescent="0.3">
      <c r="A117" s="8">
        <v>116</v>
      </c>
      <c r="B117" s="8">
        <f>ScheduleRotate!D117</f>
        <v>0</v>
      </c>
      <c r="C117" s="8">
        <v>0</v>
      </c>
      <c r="D117" s="38" t="s">
        <v>308</v>
      </c>
      <c r="E117" s="8">
        <v>-1</v>
      </c>
      <c r="F117" s="8">
        <v>-2</v>
      </c>
      <c r="G117" s="8">
        <v>-2</v>
      </c>
      <c r="H117" s="8" t="e">
        <f>VLOOKUP(A117,WeeklyRate!B$2:V315,21,FALSE)</f>
        <v>#N/A</v>
      </c>
      <c r="I117" s="8">
        <v>0</v>
      </c>
      <c r="J117" s="8">
        <v>0</v>
      </c>
      <c r="K117" s="8">
        <v>1</v>
      </c>
      <c r="L117" s="38" t="s">
        <v>308</v>
      </c>
      <c r="M117" s="38" t="s">
        <v>309</v>
      </c>
      <c r="N117" s="8">
        <v>1</v>
      </c>
      <c r="O117" s="8">
        <v>0</v>
      </c>
      <c r="P117" s="8">
        <v>1</v>
      </c>
      <c r="Q117" s="8"/>
      <c r="R117" s="8" t="e">
        <f t="shared" si="2"/>
        <v>#N/A</v>
      </c>
    </row>
    <row r="118" spans="1:18" x14ac:dyDescent="0.3">
      <c r="A118" s="8">
        <v>117</v>
      </c>
      <c r="B118" s="8">
        <f>ScheduleRotate!D118</f>
        <v>0</v>
      </c>
      <c r="C118" s="8">
        <v>0</v>
      </c>
      <c r="D118" s="38" t="s">
        <v>310</v>
      </c>
      <c r="E118" s="8">
        <v>-1</v>
      </c>
      <c r="F118" s="8">
        <v>-2</v>
      </c>
      <c r="G118" s="8">
        <v>-2</v>
      </c>
      <c r="H118" s="8" t="e">
        <f>VLOOKUP(A118,WeeklyRate!B$2:V316,21,FALSE)</f>
        <v>#N/A</v>
      </c>
      <c r="I118" s="8">
        <v>0</v>
      </c>
      <c r="J118" s="8">
        <v>0</v>
      </c>
      <c r="K118" s="8">
        <v>1</v>
      </c>
      <c r="L118" s="38" t="s">
        <v>310</v>
      </c>
      <c r="M118" s="38" t="s">
        <v>311</v>
      </c>
      <c r="N118" s="8">
        <v>1</v>
      </c>
      <c r="O118" s="8">
        <v>0</v>
      </c>
      <c r="P118" s="8">
        <v>1</v>
      </c>
      <c r="Q118" s="8"/>
      <c r="R118" s="8" t="e">
        <f t="shared" si="2"/>
        <v>#N/A</v>
      </c>
    </row>
    <row r="119" spans="1:18" x14ac:dyDescent="0.3">
      <c r="A119" s="8">
        <v>118</v>
      </c>
      <c r="B119" s="8">
        <f>ScheduleRotate!D119</f>
        <v>0</v>
      </c>
      <c r="C119" s="8">
        <v>0</v>
      </c>
      <c r="D119" s="38" t="s">
        <v>312</v>
      </c>
      <c r="E119" s="8">
        <v>-1</v>
      </c>
      <c r="F119" s="8">
        <v>-2</v>
      </c>
      <c r="G119" s="8">
        <v>-2</v>
      </c>
      <c r="H119" s="8" t="e">
        <f>VLOOKUP(A119,WeeklyRate!B$2:V317,21,FALSE)</f>
        <v>#N/A</v>
      </c>
      <c r="I119" s="8">
        <v>0</v>
      </c>
      <c r="J119" s="8">
        <v>0</v>
      </c>
      <c r="K119" s="8">
        <v>1</v>
      </c>
      <c r="L119" s="38" t="s">
        <v>312</v>
      </c>
      <c r="M119" s="38" t="s">
        <v>313</v>
      </c>
      <c r="N119" s="8">
        <v>1</v>
      </c>
      <c r="O119" s="8">
        <v>0</v>
      </c>
      <c r="P119" s="8">
        <v>1</v>
      </c>
      <c r="Q119" s="8"/>
      <c r="R119" s="8" t="e">
        <f t="shared" si="2"/>
        <v>#N/A</v>
      </c>
    </row>
    <row r="120" spans="1:18" x14ac:dyDescent="0.3">
      <c r="A120" s="8">
        <v>119</v>
      </c>
      <c r="B120" s="8">
        <f>ScheduleRotate!D120</f>
        <v>0</v>
      </c>
      <c r="C120" s="8">
        <v>0</v>
      </c>
      <c r="D120" s="38" t="s">
        <v>314</v>
      </c>
      <c r="E120" s="8">
        <v>-1</v>
      </c>
      <c r="F120" s="8">
        <v>-2</v>
      </c>
      <c r="G120" s="8">
        <v>-2</v>
      </c>
      <c r="H120" s="8" t="e">
        <f>VLOOKUP(A120,WeeklyRate!B$2:V318,21,FALSE)</f>
        <v>#N/A</v>
      </c>
      <c r="I120" s="8">
        <v>0</v>
      </c>
      <c r="J120" s="8">
        <v>0</v>
      </c>
      <c r="K120" s="8">
        <v>1</v>
      </c>
      <c r="L120" s="38" t="s">
        <v>314</v>
      </c>
      <c r="M120" s="38" t="s">
        <v>315</v>
      </c>
      <c r="N120" s="8">
        <v>1</v>
      </c>
      <c r="O120" s="8">
        <v>0</v>
      </c>
      <c r="P120" s="8">
        <v>1</v>
      </c>
      <c r="Q120" s="8"/>
      <c r="R120" s="8" t="e">
        <f t="shared" si="2"/>
        <v>#N/A</v>
      </c>
    </row>
    <row r="121" spans="1:18" x14ac:dyDescent="0.3">
      <c r="A121" s="8">
        <v>120</v>
      </c>
      <c r="B121" s="8">
        <f>ScheduleRotate!D121</f>
        <v>0</v>
      </c>
      <c r="C121" s="8">
        <v>0</v>
      </c>
      <c r="D121" s="38" t="s">
        <v>316</v>
      </c>
      <c r="E121" s="8">
        <v>-1</v>
      </c>
      <c r="F121" s="8">
        <v>-2</v>
      </c>
      <c r="G121" s="8">
        <v>-2</v>
      </c>
      <c r="H121" s="8" t="e">
        <f>VLOOKUP(A121,WeeklyRate!B$2:V319,21,FALSE)</f>
        <v>#N/A</v>
      </c>
      <c r="I121" s="8">
        <v>0</v>
      </c>
      <c r="J121" s="8">
        <v>0</v>
      </c>
      <c r="K121" s="8">
        <v>1</v>
      </c>
      <c r="L121" s="38" t="s">
        <v>316</v>
      </c>
      <c r="M121" s="38" t="s">
        <v>317</v>
      </c>
      <c r="N121" s="8">
        <v>1</v>
      </c>
      <c r="O121" s="8">
        <v>0</v>
      </c>
      <c r="P121" s="8">
        <v>1</v>
      </c>
      <c r="Q121" s="8"/>
      <c r="R121" s="8" t="e">
        <f t="shared" si="2"/>
        <v>#N/A</v>
      </c>
    </row>
    <row r="122" spans="1:18" x14ac:dyDescent="0.3">
      <c r="A122" s="8">
        <v>121</v>
      </c>
      <c r="B122" s="8">
        <f>ScheduleRotate!D122</f>
        <v>0</v>
      </c>
      <c r="C122" s="8">
        <v>0</v>
      </c>
      <c r="D122" s="38" t="s">
        <v>318</v>
      </c>
      <c r="E122" s="8">
        <v>-1</v>
      </c>
      <c r="F122" s="8">
        <v>-2</v>
      </c>
      <c r="G122" s="8">
        <v>-2</v>
      </c>
      <c r="H122" s="8" t="e">
        <f>VLOOKUP(A122,WeeklyRate!B$2:V320,21,FALSE)</f>
        <v>#N/A</v>
      </c>
      <c r="I122" s="8">
        <v>0</v>
      </c>
      <c r="J122" s="8">
        <v>0</v>
      </c>
      <c r="K122" s="8">
        <v>1</v>
      </c>
      <c r="L122" s="38" t="s">
        <v>318</v>
      </c>
      <c r="M122" s="38" t="s">
        <v>319</v>
      </c>
      <c r="N122" s="8">
        <v>1</v>
      </c>
      <c r="O122" s="8">
        <v>0</v>
      </c>
      <c r="P122" s="8">
        <v>1</v>
      </c>
      <c r="Q122" s="8"/>
      <c r="R122" s="8" t="e">
        <f t="shared" si="2"/>
        <v>#N/A</v>
      </c>
    </row>
    <row r="123" spans="1:18" x14ac:dyDescent="0.3">
      <c r="A123" s="8">
        <v>122</v>
      </c>
      <c r="B123" s="8">
        <f>ScheduleRotate!D123</f>
        <v>0</v>
      </c>
      <c r="C123" s="8">
        <v>0</v>
      </c>
      <c r="D123" s="38" t="s">
        <v>320</v>
      </c>
      <c r="E123" s="8">
        <v>-1</v>
      </c>
      <c r="F123" s="8">
        <v>-2</v>
      </c>
      <c r="G123" s="8">
        <v>-2</v>
      </c>
      <c r="H123" s="8" t="e">
        <f>VLOOKUP(A123,WeeklyRate!B$2:V321,21,FALSE)</f>
        <v>#N/A</v>
      </c>
      <c r="I123" s="8">
        <v>0</v>
      </c>
      <c r="J123" s="8">
        <v>0</v>
      </c>
      <c r="K123" s="8">
        <v>1</v>
      </c>
      <c r="L123" s="38" t="s">
        <v>320</v>
      </c>
      <c r="M123" s="38" t="s">
        <v>321</v>
      </c>
      <c r="N123" s="8">
        <v>1</v>
      </c>
      <c r="O123" s="8">
        <v>0</v>
      </c>
      <c r="P123" s="8">
        <v>1</v>
      </c>
      <c r="Q123" s="8"/>
      <c r="R123" s="8" t="e">
        <f t="shared" si="2"/>
        <v>#N/A</v>
      </c>
    </row>
    <row r="124" spans="1:18" x14ac:dyDescent="0.3">
      <c r="A124" s="8">
        <v>123</v>
      </c>
      <c r="B124" s="8">
        <f>ScheduleRotate!D124</f>
        <v>0</v>
      </c>
      <c r="C124" s="8">
        <v>0</v>
      </c>
      <c r="D124" s="38" t="s">
        <v>322</v>
      </c>
      <c r="E124" s="8">
        <v>-1</v>
      </c>
      <c r="F124" s="8">
        <v>-2</v>
      </c>
      <c r="G124" s="8">
        <v>-2</v>
      </c>
      <c r="H124" s="8" t="e">
        <f>VLOOKUP(A124,WeeklyRate!B$2:V322,21,FALSE)</f>
        <v>#N/A</v>
      </c>
      <c r="I124" s="8">
        <v>0</v>
      </c>
      <c r="J124" s="8">
        <v>0</v>
      </c>
      <c r="K124" s="8">
        <v>1</v>
      </c>
      <c r="L124" s="38" t="s">
        <v>322</v>
      </c>
      <c r="M124" s="38" t="s">
        <v>323</v>
      </c>
      <c r="N124" s="8">
        <v>1</v>
      </c>
      <c r="O124" s="8">
        <v>0</v>
      </c>
      <c r="P124" s="8">
        <v>1</v>
      </c>
      <c r="Q124" s="8"/>
      <c r="R124" s="8" t="e">
        <f t="shared" si="2"/>
        <v>#N/A</v>
      </c>
    </row>
    <row r="125" spans="1:18" x14ac:dyDescent="0.3">
      <c r="A125" s="8">
        <v>124</v>
      </c>
      <c r="B125" s="8">
        <f>ScheduleRotate!D125</f>
        <v>0</v>
      </c>
      <c r="C125" s="8">
        <v>0</v>
      </c>
      <c r="D125" s="38" t="s">
        <v>324</v>
      </c>
      <c r="E125" s="8">
        <v>-1</v>
      </c>
      <c r="F125" s="8">
        <v>-2</v>
      </c>
      <c r="G125" s="8">
        <v>-2</v>
      </c>
      <c r="H125" s="8" t="e">
        <f>VLOOKUP(A125,WeeklyRate!B$2:V323,21,FALSE)</f>
        <v>#N/A</v>
      </c>
      <c r="I125" s="8">
        <v>0</v>
      </c>
      <c r="J125" s="8">
        <v>0</v>
      </c>
      <c r="K125" s="8">
        <v>1</v>
      </c>
      <c r="L125" s="38" t="s">
        <v>324</v>
      </c>
      <c r="M125" s="38" t="s">
        <v>325</v>
      </c>
      <c r="N125" s="8">
        <v>1</v>
      </c>
      <c r="O125" s="8">
        <v>0</v>
      </c>
      <c r="P125" s="8">
        <v>1</v>
      </c>
      <c r="Q125" s="8"/>
      <c r="R125" s="8" t="e">
        <f t="shared" si="2"/>
        <v>#N/A</v>
      </c>
    </row>
    <row r="126" spans="1:18" x14ac:dyDescent="0.3">
      <c r="A126" s="8">
        <v>125</v>
      </c>
      <c r="B126" s="8">
        <f>ScheduleRotate!D126</f>
        <v>0</v>
      </c>
      <c r="C126" s="8">
        <v>0</v>
      </c>
      <c r="D126" s="38" t="s">
        <v>326</v>
      </c>
      <c r="E126" s="8">
        <v>-1</v>
      </c>
      <c r="F126" s="8">
        <v>-2</v>
      </c>
      <c r="G126" s="8">
        <v>-2</v>
      </c>
      <c r="H126" s="8" t="e">
        <f>VLOOKUP(A126,WeeklyRate!B$2:V324,21,FALSE)</f>
        <v>#N/A</v>
      </c>
      <c r="I126" s="8">
        <v>0</v>
      </c>
      <c r="J126" s="8">
        <v>0</v>
      </c>
      <c r="K126" s="8">
        <v>1</v>
      </c>
      <c r="L126" s="38" t="s">
        <v>326</v>
      </c>
      <c r="M126" s="38" t="s">
        <v>327</v>
      </c>
      <c r="N126" s="8">
        <v>1</v>
      </c>
      <c r="O126" s="8">
        <v>0</v>
      </c>
      <c r="P126" s="8">
        <v>1</v>
      </c>
      <c r="Q126" s="8"/>
      <c r="R126" s="8" t="e">
        <f t="shared" si="2"/>
        <v>#N/A</v>
      </c>
    </row>
    <row r="127" spans="1:18" x14ac:dyDescent="0.3">
      <c r="A127" s="8">
        <v>126</v>
      </c>
      <c r="B127" s="8">
        <f>ScheduleRotate!D127</f>
        <v>0</v>
      </c>
      <c r="C127" s="8">
        <v>0</v>
      </c>
      <c r="D127" s="38" t="s">
        <v>328</v>
      </c>
      <c r="E127" s="8">
        <v>-1</v>
      </c>
      <c r="F127" s="8">
        <v>-2</v>
      </c>
      <c r="G127" s="8">
        <v>-2</v>
      </c>
      <c r="H127" s="8" t="e">
        <f>VLOOKUP(A127,WeeklyRate!B$2:V325,21,FALSE)</f>
        <v>#N/A</v>
      </c>
      <c r="I127" s="8">
        <v>0</v>
      </c>
      <c r="J127" s="8">
        <v>0</v>
      </c>
      <c r="K127" s="8">
        <v>1</v>
      </c>
      <c r="L127" s="38" t="s">
        <v>328</v>
      </c>
      <c r="M127" s="38" t="s">
        <v>329</v>
      </c>
      <c r="N127" s="8">
        <v>1</v>
      </c>
      <c r="O127" s="8">
        <v>0</v>
      </c>
      <c r="P127" s="8">
        <v>1</v>
      </c>
      <c r="Q127" s="8"/>
      <c r="R127" s="8" t="e">
        <f t="shared" si="2"/>
        <v>#N/A</v>
      </c>
    </row>
    <row r="128" spans="1:18" x14ac:dyDescent="0.3">
      <c r="A128" s="8">
        <v>127</v>
      </c>
      <c r="B128" s="8">
        <f>ScheduleRotate!D128</f>
        <v>0</v>
      </c>
      <c r="C128" s="8">
        <v>0</v>
      </c>
      <c r="D128" s="38" t="s">
        <v>330</v>
      </c>
      <c r="E128" s="8">
        <v>-1</v>
      </c>
      <c r="F128" s="8">
        <v>-2</v>
      </c>
      <c r="G128" s="8">
        <v>-2</v>
      </c>
      <c r="H128" s="8" t="e">
        <f>VLOOKUP(A128,WeeklyRate!B$2:V326,21,FALSE)</f>
        <v>#N/A</v>
      </c>
      <c r="I128" s="8">
        <v>0</v>
      </c>
      <c r="J128" s="8">
        <v>0</v>
      </c>
      <c r="K128" s="8">
        <v>1</v>
      </c>
      <c r="L128" s="38" t="s">
        <v>330</v>
      </c>
      <c r="M128" s="38" t="s">
        <v>331</v>
      </c>
      <c r="N128" s="8">
        <v>1</v>
      </c>
      <c r="O128" s="8">
        <v>0</v>
      </c>
      <c r="P128" s="8">
        <v>1</v>
      </c>
      <c r="Q128" s="8"/>
      <c r="R128" s="8" t="e">
        <f t="shared" si="2"/>
        <v>#N/A</v>
      </c>
    </row>
    <row r="129" spans="1:18" x14ac:dyDescent="0.3">
      <c r="A129" s="8">
        <v>128</v>
      </c>
      <c r="B129" s="8">
        <f>ScheduleRotate!D129</f>
        <v>0</v>
      </c>
      <c r="C129" s="8">
        <v>0</v>
      </c>
      <c r="D129" s="38" t="s">
        <v>332</v>
      </c>
      <c r="E129" s="8">
        <v>-1</v>
      </c>
      <c r="F129" s="8">
        <v>-2</v>
      </c>
      <c r="G129" s="8">
        <v>-2</v>
      </c>
      <c r="H129" s="8" t="e">
        <f>VLOOKUP(A129,WeeklyRate!B$2:V327,21,FALSE)</f>
        <v>#N/A</v>
      </c>
      <c r="I129" s="8">
        <v>0</v>
      </c>
      <c r="J129" s="8">
        <v>0</v>
      </c>
      <c r="K129" s="8">
        <v>1</v>
      </c>
      <c r="L129" s="38" t="s">
        <v>332</v>
      </c>
      <c r="M129" s="38" t="s">
        <v>333</v>
      </c>
      <c r="N129" s="8">
        <v>1</v>
      </c>
      <c r="O129" s="8">
        <v>0</v>
      </c>
      <c r="P129" s="8">
        <v>1</v>
      </c>
      <c r="Q129" s="8"/>
      <c r="R129" s="8" t="e">
        <f t="shared" si="2"/>
        <v>#N/A</v>
      </c>
    </row>
    <row r="130" spans="1:18" x14ac:dyDescent="0.3">
      <c r="A130" s="8">
        <v>129</v>
      </c>
      <c r="B130" s="8">
        <f>ScheduleRotate!D130</f>
        <v>0</v>
      </c>
      <c r="C130" s="8">
        <v>0</v>
      </c>
      <c r="D130" s="38" t="s">
        <v>334</v>
      </c>
      <c r="E130" s="8">
        <v>-1</v>
      </c>
      <c r="F130" s="8">
        <v>-2</v>
      </c>
      <c r="G130" s="8">
        <v>-2</v>
      </c>
      <c r="H130" s="8" t="e">
        <f>VLOOKUP(A130,WeeklyRate!B$2:V328,21,FALSE)</f>
        <v>#N/A</v>
      </c>
      <c r="I130" s="8">
        <v>0</v>
      </c>
      <c r="J130" s="8">
        <v>0</v>
      </c>
      <c r="K130" s="8">
        <v>1</v>
      </c>
      <c r="L130" s="38" t="s">
        <v>334</v>
      </c>
      <c r="M130" s="38" t="s">
        <v>335</v>
      </c>
      <c r="N130" s="8">
        <v>1</v>
      </c>
      <c r="O130" s="8">
        <v>0</v>
      </c>
      <c r="P130" s="8">
        <v>1</v>
      </c>
      <c r="Q130" s="8"/>
      <c r="R130" s="8" t="e">
        <f t="shared" si="2"/>
        <v>#N/A</v>
      </c>
    </row>
    <row r="131" spans="1:18" x14ac:dyDescent="0.3">
      <c r="A131" s="8">
        <v>130</v>
      </c>
      <c r="B131" s="8">
        <f>ScheduleRotate!D131</f>
        <v>0</v>
      </c>
      <c r="C131" s="8">
        <v>0</v>
      </c>
      <c r="D131" s="38" t="s">
        <v>336</v>
      </c>
      <c r="E131" s="8">
        <v>-1</v>
      </c>
      <c r="F131" s="8">
        <v>-2</v>
      </c>
      <c r="G131" s="8">
        <v>-2</v>
      </c>
      <c r="H131" s="8" t="e">
        <f>VLOOKUP(A131,WeeklyRate!B$2:V329,21,FALSE)</f>
        <v>#N/A</v>
      </c>
      <c r="I131" s="8">
        <v>0</v>
      </c>
      <c r="J131" s="8">
        <v>0</v>
      </c>
      <c r="K131" s="8">
        <v>1</v>
      </c>
      <c r="L131" s="38" t="s">
        <v>336</v>
      </c>
      <c r="M131" s="38" t="s">
        <v>337</v>
      </c>
      <c r="N131" s="8">
        <v>1</v>
      </c>
      <c r="O131" s="8">
        <v>0</v>
      </c>
      <c r="P131" s="8">
        <v>1</v>
      </c>
      <c r="Q131" s="8"/>
      <c r="R131" s="8" t="e">
        <f t="shared" si="2"/>
        <v>#N/A</v>
      </c>
    </row>
    <row r="132" spans="1:18" x14ac:dyDescent="0.3">
      <c r="A132" s="8">
        <v>131</v>
      </c>
      <c r="B132" s="8">
        <f>ScheduleRotate!D132</f>
        <v>0</v>
      </c>
      <c r="C132" s="8">
        <v>0</v>
      </c>
      <c r="D132" s="38" t="s">
        <v>338</v>
      </c>
      <c r="E132" s="8">
        <v>-1</v>
      </c>
      <c r="F132" s="8">
        <v>-2</v>
      </c>
      <c r="G132" s="8">
        <v>-2</v>
      </c>
      <c r="H132" s="8" t="e">
        <f>VLOOKUP(A132,WeeklyRate!B$2:V330,21,FALSE)</f>
        <v>#N/A</v>
      </c>
      <c r="I132" s="8">
        <v>0</v>
      </c>
      <c r="J132" s="8">
        <v>0</v>
      </c>
      <c r="K132" s="8">
        <v>1</v>
      </c>
      <c r="L132" s="38" t="s">
        <v>338</v>
      </c>
      <c r="M132" s="38" t="s">
        <v>339</v>
      </c>
      <c r="N132" s="8">
        <v>1</v>
      </c>
      <c r="O132" s="8">
        <v>0</v>
      </c>
      <c r="P132" s="8">
        <v>1</v>
      </c>
      <c r="Q132" s="8"/>
      <c r="R132" s="8" t="e">
        <f t="shared" si="2"/>
        <v>#N/A</v>
      </c>
    </row>
    <row r="133" spans="1:18" x14ac:dyDescent="0.3">
      <c r="A133" s="8">
        <v>132</v>
      </c>
      <c r="B133" s="8">
        <f>ScheduleRotate!D133</f>
        <v>0</v>
      </c>
      <c r="C133" s="8">
        <v>0</v>
      </c>
      <c r="D133" s="38" t="s">
        <v>340</v>
      </c>
      <c r="E133" s="8">
        <v>-1</v>
      </c>
      <c r="F133" s="8">
        <v>-2</v>
      </c>
      <c r="G133" s="8">
        <v>-2</v>
      </c>
      <c r="H133" s="8" t="e">
        <f>VLOOKUP(A133,WeeklyRate!B$2:V331,21,FALSE)</f>
        <v>#N/A</v>
      </c>
      <c r="I133" s="8">
        <v>0</v>
      </c>
      <c r="J133" s="8">
        <v>0</v>
      </c>
      <c r="K133" s="8">
        <v>1</v>
      </c>
      <c r="L133" s="38" t="s">
        <v>340</v>
      </c>
      <c r="M133" s="38" t="s">
        <v>341</v>
      </c>
      <c r="N133" s="8">
        <v>1</v>
      </c>
      <c r="O133" s="8">
        <v>0</v>
      </c>
      <c r="P133" s="8">
        <v>1</v>
      </c>
      <c r="Q133" s="8"/>
      <c r="R133" s="8" t="e">
        <f t="shared" si="2"/>
        <v>#N/A</v>
      </c>
    </row>
    <row r="134" spans="1:18" x14ac:dyDescent="0.3">
      <c r="A134" s="8">
        <v>133</v>
      </c>
      <c r="B134" s="8">
        <f>ScheduleRotate!D134</f>
        <v>0</v>
      </c>
      <c r="C134" s="8">
        <v>0</v>
      </c>
      <c r="D134" s="38" t="s">
        <v>342</v>
      </c>
      <c r="E134" s="8">
        <v>-1</v>
      </c>
      <c r="F134" s="8">
        <v>-2</v>
      </c>
      <c r="G134" s="8">
        <v>-2</v>
      </c>
      <c r="H134" s="8" t="e">
        <f>VLOOKUP(A134,WeeklyRate!B$2:V332,21,FALSE)</f>
        <v>#N/A</v>
      </c>
      <c r="I134" s="8">
        <v>0</v>
      </c>
      <c r="J134" s="8">
        <v>0</v>
      </c>
      <c r="K134" s="8">
        <v>1</v>
      </c>
      <c r="L134" s="38" t="s">
        <v>342</v>
      </c>
      <c r="M134" s="38" t="s">
        <v>343</v>
      </c>
      <c r="N134" s="8">
        <v>1</v>
      </c>
      <c r="O134" s="8">
        <v>0</v>
      </c>
      <c r="P134" s="8">
        <v>1</v>
      </c>
      <c r="Q134" s="8"/>
      <c r="R134" s="8" t="e">
        <f t="shared" si="2"/>
        <v>#N/A</v>
      </c>
    </row>
    <row r="135" spans="1:18" x14ac:dyDescent="0.3">
      <c r="A135" s="8">
        <v>134</v>
      </c>
      <c r="B135" s="8">
        <f>ScheduleRotate!D135</f>
        <v>0</v>
      </c>
      <c r="C135" s="8">
        <v>0</v>
      </c>
      <c r="D135" s="38" t="s">
        <v>344</v>
      </c>
      <c r="E135" s="8">
        <v>-1</v>
      </c>
      <c r="F135" s="8">
        <v>-2</v>
      </c>
      <c r="G135" s="8">
        <v>-2</v>
      </c>
      <c r="H135" s="8" t="e">
        <f>VLOOKUP(A135,WeeklyRate!B$2:V333,21,FALSE)</f>
        <v>#N/A</v>
      </c>
      <c r="I135" s="8">
        <v>0</v>
      </c>
      <c r="J135" s="8">
        <v>0</v>
      </c>
      <c r="K135" s="8">
        <v>1</v>
      </c>
      <c r="L135" s="38" t="s">
        <v>344</v>
      </c>
      <c r="M135" s="38" t="s">
        <v>345</v>
      </c>
      <c r="N135" s="8">
        <v>1</v>
      </c>
      <c r="O135" s="8">
        <v>0</v>
      </c>
      <c r="P135" s="8">
        <v>1</v>
      </c>
      <c r="Q135" s="8"/>
      <c r="R135" s="8" t="e">
        <f t="shared" si="2"/>
        <v>#N/A</v>
      </c>
    </row>
    <row r="136" spans="1:18" x14ac:dyDescent="0.3">
      <c r="A136" s="8">
        <v>135</v>
      </c>
      <c r="B136" s="8">
        <f>ScheduleRotate!D136</f>
        <v>0</v>
      </c>
      <c r="C136" s="8">
        <v>0</v>
      </c>
      <c r="D136" s="38" t="s">
        <v>346</v>
      </c>
      <c r="E136" s="8">
        <v>-1</v>
      </c>
      <c r="F136" s="8">
        <v>-2</v>
      </c>
      <c r="G136" s="8">
        <v>-2</v>
      </c>
      <c r="H136" s="8" t="e">
        <f>VLOOKUP(A136,WeeklyRate!B$2:V334,21,FALSE)</f>
        <v>#N/A</v>
      </c>
      <c r="I136" s="8">
        <v>0</v>
      </c>
      <c r="J136" s="8">
        <v>0</v>
      </c>
      <c r="K136" s="8">
        <v>1</v>
      </c>
      <c r="L136" s="38" t="s">
        <v>346</v>
      </c>
      <c r="M136" s="38" t="s">
        <v>347</v>
      </c>
      <c r="N136" s="8">
        <v>1</v>
      </c>
      <c r="O136" s="8">
        <v>0</v>
      </c>
      <c r="P136" s="8">
        <v>1</v>
      </c>
      <c r="Q136" s="8"/>
      <c r="R136" s="8" t="e">
        <f t="shared" si="2"/>
        <v>#N/A</v>
      </c>
    </row>
    <row r="137" spans="1:18" x14ac:dyDescent="0.3">
      <c r="A137" s="8">
        <v>136</v>
      </c>
      <c r="B137" s="8">
        <f>ScheduleRotate!D137</f>
        <v>0</v>
      </c>
      <c r="C137" s="8">
        <v>0</v>
      </c>
      <c r="D137" s="38" t="s">
        <v>348</v>
      </c>
      <c r="E137" s="8">
        <v>-1</v>
      </c>
      <c r="F137" s="8">
        <v>-2</v>
      </c>
      <c r="G137" s="8">
        <v>-2</v>
      </c>
      <c r="H137" s="8" t="e">
        <f>VLOOKUP(A137,WeeklyRate!B$2:V335,21,FALSE)</f>
        <v>#N/A</v>
      </c>
      <c r="I137" s="8">
        <v>0</v>
      </c>
      <c r="J137" s="8">
        <v>0</v>
      </c>
      <c r="K137" s="8">
        <v>1</v>
      </c>
      <c r="L137" s="38" t="s">
        <v>348</v>
      </c>
      <c r="M137" s="38" t="s">
        <v>349</v>
      </c>
      <c r="N137" s="8">
        <v>1</v>
      </c>
      <c r="O137" s="8">
        <v>0</v>
      </c>
      <c r="P137" s="8">
        <v>1</v>
      </c>
      <c r="Q137" s="8"/>
      <c r="R137" s="8" t="e">
        <f t="shared" si="2"/>
        <v>#N/A</v>
      </c>
    </row>
    <row r="138" spans="1:18" x14ac:dyDescent="0.3">
      <c r="A138" s="8">
        <v>137</v>
      </c>
      <c r="B138" s="8">
        <f>ScheduleRotate!D138</f>
        <v>0</v>
      </c>
      <c r="C138" s="8">
        <v>0</v>
      </c>
      <c r="D138" s="38" t="s">
        <v>350</v>
      </c>
      <c r="E138" s="8">
        <v>-1</v>
      </c>
      <c r="F138" s="8">
        <v>-2</v>
      </c>
      <c r="G138" s="8">
        <v>-2</v>
      </c>
      <c r="H138" s="8" t="e">
        <f>VLOOKUP(A138,WeeklyRate!B$2:V336,21,FALSE)</f>
        <v>#N/A</v>
      </c>
      <c r="I138" s="8">
        <v>0</v>
      </c>
      <c r="J138" s="8">
        <v>0</v>
      </c>
      <c r="K138" s="8">
        <v>1</v>
      </c>
      <c r="L138" s="38" t="s">
        <v>350</v>
      </c>
      <c r="M138" s="38" t="s">
        <v>351</v>
      </c>
      <c r="N138" s="8">
        <v>1</v>
      </c>
      <c r="O138" s="8">
        <v>0</v>
      </c>
      <c r="P138" s="8">
        <v>1</v>
      </c>
      <c r="Q138" s="8"/>
      <c r="R138" s="8" t="e">
        <f t="shared" si="2"/>
        <v>#N/A</v>
      </c>
    </row>
    <row r="139" spans="1:18" x14ac:dyDescent="0.3">
      <c r="A139" s="8">
        <v>138</v>
      </c>
      <c r="B139" s="8">
        <f>ScheduleRotate!D139</f>
        <v>0</v>
      </c>
      <c r="C139" s="8">
        <v>0</v>
      </c>
      <c r="D139" s="38" t="s">
        <v>352</v>
      </c>
      <c r="E139" s="8">
        <v>-1</v>
      </c>
      <c r="F139" s="8">
        <v>-2</v>
      </c>
      <c r="G139" s="8">
        <v>-2</v>
      </c>
      <c r="H139" s="8" t="e">
        <f>VLOOKUP(A139,WeeklyRate!B$2:V337,21,FALSE)</f>
        <v>#N/A</v>
      </c>
      <c r="I139" s="8">
        <v>0</v>
      </c>
      <c r="J139" s="8">
        <v>0</v>
      </c>
      <c r="K139" s="8">
        <v>1</v>
      </c>
      <c r="L139" s="38" t="s">
        <v>352</v>
      </c>
      <c r="M139" s="38" t="s">
        <v>353</v>
      </c>
      <c r="N139" s="8">
        <v>1</v>
      </c>
      <c r="O139" s="8">
        <v>0</v>
      </c>
      <c r="P139" s="8">
        <v>1</v>
      </c>
      <c r="Q139" s="8"/>
      <c r="R139" s="8" t="e">
        <f t="shared" si="2"/>
        <v>#N/A</v>
      </c>
    </row>
    <row r="140" spans="1:18" x14ac:dyDescent="0.3">
      <c r="A140" s="8">
        <v>139</v>
      </c>
      <c r="B140" s="8">
        <f>ScheduleRotate!D140</f>
        <v>0</v>
      </c>
      <c r="C140" s="8">
        <v>0</v>
      </c>
      <c r="D140" s="38" t="s">
        <v>354</v>
      </c>
      <c r="E140" s="8">
        <v>-1</v>
      </c>
      <c r="F140" s="8">
        <v>-2</v>
      </c>
      <c r="G140" s="8">
        <v>-2</v>
      </c>
      <c r="H140" s="8" t="e">
        <f>VLOOKUP(A140,WeeklyRate!B$2:V338,21,FALSE)</f>
        <v>#N/A</v>
      </c>
      <c r="I140" s="8">
        <v>0</v>
      </c>
      <c r="J140" s="8">
        <v>0</v>
      </c>
      <c r="K140" s="8">
        <v>1</v>
      </c>
      <c r="L140" s="38" t="s">
        <v>354</v>
      </c>
      <c r="M140" s="38" t="s">
        <v>355</v>
      </c>
      <c r="N140" s="8">
        <v>1</v>
      </c>
      <c r="O140" s="8">
        <v>0</v>
      </c>
      <c r="P140" s="8">
        <v>1</v>
      </c>
      <c r="Q140" s="8"/>
      <c r="R140" s="8" t="e">
        <f t="shared" si="2"/>
        <v>#N/A</v>
      </c>
    </row>
    <row r="141" spans="1:18" x14ac:dyDescent="0.3">
      <c r="A141" s="8">
        <v>140</v>
      </c>
      <c r="B141" s="8">
        <f>ScheduleRotate!D141</f>
        <v>0</v>
      </c>
      <c r="C141" s="8">
        <v>0</v>
      </c>
      <c r="D141" s="38" t="s">
        <v>356</v>
      </c>
      <c r="E141" s="8">
        <v>-1</v>
      </c>
      <c r="F141" s="8">
        <v>-2</v>
      </c>
      <c r="G141" s="8">
        <v>-2</v>
      </c>
      <c r="H141" s="8" t="e">
        <f>VLOOKUP(A141,WeeklyRate!B$2:V339,21,FALSE)</f>
        <v>#N/A</v>
      </c>
      <c r="I141" s="8">
        <v>0</v>
      </c>
      <c r="J141" s="8">
        <v>0</v>
      </c>
      <c r="K141" s="8">
        <v>1</v>
      </c>
      <c r="L141" s="38" t="s">
        <v>356</v>
      </c>
      <c r="M141" s="38" t="s">
        <v>357</v>
      </c>
      <c r="N141" s="8">
        <v>1</v>
      </c>
      <c r="O141" s="8">
        <v>0</v>
      </c>
      <c r="P141" s="8">
        <v>1</v>
      </c>
      <c r="Q141" s="8"/>
      <c r="R141" s="8" t="e">
        <f t="shared" si="2"/>
        <v>#N/A</v>
      </c>
    </row>
    <row r="142" spans="1:18" x14ac:dyDescent="0.3">
      <c r="A142" s="8">
        <v>141</v>
      </c>
      <c r="B142" s="8">
        <f>ScheduleRotate!D142</f>
        <v>0</v>
      </c>
      <c r="C142" s="8">
        <v>0</v>
      </c>
      <c r="D142" s="38" t="s">
        <v>358</v>
      </c>
      <c r="E142" s="8">
        <v>-1</v>
      </c>
      <c r="F142" s="8">
        <v>-2</v>
      </c>
      <c r="G142" s="8">
        <v>-2</v>
      </c>
      <c r="H142" s="8" t="e">
        <f>VLOOKUP(A142,WeeklyRate!B$2:V340,21,FALSE)</f>
        <v>#N/A</v>
      </c>
      <c r="I142" s="8">
        <v>0</v>
      </c>
      <c r="J142" s="8">
        <v>0</v>
      </c>
      <c r="K142" s="8">
        <v>1</v>
      </c>
      <c r="L142" s="38" t="s">
        <v>358</v>
      </c>
      <c r="M142" s="38" t="s">
        <v>359</v>
      </c>
      <c r="N142" s="8">
        <v>1</v>
      </c>
      <c r="O142" s="8">
        <v>0</v>
      </c>
      <c r="P142" s="8">
        <v>1</v>
      </c>
      <c r="Q142" s="8"/>
      <c r="R142" s="8" t="e">
        <f t="shared" si="2"/>
        <v>#N/A</v>
      </c>
    </row>
    <row r="143" spans="1:18" x14ac:dyDescent="0.3">
      <c r="A143" s="8">
        <v>142</v>
      </c>
      <c r="B143" s="8">
        <f>ScheduleRotate!D143</f>
        <v>0</v>
      </c>
      <c r="C143" s="8">
        <v>0</v>
      </c>
      <c r="D143" s="38" t="s">
        <v>360</v>
      </c>
      <c r="E143" s="8">
        <v>-1</v>
      </c>
      <c r="F143" s="8">
        <v>-2</v>
      </c>
      <c r="G143" s="8">
        <v>-2</v>
      </c>
      <c r="H143" s="8" t="e">
        <f>VLOOKUP(A143,WeeklyRate!B$2:V341,21,FALSE)</f>
        <v>#N/A</v>
      </c>
      <c r="I143" s="8">
        <v>0</v>
      </c>
      <c r="J143" s="8">
        <v>0</v>
      </c>
      <c r="K143" s="8">
        <v>1</v>
      </c>
      <c r="L143" s="38" t="s">
        <v>360</v>
      </c>
      <c r="M143" s="38" t="s">
        <v>361</v>
      </c>
      <c r="N143" s="8">
        <v>1</v>
      </c>
      <c r="O143" s="8">
        <v>0</v>
      </c>
      <c r="P143" s="8">
        <v>1</v>
      </c>
      <c r="Q143" s="8"/>
      <c r="R143" s="8" t="e">
        <f t="shared" si="2"/>
        <v>#N/A</v>
      </c>
    </row>
    <row r="144" spans="1:18" x14ac:dyDescent="0.3">
      <c r="A144" s="8">
        <v>143</v>
      </c>
      <c r="B144" s="8">
        <f>ScheduleRotate!D144</f>
        <v>0</v>
      </c>
      <c r="C144" s="8">
        <v>0</v>
      </c>
      <c r="D144" s="38" t="s">
        <v>362</v>
      </c>
      <c r="E144" s="8">
        <v>-1</v>
      </c>
      <c r="F144" s="8">
        <v>-2</v>
      </c>
      <c r="G144" s="8">
        <v>-2</v>
      </c>
      <c r="H144" s="8" t="e">
        <f>VLOOKUP(A144,WeeklyRate!B$2:V342,21,FALSE)</f>
        <v>#N/A</v>
      </c>
      <c r="I144" s="8">
        <v>0</v>
      </c>
      <c r="J144" s="8">
        <v>0</v>
      </c>
      <c r="K144" s="8">
        <v>1</v>
      </c>
      <c r="L144" s="38" t="s">
        <v>362</v>
      </c>
      <c r="M144" s="38" t="s">
        <v>363</v>
      </c>
      <c r="N144" s="8">
        <v>1</v>
      </c>
      <c r="O144" s="8">
        <v>0</v>
      </c>
      <c r="P144" s="8">
        <v>1</v>
      </c>
      <c r="Q144" s="8"/>
      <c r="R144" s="8" t="e">
        <f t="shared" si="2"/>
        <v>#N/A</v>
      </c>
    </row>
    <row r="145" spans="1:18" x14ac:dyDescent="0.3">
      <c r="A145" s="8">
        <v>144</v>
      </c>
      <c r="B145" s="8">
        <f>ScheduleRotate!D145</f>
        <v>0</v>
      </c>
      <c r="C145" s="8">
        <v>0</v>
      </c>
      <c r="D145" s="38" t="s">
        <v>364</v>
      </c>
      <c r="E145" s="8">
        <v>-1</v>
      </c>
      <c r="F145" s="8">
        <v>-2</v>
      </c>
      <c r="G145" s="8">
        <v>-2</v>
      </c>
      <c r="H145" s="8" t="e">
        <f>VLOOKUP(A145,WeeklyRate!B$2:V343,21,FALSE)</f>
        <v>#N/A</v>
      </c>
      <c r="I145" s="8">
        <v>0</v>
      </c>
      <c r="J145" s="8">
        <v>0</v>
      </c>
      <c r="K145" s="8">
        <v>1</v>
      </c>
      <c r="L145" s="38" t="s">
        <v>364</v>
      </c>
      <c r="M145" s="38" t="s">
        <v>365</v>
      </c>
      <c r="N145" s="8">
        <v>1</v>
      </c>
      <c r="O145" s="8">
        <v>0</v>
      </c>
      <c r="P145" s="8">
        <v>1</v>
      </c>
      <c r="Q145" s="8"/>
      <c r="R145" s="8" t="e">
        <f t="shared" si="2"/>
        <v>#N/A</v>
      </c>
    </row>
    <row r="146" spans="1:18" x14ac:dyDescent="0.3">
      <c r="A146" s="8">
        <v>145</v>
      </c>
      <c r="B146" s="8">
        <f>ScheduleRotate!D146</f>
        <v>0</v>
      </c>
      <c r="C146" s="8">
        <v>0</v>
      </c>
      <c r="D146" s="38" t="s">
        <v>366</v>
      </c>
      <c r="E146" s="8">
        <v>-1</v>
      </c>
      <c r="F146" s="8">
        <v>-2</v>
      </c>
      <c r="G146" s="8">
        <v>-2</v>
      </c>
      <c r="H146" s="8" t="e">
        <f>VLOOKUP(A146,WeeklyRate!B$2:V344,21,FALSE)</f>
        <v>#N/A</v>
      </c>
      <c r="I146" s="8">
        <v>0</v>
      </c>
      <c r="J146" s="8">
        <v>0</v>
      </c>
      <c r="K146" s="8">
        <v>1</v>
      </c>
      <c r="L146" s="38" t="s">
        <v>366</v>
      </c>
      <c r="M146" s="38" t="s">
        <v>367</v>
      </c>
      <c r="N146" s="8">
        <v>1</v>
      </c>
      <c r="O146" s="8">
        <v>0</v>
      </c>
      <c r="P146" s="8">
        <v>1</v>
      </c>
      <c r="Q146" s="8"/>
      <c r="R146" s="8" t="e">
        <f t="shared" ref="R146:R165" si="3">"insert into schedules values ('"&amp;A146&amp;"','"&amp;B146&amp;"','"&amp;C146&amp;"','"&amp;D146&amp;"','"&amp;E146&amp;"','"&amp;F146&amp;"','"&amp;G146&amp;"','"&amp;H146&amp;"','"&amp;I146&amp;"','"&amp;J146&amp;"','"&amp;K146&amp;"','"&amp;L146&amp;"','"&amp;M146&amp;"','"&amp;N146&amp;"','"&amp;O146&amp;"','"&amp;P146&amp;"')exec @id=dbo.nextval 'schedules.scheduleref'"</f>
        <v>#N/A</v>
      </c>
    </row>
    <row r="147" spans="1:18" x14ac:dyDescent="0.3">
      <c r="A147" s="8">
        <v>146</v>
      </c>
      <c r="B147" s="8">
        <f>ScheduleRotate!D147</f>
        <v>0</v>
      </c>
      <c r="C147" s="8">
        <v>0</v>
      </c>
      <c r="D147" s="38" t="s">
        <v>368</v>
      </c>
      <c r="E147" s="8">
        <v>-1</v>
      </c>
      <c r="F147" s="8">
        <v>-2</v>
      </c>
      <c r="G147" s="8">
        <v>-2</v>
      </c>
      <c r="H147" s="8" t="e">
        <f>VLOOKUP(A147,WeeklyRate!B$2:V345,21,FALSE)</f>
        <v>#N/A</v>
      </c>
      <c r="I147" s="8">
        <v>0</v>
      </c>
      <c r="J147" s="8">
        <v>0</v>
      </c>
      <c r="K147" s="8">
        <v>1</v>
      </c>
      <c r="L147" s="38" t="s">
        <v>368</v>
      </c>
      <c r="M147" s="38" t="s">
        <v>369</v>
      </c>
      <c r="N147" s="8">
        <v>1</v>
      </c>
      <c r="O147" s="8">
        <v>0</v>
      </c>
      <c r="P147" s="8">
        <v>1</v>
      </c>
      <c r="Q147" s="8"/>
      <c r="R147" s="8" t="e">
        <f t="shared" si="3"/>
        <v>#N/A</v>
      </c>
    </row>
    <row r="148" spans="1:18" x14ac:dyDescent="0.3">
      <c r="A148" s="8">
        <v>147</v>
      </c>
      <c r="B148" s="8">
        <f>ScheduleRotate!D148</f>
        <v>0</v>
      </c>
      <c r="C148" s="8">
        <v>0</v>
      </c>
      <c r="D148" s="38" t="s">
        <v>370</v>
      </c>
      <c r="E148" s="8">
        <v>-1</v>
      </c>
      <c r="F148" s="8">
        <v>-2</v>
      </c>
      <c r="G148" s="8">
        <v>-2</v>
      </c>
      <c r="H148" s="8" t="e">
        <f>VLOOKUP(A148,WeeklyRate!B$2:V346,21,FALSE)</f>
        <v>#N/A</v>
      </c>
      <c r="I148" s="8">
        <v>0</v>
      </c>
      <c r="J148" s="8">
        <v>0</v>
      </c>
      <c r="K148" s="8">
        <v>1</v>
      </c>
      <c r="L148" s="38" t="s">
        <v>370</v>
      </c>
      <c r="M148" s="38" t="s">
        <v>371</v>
      </c>
      <c r="N148" s="8">
        <v>1</v>
      </c>
      <c r="O148" s="8">
        <v>0</v>
      </c>
      <c r="P148" s="8">
        <v>1</v>
      </c>
      <c r="Q148" s="8"/>
      <c r="R148" s="8" t="e">
        <f t="shared" si="3"/>
        <v>#N/A</v>
      </c>
    </row>
    <row r="149" spans="1:18" x14ac:dyDescent="0.3">
      <c r="A149" s="8">
        <v>148</v>
      </c>
      <c r="B149" s="8">
        <f>ScheduleRotate!D149</f>
        <v>0</v>
      </c>
      <c r="C149" s="8">
        <v>0</v>
      </c>
      <c r="D149" s="38" t="s">
        <v>372</v>
      </c>
      <c r="E149" s="8">
        <v>-1</v>
      </c>
      <c r="F149" s="8">
        <v>-2</v>
      </c>
      <c r="G149" s="8">
        <v>-2</v>
      </c>
      <c r="H149" s="8" t="e">
        <f>VLOOKUP(A149,WeeklyRate!B$2:V347,21,FALSE)</f>
        <v>#N/A</v>
      </c>
      <c r="I149" s="8">
        <v>0</v>
      </c>
      <c r="J149" s="8">
        <v>0</v>
      </c>
      <c r="K149" s="8">
        <v>1</v>
      </c>
      <c r="L149" s="38" t="s">
        <v>372</v>
      </c>
      <c r="M149" s="38" t="s">
        <v>373</v>
      </c>
      <c r="N149" s="8">
        <v>1</v>
      </c>
      <c r="O149" s="8">
        <v>0</v>
      </c>
      <c r="P149" s="8">
        <v>1</v>
      </c>
      <c r="Q149" s="8"/>
      <c r="R149" s="8" t="e">
        <f t="shared" si="3"/>
        <v>#N/A</v>
      </c>
    </row>
    <row r="150" spans="1:18" x14ac:dyDescent="0.3">
      <c r="A150" s="8">
        <v>149</v>
      </c>
      <c r="B150" s="8">
        <f>ScheduleRotate!D150</f>
        <v>0</v>
      </c>
      <c r="C150" s="8">
        <v>0</v>
      </c>
      <c r="D150" s="38" t="s">
        <v>374</v>
      </c>
      <c r="E150" s="8">
        <v>-1</v>
      </c>
      <c r="F150" s="8">
        <v>-2</v>
      </c>
      <c r="G150" s="8">
        <v>-2</v>
      </c>
      <c r="H150" s="8" t="e">
        <f>VLOOKUP(A150,WeeklyRate!B$2:V348,21,FALSE)</f>
        <v>#N/A</v>
      </c>
      <c r="I150" s="8">
        <v>0</v>
      </c>
      <c r="J150" s="8">
        <v>0</v>
      </c>
      <c r="K150" s="8">
        <v>1</v>
      </c>
      <c r="L150" s="38" t="s">
        <v>374</v>
      </c>
      <c r="M150" s="38" t="s">
        <v>375</v>
      </c>
      <c r="N150" s="8">
        <v>1</v>
      </c>
      <c r="O150" s="8">
        <v>0</v>
      </c>
      <c r="P150" s="8">
        <v>1</v>
      </c>
      <c r="Q150" s="8"/>
      <c r="R150" s="8" t="e">
        <f t="shared" si="3"/>
        <v>#N/A</v>
      </c>
    </row>
    <row r="151" spans="1:18" x14ac:dyDescent="0.3">
      <c r="A151" s="8">
        <v>150</v>
      </c>
      <c r="B151" s="8">
        <f>ScheduleRotate!D151</f>
        <v>0</v>
      </c>
      <c r="C151" s="8">
        <v>0</v>
      </c>
      <c r="D151" s="38" t="s">
        <v>376</v>
      </c>
      <c r="E151" s="8">
        <v>-1</v>
      </c>
      <c r="F151" s="8">
        <v>-2</v>
      </c>
      <c r="G151" s="8">
        <v>-2</v>
      </c>
      <c r="H151" s="8" t="e">
        <f>VLOOKUP(A151,WeeklyRate!B$2:V349,21,FALSE)</f>
        <v>#N/A</v>
      </c>
      <c r="I151" s="8">
        <v>0</v>
      </c>
      <c r="J151" s="8">
        <v>0</v>
      </c>
      <c r="K151" s="8">
        <v>1</v>
      </c>
      <c r="L151" s="38" t="s">
        <v>376</v>
      </c>
      <c r="M151" s="38" t="s">
        <v>377</v>
      </c>
      <c r="N151" s="8">
        <v>1</v>
      </c>
      <c r="O151" s="8">
        <v>0</v>
      </c>
      <c r="P151" s="8">
        <v>1</v>
      </c>
      <c r="Q151" s="8"/>
      <c r="R151" s="8" t="e">
        <f t="shared" si="3"/>
        <v>#N/A</v>
      </c>
    </row>
    <row r="152" spans="1:18" x14ac:dyDescent="0.3">
      <c r="A152" s="8">
        <v>151</v>
      </c>
      <c r="B152" s="8">
        <f>ScheduleRotate!D152</f>
        <v>0</v>
      </c>
      <c r="C152" s="8">
        <v>0</v>
      </c>
      <c r="D152" s="38" t="s">
        <v>378</v>
      </c>
      <c r="E152" s="8">
        <v>-1</v>
      </c>
      <c r="F152" s="8">
        <v>-2</v>
      </c>
      <c r="G152" s="8">
        <v>-2</v>
      </c>
      <c r="H152" s="8" t="e">
        <f>VLOOKUP(A152,WeeklyRate!B$2:V350,21,FALSE)</f>
        <v>#N/A</v>
      </c>
      <c r="I152" s="8">
        <v>0</v>
      </c>
      <c r="J152" s="8">
        <v>0</v>
      </c>
      <c r="K152" s="8">
        <v>1</v>
      </c>
      <c r="L152" s="38" t="s">
        <v>378</v>
      </c>
      <c r="M152" s="38" t="s">
        <v>379</v>
      </c>
      <c r="N152" s="8">
        <v>1</v>
      </c>
      <c r="O152" s="8">
        <v>0</v>
      </c>
      <c r="P152" s="8">
        <v>1</v>
      </c>
      <c r="Q152" s="8"/>
      <c r="R152" s="8" t="e">
        <f t="shared" si="3"/>
        <v>#N/A</v>
      </c>
    </row>
    <row r="153" spans="1:18" x14ac:dyDescent="0.3">
      <c r="A153" s="8">
        <v>152</v>
      </c>
      <c r="B153" s="8">
        <f>ScheduleRotate!D153</f>
        <v>0</v>
      </c>
      <c r="C153" s="8">
        <v>0</v>
      </c>
      <c r="D153" s="38" t="s">
        <v>380</v>
      </c>
      <c r="E153" s="8">
        <v>-1</v>
      </c>
      <c r="F153" s="8">
        <v>-2</v>
      </c>
      <c r="G153" s="8">
        <v>-2</v>
      </c>
      <c r="H153" s="8" t="e">
        <f>VLOOKUP(A153,WeeklyRate!B$2:V351,21,FALSE)</f>
        <v>#N/A</v>
      </c>
      <c r="I153" s="8">
        <v>0</v>
      </c>
      <c r="J153" s="8">
        <v>0</v>
      </c>
      <c r="K153" s="8">
        <v>1</v>
      </c>
      <c r="L153" s="38" t="s">
        <v>380</v>
      </c>
      <c r="M153" s="38" t="s">
        <v>381</v>
      </c>
      <c r="N153" s="8">
        <v>1</v>
      </c>
      <c r="O153" s="8">
        <v>0</v>
      </c>
      <c r="P153" s="8">
        <v>1</v>
      </c>
      <c r="Q153" s="8"/>
      <c r="R153" s="8" t="e">
        <f t="shared" si="3"/>
        <v>#N/A</v>
      </c>
    </row>
    <row r="154" spans="1:18" x14ac:dyDescent="0.3">
      <c r="A154" s="8">
        <v>153</v>
      </c>
      <c r="B154" s="8">
        <f>ScheduleRotate!D154</f>
        <v>0</v>
      </c>
      <c r="C154" s="8">
        <v>0</v>
      </c>
      <c r="D154" s="38" t="s">
        <v>382</v>
      </c>
      <c r="E154" s="8">
        <v>-1</v>
      </c>
      <c r="F154" s="8">
        <v>-2</v>
      </c>
      <c r="G154" s="8">
        <v>-2</v>
      </c>
      <c r="H154" s="8" t="e">
        <f>VLOOKUP(A154,WeeklyRate!B$2:V352,21,FALSE)</f>
        <v>#N/A</v>
      </c>
      <c r="I154" s="8">
        <v>0</v>
      </c>
      <c r="J154" s="8">
        <v>0</v>
      </c>
      <c r="K154" s="8">
        <v>1</v>
      </c>
      <c r="L154" s="38" t="s">
        <v>382</v>
      </c>
      <c r="M154" s="38" t="s">
        <v>383</v>
      </c>
      <c r="N154" s="8">
        <v>1</v>
      </c>
      <c r="O154" s="8">
        <v>0</v>
      </c>
      <c r="P154" s="8">
        <v>1</v>
      </c>
      <c r="Q154" s="8"/>
      <c r="R154" s="8" t="e">
        <f t="shared" si="3"/>
        <v>#N/A</v>
      </c>
    </row>
    <row r="155" spans="1:18" x14ac:dyDescent="0.3">
      <c r="A155" s="8">
        <v>154</v>
      </c>
      <c r="B155" s="8">
        <f>ScheduleRotate!D155</f>
        <v>0</v>
      </c>
      <c r="C155" s="8">
        <v>0</v>
      </c>
      <c r="D155" s="38" t="s">
        <v>384</v>
      </c>
      <c r="E155" s="8">
        <v>-1</v>
      </c>
      <c r="F155" s="8">
        <v>-2</v>
      </c>
      <c r="G155" s="8">
        <v>-2</v>
      </c>
      <c r="H155" s="8" t="e">
        <f>VLOOKUP(A155,WeeklyRate!B$2:V353,21,FALSE)</f>
        <v>#N/A</v>
      </c>
      <c r="I155" s="8">
        <v>0</v>
      </c>
      <c r="J155" s="8">
        <v>0</v>
      </c>
      <c r="K155" s="8">
        <v>1</v>
      </c>
      <c r="L155" s="38" t="s">
        <v>384</v>
      </c>
      <c r="M155" s="38" t="s">
        <v>385</v>
      </c>
      <c r="N155" s="8">
        <v>1</v>
      </c>
      <c r="O155" s="8">
        <v>0</v>
      </c>
      <c r="P155" s="8">
        <v>1</v>
      </c>
      <c r="Q155" s="8"/>
      <c r="R155" s="8" t="e">
        <f t="shared" si="3"/>
        <v>#N/A</v>
      </c>
    </row>
    <row r="156" spans="1:18" x14ac:dyDescent="0.3">
      <c r="A156" s="8">
        <v>155</v>
      </c>
      <c r="B156" s="8">
        <f>ScheduleRotate!D156</f>
        <v>0</v>
      </c>
      <c r="C156" s="8">
        <v>0</v>
      </c>
      <c r="D156" s="38" t="s">
        <v>386</v>
      </c>
      <c r="E156" s="8">
        <v>-1</v>
      </c>
      <c r="F156" s="8">
        <v>-2</v>
      </c>
      <c r="G156" s="8">
        <v>-2</v>
      </c>
      <c r="H156" s="8" t="e">
        <f>VLOOKUP(A156,WeeklyRate!B$2:V354,21,FALSE)</f>
        <v>#N/A</v>
      </c>
      <c r="I156" s="8">
        <v>0</v>
      </c>
      <c r="J156" s="8">
        <v>0</v>
      </c>
      <c r="K156" s="8">
        <v>1</v>
      </c>
      <c r="L156" s="38" t="s">
        <v>386</v>
      </c>
      <c r="M156" s="38" t="s">
        <v>387</v>
      </c>
      <c r="N156" s="8">
        <v>1</v>
      </c>
      <c r="O156" s="8">
        <v>0</v>
      </c>
      <c r="P156" s="8">
        <v>1</v>
      </c>
      <c r="Q156" s="8"/>
      <c r="R156" s="8" t="e">
        <f t="shared" si="3"/>
        <v>#N/A</v>
      </c>
    </row>
    <row r="157" spans="1:18" x14ac:dyDescent="0.3">
      <c r="A157" s="8">
        <v>156</v>
      </c>
      <c r="B157" s="8">
        <f>ScheduleRotate!D157</f>
        <v>0</v>
      </c>
      <c r="C157" s="8">
        <v>0</v>
      </c>
      <c r="D157" s="38" t="s">
        <v>388</v>
      </c>
      <c r="E157" s="8">
        <v>-1</v>
      </c>
      <c r="F157" s="8">
        <v>-2</v>
      </c>
      <c r="G157" s="8">
        <v>-2</v>
      </c>
      <c r="H157" s="8" t="e">
        <f>VLOOKUP(A157,WeeklyRate!B$2:V355,21,FALSE)</f>
        <v>#N/A</v>
      </c>
      <c r="I157" s="8">
        <v>0</v>
      </c>
      <c r="J157" s="8">
        <v>0</v>
      </c>
      <c r="K157" s="8">
        <v>1</v>
      </c>
      <c r="L157" s="38" t="s">
        <v>388</v>
      </c>
      <c r="M157" s="38" t="s">
        <v>389</v>
      </c>
      <c r="N157" s="8">
        <v>1</v>
      </c>
      <c r="O157" s="8">
        <v>0</v>
      </c>
      <c r="P157" s="8">
        <v>1</v>
      </c>
      <c r="Q157" s="8"/>
      <c r="R157" s="8" t="e">
        <f t="shared" si="3"/>
        <v>#N/A</v>
      </c>
    </row>
    <row r="158" spans="1:18" x14ac:dyDescent="0.3">
      <c r="A158" s="8">
        <v>157</v>
      </c>
      <c r="B158" s="8">
        <f>ScheduleRotate!D158</f>
        <v>0</v>
      </c>
      <c r="C158" s="8">
        <v>0</v>
      </c>
      <c r="D158" s="38" t="s">
        <v>390</v>
      </c>
      <c r="E158" s="8">
        <v>-1</v>
      </c>
      <c r="F158" s="8">
        <v>-2</v>
      </c>
      <c r="G158" s="8">
        <v>-2</v>
      </c>
      <c r="H158" s="8" t="e">
        <f>VLOOKUP(A158,WeeklyRate!B$2:V356,21,FALSE)</f>
        <v>#N/A</v>
      </c>
      <c r="I158" s="8">
        <v>0</v>
      </c>
      <c r="J158" s="8">
        <v>0</v>
      </c>
      <c r="K158" s="8">
        <v>1</v>
      </c>
      <c r="L158" s="38" t="s">
        <v>390</v>
      </c>
      <c r="M158" s="38" t="s">
        <v>391</v>
      </c>
      <c r="N158" s="8">
        <v>1</v>
      </c>
      <c r="O158" s="8">
        <v>0</v>
      </c>
      <c r="P158" s="8">
        <v>1</v>
      </c>
      <c r="Q158" s="8"/>
      <c r="R158" s="8" t="e">
        <f t="shared" si="3"/>
        <v>#N/A</v>
      </c>
    </row>
    <row r="159" spans="1:18" x14ac:dyDescent="0.3">
      <c r="A159" s="8">
        <v>158</v>
      </c>
      <c r="B159" s="8">
        <f>ScheduleRotate!D159</f>
        <v>0</v>
      </c>
      <c r="C159" s="8">
        <v>0</v>
      </c>
      <c r="D159" s="38" t="s">
        <v>392</v>
      </c>
      <c r="E159" s="8">
        <v>-1</v>
      </c>
      <c r="F159" s="8">
        <v>-2</v>
      </c>
      <c r="G159" s="8">
        <v>-2</v>
      </c>
      <c r="H159" s="8" t="e">
        <f>VLOOKUP(A159,WeeklyRate!B$2:V357,21,FALSE)</f>
        <v>#N/A</v>
      </c>
      <c r="I159" s="8">
        <v>0</v>
      </c>
      <c r="J159" s="8">
        <v>0</v>
      </c>
      <c r="K159" s="8">
        <v>1</v>
      </c>
      <c r="L159" s="38" t="s">
        <v>392</v>
      </c>
      <c r="M159" s="38" t="s">
        <v>393</v>
      </c>
      <c r="N159" s="8">
        <v>1</v>
      </c>
      <c r="O159" s="8">
        <v>0</v>
      </c>
      <c r="P159" s="8">
        <v>1</v>
      </c>
      <c r="Q159" s="8"/>
      <c r="R159" s="8" t="e">
        <f t="shared" si="3"/>
        <v>#N/A</v>
      </c>
    </row>
    <row r="160" spans="1:18" x14ac:dyDescent="0.3">
      <c r="A160" s="8">
        <v>159</v>
      </c>
      <c r="B160" s="8">
        <f>ScheduleRotate!D160</f>
        <v>0</v>
      </c>
      <c r="C160" s="8">
        <v>0</v>
      </c>
      <c r="D160" s="38" t="s">
        <v>394</v>
      </c>
      <c r="E160" s="8">
        <v>-1</v>
      </c>
      <c r="F160" s="8">
        <v>-2</v>
      </c>
      <c r="G160" s="8">
        <v>-2</v>
      </c>
      <c r="H160" s="8" t="e">
        <f>VLOOKUP(A160,WeeklyRate!B$2:V358,21,FALSE)</f>
        <v>#N/A</v>
      </c>
      <c r="I160" s="8">
        <v>0</v>
      </c>
      <c r="J160" s="8">
        <v>0</v>
      </c>
      <c r="K160" s="8">
        <v>1</v>
      </c>
      <c r="L160" s="38" t="s">
        <v>394</v>
      </c>
      <c r="M160" s="38" t="s">
        <v>395</v>
      </c>
      <c r="N160" s="8">
        <v>1</v>
      </c>
      <c r="O160" s="8">
        <v>0</v>
      </c>
      <c r="P160" s="8">
        <v>1</v>
      </c>
      <c r="Q160" s="8"/>
      <c r="R160" s="8" t="e">
        <f t="shared" si="3"/>
        <v>#N/A</v>
      </c>
    </row>
    <row r="161" spans="1:18" x14ac:dyDescent="0.3">
      <c r="A161" s="8">
        <v>160</v>
      </c>
      <c r="B161" s="8">
        <f>ScheduleRotate!D161</f>
        <v>0</v>
      </c>
      <c r="C161" s="8">
        <v>0</v>
      </c>
      <c r="D161" s="38" t="s">
        <v>396</v>
      </c>
      <c r="E161" s="8">
        <v>-1</v>
      </c>
      <c r="F161" s="8">
        <v>-2</v>
      </c>
      <c r="G161" s="8">
        <v>-2</v>
      </c>
      <c r="H161" s="8" t="e">
        <f>VLOOKUP(A161,WeeklyRate!B$2:V359,21,FALSE)</f>
        <v>#N/A</v>
      </c>
      <c r="I161" s="8">
        <v>0</v>
      </c>
      <c r="J161" s="8">
        <v>0</v>
      </c>
      <c r="K161" s="8">
        <v>1</v>
      </c>
      <c r="L161" s="38" t="s">
        <v>396</v>
      </c>
      <c r="M161" s="38" t="s">
        <v>397</v>
      </c>
      <c r="N161" s="8">
        <v>1</v>
      </c>
      <c r="O161" s="8">
        <v>0</v>
      </c>
      <c r="P161" s="8">
        <v>1</v>
      </c>
      <c r="Q161" s="8"/>
      <c r="R161" s="8" t="e">
        <f t="shared" si="3"/>
        <v>#N/A</v>
      </c>
    </row>
    <row r="162" spans="1:18" x14ac:dyDescent="0.3">
      <c r="A162" s="8">
        <v>161</v>
      </c>
      <c r="B162" s="8">
        <f>ScheduleRotate!D162</f>
        <v>0</v>
      </c>
      <c r="C162" s="8">
        <v>0</v>
      </c>
      <c r="D162" s="38" t="s">
        <v>398</v>
      </c>
      <c r="E162" s="8">
        <v>-1</v>
      </c>
      <c r="F162" s="8">
        <v>-2</v>
      </c>
      <c r="G162" s="8">
        <v>-2</v>
      </c>
      <c r="H162" s="8" t="e">
        <f>VLOOKUP(A162,WeeklyRate!B$2:V360,21,FALSE)</f>
        <v>#N/A</v>
      </c>
      <c r="I162" s="8">
        <v>0</v>
      </c>
      <c r="J162" s="8">
        <v>0</v>
      </c>
      <c r="K162" s="8">
        <v>1</v>
      </c>
      <c r="L162" s="38" t="s">
        <v>398</v>
      </c>
      <c r="M162" s="38" t="s">
        <v>399</v>
      </c>
      <c r="N162" s="8">
        <v>1</v>
      </c>
      <c r="O162" s="8">
        <v>0</v>
      </c>
      <c r="P162" s="8">
        <v>1</v>
      </c>
      <c r="Q162" s="8"/>
      <c r="R162" s="8" t="e">
        <f t="shared" si="3"/>
        <v>#N/A</v>
      </c>
    </row>
    <row r="163" spans="1:18" x14ac:dyDescent="0.3">
      <c r="A163" s="8">
        <v>162</v>
      </c>
      <c r="B163" s="8">
        <f>ScheduleRotate!D163</f>
        <v>0</v>
      </c>
      <c r="C163" s="8">
        <v>0</v>
      </c>
      <c r="D163" s="38" t="s">
        <v>400</v>
      </c>
      <c r="E163" s="8">
        <v>-1</v>
      </c>
      <c r="F163" s="8">
        <v>-2</v>
      </c>
      <c r="G163" s="8">
        <v>-2</v>
      </c>
      <c r="H163" s="8" t="e">
        <f>VLOOKUP(A163,WeeklyRate!B$2:V361,21,FALSE)</f>
        <v>#N/A</v>
      </c>
      <c r="I163" s="8">
        <v>0</v>
      </c>
      <c r="J163" s="8">
        <v>0</v>
      </c>
      <c r="K163" s="8">
        <v>1</v>
      </c>
      <c r="L163" s="38" t="s">
        <v>400</v>
      </c>
      <c r="M163" s="38" t="s">
        <v>401</v>
      </c>
      <c r="N163" s="8">
        <v>1</v>
      </c>
      <c r="O163" s="8">
        <v>0</v>
      </c>
      <c r="P163" s="8">
        <v>1</v>
      </c>
      <c r="Q163" s="8"/>
      <c r="R163" s="8" t="e">
        <f t="shared" si="3"/>
        <v>#N/A</v>
      </c>
    </row>
    <row r="164" spans="1:18" x14ac:dyDescent="0.3">
      <c r="A164" s="8">
        <v>163</v>
      </c>
      <c r="B164" s="8">
        <f>ScheduleRotate!D164</f>
        <v>0</v>
      </c>
      <c r="C164" s="8">
        <v>0</v>
      </c>
      <c r="D164" s="38" t="s">
        <v>402</v>
      </c>
      <c r="E164" s="8">
        <v>-1</v>
      </c>
      <c r="F164" s="8">
        <v>-2</v>
      </c>
      <c r="G164" s="8">
        <v>-2</v>
      </c>
      <c r="H164" s="8" t="e">
        <f>VLOOKUP(A164,WeeklyRate!B$2:V362,21,FALSE)</f>
        <v>#N/A</v>
      </c>
      <c r="I164" s="8">
        <v>0</v>
      </c>
      <c r="J164" s="8">
        <v>0</v>
      </c>
      <c r="K164" s="8">
        <v>1</v>
      </c>
      <c r="L164" s="38" t="s">
        <v>402</v>
      </c>
      <c r="M164" s="38" t="s">
        <v>403</v>
      </c>
      <c r="N164" s="8">
        <v>1</v>
      </c>
      <c r="O164" s="8">
        <v>0</v>
      </c>
      <c r="P164" s="8">
        <v>1</v>
      </c>
      <c r="Q164" s="8"/>
      <c r="R164" s="8" t="e">
        <f t="shared" si="3"/>
        <v>#N/A</v>
      </c>
    </row>
    <row r="165" spans="1:18" x14ac:dyDescent="0.3">
      <c r="A165" s="8">
        <v>164</v>
      </c>
      <c r="B165" s="8">
        <f>ScheduleRotate!D165</f>
        <v>0</v>
      </c>
      <c r="C165" s="8">
        <v>0</v>
      </c>
      <c r="D165" s="38" t="s">
        <v>404</v>
      </c>
      <c r="E165" s="8">
        <v>-1</v>
      </c>
      <c r="F165" s="8">
        <v>-2</v>
      </c>
      <c r="G165" s="8">
        <v>-2</v>
      </c>
      <c r="H165" s="8" t="e">
        <f>VLOOKUP(A165,WeeklyRate!B$2:V363,21,FALSE)</f>
        <v>#N/A</v>
      </c>
      <c r="I165" s="8">
        <v>0</v>
      </c>
      <c r="J165" s="8">
        <v>0</v>
      </c>
      <c r="K165" s="8">
        <v>1</v>
      </c>
      <c r="L165" s="38" t="s">
        <v>404</v>
      </c>
      <c r="M165" s="38" t="s">
        <v>405</v>
      </c>
      <c r="N165" s="8">
        <v>1</v>
      </c>
      <c r="O165" s="8">
        <v>0</v>
      </c>
      <c r="P165" s="8">
        <v>1</v>
      </c>
      <c r="Q165" s="8"/>
      <c r="R165" s="8" t="e">
        <f t="shared" si="3"/>
        <v>#N/A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F407-D365-4941-87B7-8F695F7F0309}">
  <dimension ref="A1:E113"/>
  <sheetViews>
    <sheetView workbookViewId="0">
      <selection activeCell="B2" sqref="B2"/>
    </sheetView>
  </sheetViews>
  <sheetFormatPr defaultRowHeight="14.4" x14ac:dyDescent="0.3"/>
  <cols>
    <col min="1" max="1" width="24.33203125" customWidth="1"/>
    <col min="4" max="4" width="40.6640625" customWidth="1"/>
  </cols>
  <sheetData>
    <row r="1" spans="1:5" s="8" customFormat="1" x14ac:dyDescent="0.3">
      <c r="A1" s="8" t="s">
        <v>143</v>
      </c>
      <c r="B1" s="8">
        <v>0</v>
      </c>
      <c r="C1" s="8">
        <v>0</v>
      </c>
      <c r="D1" s="8" t="s">
        <v>144</v>
      </c>
      <c r="E1" s="8" t="s">
        <v>472</v>
      </c>
    </row>
    <row r="2" spans="1:5" x14ac:dyDescent="0.3">
      <c r="A2" s="8" t="str">
        <f ca="1">OFFSET(Shifts!A$1,C2,1,1)</f>
        <v>00:00 00:00</v>
      </c>
      <c r="C2">
        <v>1</v>
      </c>
      <c r="D2" s="8" t="str">
        <f ca="1">A2&amp;" "&amp;B2</f>
        <v xml:space="preserve">00:00 00:00 </v>
      </c>
      <c r="E2">
        <v>1</v>
      </c>
    </row>
    <row r="3" spans="1:5" x14ac:dyDescent="0.3">
      <c r="A3" s="8" t="str">
        <f ca="1">IF(B3&gt;B2,A2,OFFSET(Shifts!A$1,C3,1,1))</f>
        <v>00:00 00:00</v>
      </c>
      <c r="C3" s="8">
        <f t="shared" ref="C3:C16" si="0">IF(B3&gt;B2,C2,C2+1)</f>
        <v>2</v>
      </c>
      <c r="D3" t="str">
        <f ca="1">A3&amp;" "&amp;B3</f>
        <v xml:space="preserve">00:00 00:00 </v>
      </c>
      <c r="E3">
        <v>2</v>
      </c>
    </row>
    <row r="4" spans="1:5" x14ac:dyDescent="0.3">
      <c r="A4" s="8" t="str">
        <f ca="1">IF(B4&gt;B3,A3,OFFSET(Shifts!A$1,C4,1,1))</f>
        <v>00:00 00:00</v>
      </c>
      <c r="B4" s="8"/>
      <c r="C4" s="8">
        <f t="shared" si="0"/>
        <v>3</v>
      </c>
      <c r="D4" s="8" t="str">
        <f t="shared" ref="D4:D16" ca="1" si="1">A4&amp;" "&amp;B4</f>
        <v xml:space="preserve">00:00 00:00 </v>
      </c>
      <c r="E4" s="8">
        <v>3</v>
      </c>
    </row>
    <row r="5" spans="1:5" x14ac:dyDescent="0.3">
      <c r="A5" s="8" t="str">
        <f ca="1">IF(B5&gt;B4,A4,OFFSET(Shifts!A$1,C5,1,1))</f>
        <v>00:00 00:00</v>
      </c>
      <c r="B5" s="8"/>
      <c r="C5" s="8">
        <f t="shared" si="0"/>
        <v>4</v>
      </c>
      <c r="D5" s="8" t="str">
        <f t="shared" ca="1" si="1"/>
        <v xml:space="preserve">00:00 00:00 </v>
      </c>
      <c r="E5" s="8">
        <v>4</v>
      </c>
    </row>
    <row r="6" spans="1:5" x14ac:dyDescent="0.3">
      <c r="A6" s="8" t="str">
        <f ca="1">IF(B6&gt;B5,A5,OFFSET(Shifts!A$1,C6,1,1))</f>
        <v>00:00 00:00</v>
      </c>
      <c r="B6" s="8"/>
      <c r="C6" s="8">
        <f t="shared" si="0"/>
        <v>5</v>
      </c>
      <c r="D6" s="8" t="str">
        <f t="shared" ca="1" si="1"/>
        <v xml:space="preserve">00:00 00:00 </v>
      </c>
      <c r="E6" s="8">
        <v>5</v>
      </c>
    </row>
    <row r="7" spans="1:5" x14ac:dyDescent="0.3">
      <c r="A7" s="8" t="str">
        <f ca="1">IF(B7&gt;B6,A6,OFFSET(Shifts!A$1,C7,1,1))</f>
        <v>00:00 00:00</v>
      </c>
      <c r="B7" s="8"/>
      <c r="C7" s="8">
        <f t="shared" si="0"/>
        <v>6</v>
      </c>
      <c r="D7" s="8" t="str">
        <f t="shared" ca="1" si="1"/>
        <v xml:space="preserve">00:00 00:00 </v>
      </c>
      <c r="E7" s="8">
        <v>6</v>
      </c>
    </row>
    <row r="8" spans="1:5" x14ac:dyDescent="0.3">
      <c r="A8" s="8" t="str">
        <f ca="1">IF(B8&gt;B7,A7,OFFSET(Shifts!A$1,C8,1,1))</f>
        <v>00:00 00:00</v>
      </c>
      <c r="B8" s="8"/>
      <c r="C8" s="8">
        <f t="shared" si="0"/>
        <v>7</v>
      </c>
      <c r="D8" s="8" t="str">
        <f t="shared" ca="1" si="1"/>
        <v xml:space="preserve">00:00 00:00 </v>
      </c>
      <c r="E8" s="8">
        <v>7</v>
      </c>
    </row>
    <row r="9" spans="1:5" x14ac:dyDescent="0.3">
      <c r="A9" s="8" t="str">
        <f ca="1">IF(B9&gt;B8,A8,OFFSET(Shifts!A$1,C9,1,1))</f>
        <v>00:00 00:00</v>
      </c>
      <c r="B9" s="8"/>
      <c r="C9" s="8">
        <f t="shared" si="0"/>
        <v>8</v>
      </c>
      <c r="D9" s="8" t="str">
        <f t="shared" ca="1" si="1"/>
        <v xml:space="preserve">00:00 00:00 </v>
      </c>
      <c r="E9" s="8">
        <v>8</v>
      </c>
    </row>
    <row r="10" spans="1:5" x14ac:dyDescent="0.3">
      <c r="A10" s="8" t="str">
        <f ca="1">IF(B10&gt;B9,A9,OFFSET(Shifts!A$1,C10,1,1))</f>
        <v>00:00 00:00</v>
      </c>
      <c r="B10" s="8"/>
      <c r="C10" s="8">
        <f t="shared" si="0"/>
        <v>9</v>
      </c>
      <c r="D10" s="8" t="str">
        <f t="shared" ca="1" si="1"/>
        <v xml:space="preserve">00:00 00:00 </v>
      </c>
      <c r="E10" s="8">
        <v>9</v>
      </c>
    </row>
    <row r="11" spans="1:5" x14ac:dyDescent="0.3">
      <c r="A11" s="8" t="str">
        <f ca="1">IF(B11&gt;B10,A10,OFFSET(Shifts!A$1,C11,1,1))</f>
        <v>00:00 00:00</v>
      </c>
      <c r="B11" s="8"/>
      <c r="C11" s="8">
        <f t="shared" si="0"/>
        <v>10</v>
      </c>
      <c r="D11" s="8" t="str">
        <f t="shared" ca="1" si="1"/>
        <v xml:space="preserve">00:00 00:00 </v>
      </c>
      <c r="E11" s="8">
        <v>10</v>
      </c>
    </row>
    <row r="12" spans="1:5" x14ac:dyDescent="0.3">
      <c r="A12" s="8" t="str">
        <f ca="1">IF(B12&gt;B11,A11,OFFSET(Shifts!A$1,C12,1,1))</f>
        <v>00:00 00:00</v>
      </c>
      <c r="B12" s="8"/>
      <c r="C12" s="8">
        <f t="shared" si="0"/>
        <v>11</v>
      </c>
      <c r="D12" s="8" t="str">
        <f t="shared" ca="1" si="1"/>
        <v xml:space="preserve">00:00 00:00 </v>
      </c>
      <c r="E12" s="8">
        <v>11</v>
      </c>
    </row>
    <row r="13" spans="1:5" x14ac:dyDescent="0.3">
      <c r="A13" s="8" t="str">
        <f ca="1">IF(B13&gt;B12,A12,OFFSET(Shifts!A$1,C13,1,1))</f>
        <v>00:00 00:00</v>
      </c>
      <c r="B13" s="8"/>
      <c r="C13" s="8">
        <f t="shared" si="0"/>
        <v>12</v>
      </c>
      <c r="D13" s="8" t="str">
        <f t="shared" ca="1" si="1"/>
        <v xml:space="preserve">00:00 00:00 </v>
      </c>
      <c r="E13" s="8">
        <v>12</v>
      </c>
    </row>
    <row r="14" spans="1:5" x14ac:dyDescent="0.3">
      <c r="A14" s="8" t="str">
        <f ca="1">IF(B14&gt;B13,A13,OFFSET(Shifts!A$1,C14,1,1))</f>
        <v>00:00 00:00</v>
      </c>
      <c r="B14" s="8"/>
      <c r="C14" s="8">
        <f t="shared" si="0"/>
        <v>13</v>
      </c>
      <c r="D14" s="8" t="str">
        <f t="shared" ca="1" si="1"/>
        <v xml:space="preserve">00:00 00:00 </v>
      </c>
      <c r="E14" s="8">
        <v>13</v>
      </c>
    </row>
    <row r="15" spans="1:5" x14ac:dyDescent="0.3">
      <c r="A15" s="8" t="str">
        <f ca="1">IF(B15&gt;B14,A14,OFFSET(Shifts!A$1,C15,1,1))</f>
        <v>00:00 00:00</v>
      </c>
      <c r="B15" s="8"/>
      <c r="C15" s="8">
        <f t="shared" si="0"/>
        <v>14</v>
      </c>
      <c r="D15" s="8" t="str">
        <f t="shared" ca="1" si="1"/>
        <v xml:space="preserve">00:00 00:00 </v>
      </c>
      <c r="E15" s="8">
        <v>14</v>
      </c>
    </row>
    <row r="16" spans="1:5" x14ac:dyDescent="0.3">
      <c r="A16" s="8" t="str">
        <f ca="1">IF(B16&gt;B15,A15,OFFSET(Shifts!A$1,C16,1,1))</f>
        <v>00:00 00:00</v>
      </c>
      <c r="B16" s="8"/>
      <c r="C16" s="8">
        <f t="shared" si="0"/>
        <v>15</v>
      </c>
      <c r="D16" s="8" t="str">
        <f t="shared" ca="1" si="1"/>
        <v xml:space="preserve">00:00 00:00 </v>
      </c>
      <c r="E16" s="8">
        <v>15</v>
      </c>
    </row>
    <row r="17" spans="1:5" x14ac:dyDescent="0.3">
      <c r="A17" s="8" t="str">
        <f ca="1">IF(B17&gt;B16,A16,OFFSET(Shifts!A$1,C17,1,1))</f>
        <v>00:00 00:00</v>
      </c>
      <c r="B17" s="8"/>
      <c r="C17" s="8">
        <f t="shared" ref="C17:C48" si="2">IF(B17&gt;B16,C16,C16+1)</f>
        <v>16</v>
      </c>
      <c r="D17" s="8" t="str">
        <f t="shared" ref="D17:D48" ca="1" si="3">A17&amp;" "&amp;B17</f>
        <v xml:space="preserve">00:00 00:00 </v>
      </c>
      <c r="E17" s="8">
        <v>16</v>
      </c>
    </row>
    <row r="18" spans="1:5" x14ac:dyDescent="0.3">
      <c r="A18" s="8" t="str">
        <f ca="1">IF(B18&gt;B17,A17,OFFSET(Shifts!A$1,C18,1,1))</f>
        <v>00:00 00:00</v>
      </c>
      <c r="B18" s="8"/>
      <c r="C18" s="8">
        <f t="shared" si="2"/>
        <v>17</v>
      </c>
      <c r="D18" s="8" t="str">
        <f t="shared" ca="1" si="3"/>
        <v xml:space="preserve">00:00 00:00 </v>
      </c>
      <c r="E18" s="8">
        <v>17</v>
      </c>
    </row>
    <row r="19" spans="1:5" x14ac:dyDescent="0.3">
      <c r="A19" s="8" t="str">
        <f ca="1">IF(B19&gt;B18,A18,OFFSET(Shifts!A$1,C19,1,1))</f>
        <v>00:00 00:00</v>
      </c>
      <c r="B19" s="8"/>
      <c r="C19" s="8">
        <f t="shared" si="2"/>
        <v>18</v>
      </c>
      <c r="D19" s="8" t="str">
        <f t="shared" ca="1" si="3"/>
        <v xml:space="preserve">00:00 00:00 </v>
      </c>
      <c r="E19" s="8">
        <v>18</v>
      </c>
    </row>
    <row r="20" spans="1:5" x14ac:dyDescent="0.3">
      <c r="A20" s="8" t="str">
        <f ca="1">IF(B20&gt;B19,A19,OFFSET(Shifts!A$1,C20,1,1))</f>
        <v>00:00 00:00</v>
      </c>
      <c r="B20" s="8"/>
      <c r="C20" s="8">
        <f t="shared" si="2"/>
        <v>19</v>
      </c>
      <c r="D20" s="8" t="str">
        <f t="shared" ca="1" si="3"/>
        <v xml:space="preserve">00:00 00:00 </v>
      </c>
      <c r="E20" s="8">
        <v>19</v>
      </c>
    </row>
    <row r="21" spans="1:5" x14ac:dyDescent="0.3">
      <c r="A21" s="8" t="str">
        <f ca="1">IF(B21&gt;B20,A20,OFFSET(Shifts!A$1,C21,1,1))</f>
        <v>00:00 00:00</v>
      </c>
      <c r="B21" s="8"/>
      <c r="C21" s="8">
        <f t="shared" si="2"/>
        <v>20</v>
      </c>
      <c r="D21" s="8" t="str">
        <f t="shared" ca="1" si="3"/>
        <v xml:space="preserve">00:00 00:00 </v>
      </c>
      <c r="E21" s="8">
        <v>20</v>
      </c>
    </row>
    <row r="22" spans="1:5" x14ac:dyDescent="0.3">
      <c r="A22" s="8" t="str">
        <f ca="1">IF(B22&gt;B21,A21,OFFSET(Shifts!A$1,C22,1,1))</f>
        <v>00:00 00:00</v>
      </c>
      <c r="B22" s="8"/>
      <c r="C22" s="8">
        <f t="shared" si="2"/>
        <v>21</v>
      </c>
      <c r="D22" s="8" t="str">
        <f t="shared" ca="1" si="3"/>
        <v xml:space="preserve">00:00 00:00 </v>
      </c>
      <c r="E22" s="8">
        <v>21</v>
      </c>
    </row>
    <row r="23" spans="1:5" x14ac:dyDescent="0.3">
      <c r="A23" s="8" t="str">
        <f ca="1">IF(B23&gt;B22,A22,OFFSET(Shifts!A$1,C23,1,1))</f>
        <v>00:00 00:00</v>
      </c>
      <c r="B23" s="8"/>
      <c r="C23" s="8">
        <f t="shared" si="2"/>
        <v>22</v>
      </c>
      <c r="D23" s="8" t="str">
        <f t="shared" ca="1" si="3"/>
        <v xml:space="preserve">00:00 00:00 </v>
      </c>
      <c r="E23" s="8">
        <v>22</v>
      </c>
    </row>
    <row r="24" spans="1:5" x14ac:dyDescent="0.3">
      <c r="A24" s="8" t="str">
        <f ca="1">IF(B24&gt;B23,A23,OFFSET(Shifts!A$1,C24,1,1))</f>
        <v>00:00 00:00</v>
      </c>
      <c r="B24" s="8"/>
      <c r="C24" s="8">
        <f t="shared" si="2"/>
        <v>23</v>
      </c>
      <c r="D24" s="8" t="str">
        <f t="shared" ca="1" si="3"/>
        <v xml:space="preserve">00:00 00:00 </v>
      </c>
      <c r="E24" s="8">
        <v>23</v>
      </c>
    </row>
    <row r="25" spans="1:5" x14ac:dyDescent="0.3">
      <c r="A25" s="8" t="str">
        <f ca="1">IF(B25&gt;B24,A24,OFFSET(Shifts!A$1,C25,1,1))</f>
        <v>00:00 00:00</v>
      </c>
      <c r="B25" s="8"/>
      <c r="C25" s="8">
        <f t="shared" si="2"/>
        <v>24</v>
      </c>
      <c r="D25" s="8" t="str">
        <f t="shared" ca="1" si="3"/>
        <v xml:space="preserve">00:00 00:00 </v>
      </c>
      <c r="E25" s="8">
        <v>24</v>
      </c>
    </row>
    <row r="26" spans="1:5" x14ac:dyDescent="0.3">
      <c r="A26" s="8" t="str">
        <f ca="1">IF(B26&gt;B25,A25,OFFSET(Shifts!A$1,C26,1,1))</f>
        <v>00:00 00:00</v>
      </c>
      <c r="B26" s="8"/>
      <c r="C26" s="8">
        <f t="shared" si="2"/>
        <v>25</v>
      </c>
      <c r="D26" s="8" t="str">
        <f t="shared" ca="1" si="3"/>
        <v xml:space="preserve">00:00 00:00 </v>
      </c>
      <c r="E26" s="8">
        <v>25</v>
      </c>
    </row>
    <row r="27" spans="1:5" x14ac:dyDescent="0.3">
      <c r="A27" s="8" t="str">
        <f ca="1">IF(B27&gt;B26,A26,OFFSET(Shifts!A$1,C27,1,1))</f>
        <v>00:00 00:00</v>
      </c>
      <c r="B27" s="8"/>
      <c r="C27" s="8">
        <f t="shared" si="2"/>
        <v>26</v>
      </c>
      <c r="D27" s="8" t="str">
        <f t="shared" ca="1" si="3"/>
        <v xml:space="preserve">00:00 00:00 </v>
      </c>
      <c r="E27" s="8">
        <v>26</v>
      </c>
    </row>
    <row r="28" spans="1:5" x14ac:dyDescent="0.3">
      <c r="A28" s="8" t="str">
        <f ca="1">IF(B28&gt;B27,A27,OFFSET(Shifts!A$1,C28,1,1))</f>
        <v>00:00 00:00</v>
      </c>
      <c r="B28" s="8"/>
      <c r="C28" s="8">
        <f t="shared" si="2"/>
        <v>27</v>
      </c>
      <c r="D28" s="8" t="str">
        <f t="shared" ca="1" si="3"/>
        <v xml:space="preserve">00:00 00:00 </v>
      </c>
      <c r="E28" s="8">
        <v>27</v>
      </c>
    </row>
    <row r="29" spans="1:5" x14ac:dyDescent="0.3">
      <c r="A29" s="8" t="str">
        <f ca="1">IF(B29&gt;B28,A28,OFFSET(Shifts!A$1,C29,1,1))</f>
        <v>00:00 00:00</v>
      </c>
      <c r="B29" s="8"/>
      <c r="C29" s="8">
        <f t="shared" si="2"/>
        <v>28</v>
      </c>
      <c r="D29" s="8" t="str">
        <f t="shared" ca="1" si="3"/>
        <v xml:space="preserve">00:00 00:00 </v>
      </c>
      <c r="E29" s="8">
        <v>28</v>
      </c>
    </row>
    <row r="30" spans="1:5" x14ac:dyDescent="0.3">
      <c r="A30" s="8" t="str">
        <f ca="1">IF(B30&gt;B29,A29,OFFSET(Shifts!A$1,C30,1,1))</f>
        <v>00:00 00:00</v>
      </c>
      <c r="B30" s="8"/>
      <c r="C30" s="8">
        <f t="shared" si="2"/>
        <v>29</v>
      </c>
      <c r="D30" s="8" t="str">
        <f t="shared" ca="1" si="3"/>
        <v xml:space="preserve">00:00 00:00 </v>
      </c>
      <c r="E30" s="8">
        <v>29</v>
      </c>
    </row>
    <row r="31" spans="1:5" x14ac:dyDescent="0.3">
      <c r="A31" s="8" t="str">
        <f ca="1">IF(B31&gt;B30,A30,OFFSET(Shifts!A$1,C31,1,1))</f>
        <v>00:00 00:00</v>
      </c>
      <c r="B31" s="8"/>
      <c r="C31" s="8">
        <f t="shared" si="2"/>
        <v>30</v>
      </c>
      <c r="D31" s="8" t="str">
        <f t="shared" ca="1" si="3"/>
        <v xml:space="preserve">00:00 00:00 </v>
      </c>
      <c r="E31" s="8">
        <v>30</v>
      </c>
    </row>
    <row r="32" spans="1:5" x14ac:dyDescent="0.3">
      <c r="A32" s="8" t="str">
        <f ca="1">IF(B32&gt;B31,A31,OFFSET(Shifts!A$1,C32,1,1))</f>
        <v>00:00 00:00</v>
      </c>
      <c r="B32" s="8"/>
      <c r="C32" s="8">
        <f t="shared" si="2"/>
        <v>31</v>
      </c>
      <c r="D32" s="8" t="str">
        <f t="shared" ca="1" si="3"/>
        <v xml:space="preserve">00:00 00:00 </v>
      </c>
      <c r="E32" s="8">
        <v>31</v>
      </c>
    </row>
    <row r="33" spans="1:5" x14ac:dyDescent="0.3">
      <c r="A33" s="8" t="str">
        <f ca="1">IF(B33&gt;B32,A32,OFFSET(Shifts!A$1,C33,1,1))</f>
        <v>00:00 00:00</v>
      </c>
      <c r="B33" s="8"/>
      <c r="C33" s="8">
        <f t="shared" si="2"/>
        <v>32</v>
      </c>
      <c r="D33" s="8" t="str">
        <f t="shared" ca="1" si="3"/>
        <v xml:space="preserve">00:00 00:00 </v>
      </c>
      <c r="E33" s="8">
        <v>32</v>
      </c>
    </row>
    <row r="34" spans="1:5" x14ac:dyDescent="0.3">
      <c r="A34" s="8" t="str">
        <f ca="1">IF(B34&gt;B33,A33,OFFSET(Shifts!A$1,C34,1,1))</f>
        <v>00:00 00:00</v>
      </c>
      <c r="B34" s="8"/>
      <c r="C34" s="8">
        <f t="shared" si="2"/>
        <v>33</v>
      </c>
      <c r="D34" s="8" t="str">
        <f t="shared" ca="1" si="3"/>
        <v xml:space="preserve">00:00 00:00 </v>
      </c>
      <c r="E34" s="8">
        <v>33</v>
      </c>
    </row>
    <row r="35" spans="1:5" x14ac:dyDescent="0.3">
      <c r="A35" s="8" t="str">
        <f ca="1">IF(B35&gt;B34,A34,OFFSET(Shifts!A$1,C35,1,1))</f>
        <v>00:00 00:00</v>
      </c>
      <c r="B35" s="8"/>
      <c r="C35" s="8">
        <f t="shared" si="2"/>
        <v>34</v>
      </c>
      <c r="D35" s="8" t="str">
        <f t="shared" ca="1" si="3"/>
        <v xml:space="preserve">00:00 00:00 </v>
      </c>
      <c r="E35" s="8">
        <v>34</v>
      </c>
    </row>
    <row r="36" spans="1:5" x14ac:dyDescent="0.3">
      <c r="A36" s="8" t="str">
        <f ca="1">IF(B36&gt;B35,A35,OFFSET(Shifts!A$1,C36,1,1))</f>
        <v>00:00 00:00</v>
      </c>
      <c r="B36" s="8"/>
      <c r="C36" s="8">
        <f t="shared" si="2"/>
        <v>35</v>
      </c>
      <c r="D36" s="8" t="str">
        <f t="shared" ca="1" si="3"/>
        <v xml:space="preserve">00:00 00:00 </v>
      </c>
      <c r="E36" s="8">
        <v>35</v>
      </c>
    </row>
    <row r="37" spans="1:5" x14ac:dyDescent="0.3">
      <c r="A37" s="8" t="str">
        <f ca="1">IF(B37&gt;B36,A36,OFFSET(Shifts!A$1,C37,1,1))</f>
        <v>00:00 00:00</v>
      </c>
      <c r="B37" s="8"/>
      <c r="C37" s="8">
        <f t="shared" si="2"/>
        <v>36</v>
      </c>
      <c r="D37" s="8" t="str">
        <f t="shared" ca="1" si="3"/>
        <v xml:space="preserve">00:00 00:00 </v>
      </c>
      <c r="E37" s="8">
        <v>36</v>
      </c>
    </row>
    <row r="38" spans="1:5" x14ac:dyDescent="0.3">
      <c r="A38" s="8" t="str">
        <f ca="1">IF(B38&gt;B37,A37,OFFSET(Shifts!A$1,C38,1,1))</f>
        <v>00:00 00:00</v>
      </c>
      <c r="B38" s="8"/>
      <c r="C38" s="8">
        <f t="shared" si="2"/>
        <v>37</v>
      </c>
      <c r="D38" s="8" t="str">
        <f t="shared" ca="1" si="3"/>
        <v xml:space="preserve">00:00 00:00 </v>
      </c>
      <c r="E38" s="8">
        <v>37</v>
      </c>
    </row>
    <row r="39" spans="1:5" x14ac:dyDescent="0.3">
      <c r="A39" s="8" t="str">
        <f ca="1">IF(B39&gt;B38,A38,OFFSET(Shifts!A$1,C39,1,1))</f>
        <v>00:00 00:00</v>
      </c>
      <c r="B39" s="8"/>
      <c r="C39" s="8">
        <f t="shared" si="2"/>
        <v>38</v>
      </c>
      <c r="D39" s="8" t="str">
        <f t="shared" ca="1" si="3"/>
        <v xml:space="preserve">00:00 00:00 </v>
      </c>
      <c r="E39" s="8">
        <v>38</v>
      </c>
    </row>
    <row r="40" spans="1:5" x14ac:dyDescent="0.3">
      <c r="A40" s="8" t="str">
        <f ca="1">IF(B40&gt;B39,A39,OFFSET(Shifts!A$1,C40,1,1))</f>
        <v>00:00 00:00</v>
      </c>
      <c r="B40" s="8"/>
      <c r="C40" s="8">
        <f t="shared" si="2"/>
        <v>39</v>
      </c>
      <c r="D40" s="8" t="str">
        <f t="shared" ca="1" si="3"/>
        <v xml:space="preserve">00:00 00:00 </v>
      </c>
      <c r="E40" s="8">
        <v>39</v>
      </c>
    </row>
    <row r="41" spans="1:5" x14ac:dyDescent="0.3">
      <c r="A41" s="8" t="str">
        <f ca="1">IF(B41&gt;B40,A40,OFFSET(Shifts!A$1,C41,1,1))</f>
        <v>00:00 00:00</v>
      </c>
      <c r="B41" s="8"/>
      <c r="C41" s="8">
        <f t="shared" si="2"/>
        <v>40</v>
      </c>
      <c r="D41" s="8" t="str">
        <f t="shared" ca="1" si="3"/>
        <v xml:space="preserve">00:00 00:00 </v>
      </c>
      <c r="E41" s="8">
        <v>40</v>
      </c>
    </row>
    <row r="42" spans="1:5" x14ac:dyDescent="0.3">
      <c r="A42" s="8" t="str">
        <f ca="1">IF(B42&gt;B41,A41,OFFSET(Shifts!A$1,C42,1,1))</f>
        <v>00:00 00:00</v>
      </c>
      <c r="B42" s="8"/>
      <c r="C42" s="8">
        <f t="shared" si="2"/>
        <v>41</v>
      </c>
      <c r="D42" s="8" t="str">
        <f t="shared" ca="1" si="3"/>
        <v xml:space="preserve">00:00 00:00 </v>
      </c>
      <c r="E42" s="8">
        <v>41</v>
      </c>
    </row>
    <row r="43" spans="1:5" x14ac:dyDescent="0.3">
      <c r="A43" s="8" t="str">
        <f ca="1">IF(B43&gt;B42,A42,OFFSET(Shifts!A$1,C43,1,1))</f>
        <v>00:00 00:00</v>
      </c>
      <c r="B43" s="8"/>
      <c r="C43" s="8">
        <f t="shared" si="2"/>
        <v>42</v>
      </c>
      <c r="D43" s="8" t="str">
        <f t="shared" ca="1" si="3"/>
        <v xml:space="preserve">00:00 00:00 </v>
      </c>
      <c r="E43" s="8">
        <v>42</v>
      </c>
    </row>
    <row r="44" spans="1:5" x14ac:dyDescent="0.3">
      <c r="A44" s="8" t="str">
        <f ca="1">IF(B44&gt;B43,A43,OFFSET(Shifts!A$1,C44,1,1))</f>
        <v>00:00 00:00</v>
      </c>
      <c r="B44" s="8"/>
      <c r="C44" s="8">
        <f t="shared" si="2"/>
        <v>43</v>
      </c>
      <c r="D44" s="8" t="str">
        <f t="shared" ca="1" si="3"/>
        <v xml:space="preserve">00:00 00:00 </v>
      </c>
      <c r="E44" s="8">
        <v>43</v>
      </c>
    </row>
    <row r="45" spans="1:5" x14ac:dyDescent="0.3">
      <c r="A45" s="8" t="str">
        <f ca="1">IF(B45&gt;B44,A44,OFFSET(Shifts!A$1,C45,1,1))</f>
        <v>00:00 00:00</v>
      </c>
      <c r="B45" s="8"/>
      <c r="C45" s="8">
        <f t="shared" si="2"/>
        <v>44</v>
      </c>
      <c r="D45" s="8" t="str">
        <f t="shared" ca="1" si="3"/>
        <v xml:space="preserve">00:00 00:00 </v>
      </c>
      <c r="E45" s="8">
        <v>44</v>
      </c>
    </row>
    <row r="46" spans="1:5" x14ac:dyDescent="0.3">
      <c r="A46" s="8" t="str">
        <f ca="1">IF(B46&gt;B45,A45,OFFSET(Shifts!A$1,C46,1,1))</f>
        <v>00:00 00:00</v>
      </c>
      <c r="B46" s="8"/>
      <c r="C46" s="8">
        <f t="shared" si="2"/>
        <v>45</v>
      </c>
      <c r="D46" s="8" t="str">
        <f t="shared" ca="1" si="3"/>
        <v xml:space="preserve">00:00 00:00 </v>
      </c>
      <c r="E46" s="8">
        <v>45</v>
      </c>
    </row>
    <row r="47" spans="1:5" x14ac:dyDescent="0.3">
      <c r="A47" s="8" t="str">
        <f ca="1">IF(B47&gt;B46,A46,OFFSET(Shifts!A$1,C47,1,1))</f>
        <v>00:00 00:00</v>
      </c>
      <c r="B47" s="8"/>
      <c r="C47" s="8">
        <f t="shared" si="2"/>
        <v>46</v>
      </c>
      <c r="D47" s="8" t="str">
        <f t="shared" ca="1" si="3"/>
        <v xml:space="preserve">00:00 00:00 </v>
      </c>
      <c r="E47" s="8">
        <v>46</v>
      </c>
    </row>
    <row r="48" spans="1:5" x14ac:dyDescent="0.3">
      <c r="A48" s="8" t="str">
        <f ca="1">IF(B48&gt;B47,A47,OFFSET(Shifts!A$1,C48,1,1))</f>
        <v>00:00 00:00</v>
      </c>
      <c r="B48" s="8"/>
      <c r="C48" s="8">
        <f t="shared" si="2"/>
        <v>47</v>
      </c>
      <c r="D48" s="8" t="str">
        <f t="shared" ca="1" si="3"/>
        <v xml:space="preserve">00:00 00:00 </v>
      </c>
      <c r="E48" s="8">
        <v>47</v>
      </c>
    </row>
    <row r="49" spans="1:5" x14ac:dyDescent="0.3">
      <c r="A49" s="8" t="str">
        <f ca="1">IF(B49&gt;B48,A48,OFFSET(Shifts!A$1,C49,1,1))</f>
        <v>00:00 00:00</v>
      </c>
      <c r="B49" s="8"/>
      <c r="C49" s="8">
        <f t="shared" ref="C49:C56" si="4">IF(B49&gt;B48,C48,C48+1)</f>
        <v>48</v>
      </c>
      <c r="D49" s="8" t="str">
        <f t="shared" ref="D49:D56" ca="1" si="5">A49&amp;" "&amp;B49</f>
        <v xml:space="preserve">00:00 00:00 </v>
      </c>
      <c r="E49" s="8">
        <v>48</v>
      </c>
    </row>
    <row r="50" spans="1:5" x14ac:dyDescent="0.3">
      <c r="A50" s="8" t="str">
        <f ca="1">IF(B50&gt;B49,A49,OFFSET(Shifts!A$1,C50,1,1))</f>
        <v>00:00 00:00</v>
      </c>
      <c r="B50" s="8"/>
      <c r="C50" s="8">
        <f t="shared" si="4"/>
        <v>49</v>
      </c>
      <c r="D50" s="8" t="str">
        <f t="shared" ca="1" si="5"/>
        <v xml:space="preserve">00:00 00:00 </v>
      </c>
      <c r="E50" s="8">
        <v>49</v>
      </c>
    </row>
    <row r="51" spans="1:5" x14ac:dyDescent="0.3">
      <c r="A51" s="8" t="str">
        <f ca="1">IF(B51&gt;B50,A50,OFFSET(Shifts!A$1,C51,1,1))</f>
        <v>00:00 00:00</v>
      </c>
      <c r="B51" s="8"/>
      <c r="C51" s="8">
        <f t="shared" si="4"/>
        <v>50</v>
      </c>
      <c r="D51" s="8" t="str">
        <f t="shared" ca="1" si="5"/>
        <v xml:space="preserve">00:00 00:00 </v>
      </c>
      <c r="E51" s="8">
        <v>50</v>
      </c>
    </row>
    <row r="52" spans="1:5" x14ac:dyDescent="0.3">
      <c r="A52" s="8" t="str">
        <f ca="1">IF(B52&gt;B51,A51,OFFSET(Shifts!A$1,C52,1,1))</f>
        <v>00:00 00:00</v>
      </c>
      <c r="B52" s="8"/>
      <c r="C52" s="8">
        <f t="shared" si="4"/>
        <v>51</v>
      </c>
      <c r="D52" s="8" t="str">
        <f t="shared" ca="1" si="5"/>
        <v xml:space="preserve">00:00 00:00 </v>
      </c>
      <c r="E52" s="8">
        <v>51</v>
      </c>
    </row>
    <row r="53" spans="1:5" x14ac:dyDescent="0.3">
      <c r="A53" s="8" t="str">
        <f ca="1">IF(B53&gt;B52,A52,OFFSET(Shifts!A$1,C53,1,1))</f>
        <v>00:00 00:00</v>
      </c>
      <c r="B53" s="8"/>
      <c r="C53" s="8">
        <f t="shared" si="4"/>
        <v>52</v>
      </c>
      <c r="D53" s="8" t="str">
        <f t="shared" ca="1" si="5"/>
        <v xml:space="preserve">00:00 00:00 </v>
      </c>
      <c r="E53" s="8">
        <v>52</v>
      </c>
    </row>
    <row r="54" spans="1:5" x14ac:dyDescent="0.3">
      <c r="A54" s="8" t="str">
        <f ca="1">IF(B54&gt;B53,A53,OFFSET(Shifts!A$1,C54,1,1))</f>
        <v>00:00 00:00</v>
      </c>
      <c r="B54" s="8"/>
      <c r="C54" s="8">
        <f t="shared" si="4"/>
        <v>53</v>
      </c>
      <c r="D54" s="8" t="str">
        <f t="shared" ca="1" si="5"/>
        <v xml:space="preserve">00:00 00:00 </v>
      </c>
      <c r="E54" s="8">
        <v>53</v>
      </c>
    </row>
    <row r="55" spans="1:5" x14ac:dyDescent="0.3">
      <c r="A55" s="8" t="str">
        <f ca="1">IF(B55&gt;B54,A54,OFFSET(Shifts!A$1,C55,1,1))</f>
        <v>00:00 00:00</v>
      </c>
      <c r="B55" s="8"/>
      <c r="C55" s="8">
        <f t="shared" si="4"/>
        <v>54</v>
      </c>
      <c r="D55" s="8" t="str">
        <f t="shared" ca="1" si="5"/>
        <v xml:space="preserve">00:00 00:00 </v>
      </c>
      <c r="E55" s="8">
        <v>54</v>
      </c>
    </row>
    <row r="56" spans="1:5" x14ac:dyDescent="0.3">
      <c r="A56" s="8" t="str">
        <f ca="1">IF(B56&gt;B55,A55,OFFSET(Shifts!A$1,C56,1,1))</f>
        <v>00:00 00:00</v>
      </c>
      <c r="B56" s="8"/>
      <c r="C56" s="8">
        <f t="shared" si="4"/>
        <v>55</v>
      </c>
      <c r="D56" s="8" t="str">
        <f t="shared" ca="1" si="5"/>
        <v xml:space="preserve">00:00 00:00 </v>
      </c>
      <c r="E56" s="8">
        <v>55</v>
      </c>
    </row>
    <row r="57" spans="1:5" x14ac:dyDescent="0.3">
      <c r="A57" s="8" t="str">
        <f ca="1">IF(B57&gt;B56,A56,OFFSET(Shifts!A$1,C57,1,1))</f>
        <v>00:00 00:00</v>
      </c>
      <c r="B57" s="8"/>
      <c r="C57" s="8">
        <f t="shared" ref="C57:C113" si="6">IF(B57&gt;B56,C56,C56+1)</f>
        <v>56</v>
      </c>
      <c r="D57" s="8" t="str">
        <f t="shared" ref="D57:D113" ca="1" si="7">A57&amp;" "&amp;B57</f>
        <v xml:space="preserve">00:00 00:00 </v>
      </c>
      <c r="E57" s="8">
        <v>56</v>
      </c>
    </row>
    <row r="58" spans="1:5" x14ac:dyDescent="0.3">
      <c r="A58" s="8" t="str">
        <f ca="1">IF(B58&gt;B57,A57,OFFSET(Shifts!A$1,C58,1,1))</f>
        <v>00:00 00:00</v>
      </c>
      <c r="B58" s="8"/>
      <c r="C58" s="8">
        <f t="shared" si="6"/>
        <v>57</v>
      </c>
      <c r="D58" s="8" t="str">
        <f t="shared" ca="1" si="7"/>
        <v xml:space="preserve">00:00 00:00 </v>
      </c>
      <c r="E58" s="8">
        <v>57</v>
      </c>
    </row>
    <row r="59" spans="1:5" x14ac:dyDescent="0.3">
      <c r="A59" s="8" t="str">
        <f ca="1">IF(B59&gt;B58,A58,OFFSET(Shifts!A$1,C59,1,1))</f>
        <v>00:00 00:00</v>
      </c>
      <c r="B59" s="8"/>
      <c r="C59" s="8">
        <f t="shared" si="6"/>
        <v>58</v>
      </c>
      <c r="D59" s="8" t="str">
        <f t="shared" ca="1" si="7"/>
        <v xml:space="preserve">00:00 00:00 </v>
      </c>
      <c r="E59" s="8">
        <v>58</v>
      </c>
    </row>
    <row r="60" spans="1:5" x14ac:dyDescent="0.3">
      <c r="A60" s="8" t="str">
        <f ca="1">IF(B60&gt;B59,A59,OFFSET(Shifts!A$1,C60,1,1))</f>
        <v>00:00 00:00</v>
      </c>
      <c r="B60" s="8"/>
      <c r="C60" s="8">
        <f t="shared" si="6"/>
        <v>59</v>
      </c>
      <c r="D60" s="8" t="str">
        <f t="shared" ca="1" si="7"/>
        <v xml:space="preserve">00:00 00:00 </v>
      </c>
      <c r="E60" s="8">
        <v>59</v>
      </c>
    </row>
    <row r="61" spans="1:5" x14ac:dyDescent="0.3">
      <c r="A61" s="8" t="str">
        <f ca="1">IF(B61&gt;B60,A60,OFFSET(Shifts!A$1,C61,1,1))</f>
        <v>00:00 00:00</v>
      </c>
      <c r="B61" s="8"/>
      <c r="C61" s="8">
        <f t="shared" si="6"/>
        <v>60</v>
      </c>
      <c r="D61" s="8" t="str">
        <f t="shared" ca="1" si="7"/>
        <v xml:space="preserve">00:00 00:00 </v>
      </c>
      <c r="E61" s="8">
        <v>60</v>
      </c>
    </row>
    <row r="62" spans="1:5" x14ac:dyDescent="0.3">
      <c r="A62" s="8" t="str">
        <f ca="1">IF(B62&gt;B61,A61,OFFSET(Shifts!A$1,C62,1,1))</f>
        <v>00:00 00:00</v>
      </c>
      <c r="B62" s="8"/>
      <c r="C62" s="8">
        <f t="shared" si="6"/>
        <v>61</v>
      </c>
      <c r="D62" s="8" t="str">
        <f t="shared" ca="1" si="7"/>
        <v xml:space="preserve">00:00 00:00 </v>
      </c>
      <c r="E62" s="8">
        <v>61</v>
      </c>
    </row>
    <row r="63" spans="1:5" x14ac:dyDescent="0.3">
      <c r="A63" s="8" t="str">
        <f ca="1">IF(B63&gt;B62,A62,OFFSET(Shifts!A$1,C63,1,1))</f>
        <v>00:00 00:00</v>
      </c>
      <c r="B63" s="8"/>
      <c r="C63" s="8">
        <f t="shared" si="6"/>
        <v>62</v>
      </c>
      <c r="D63" s="8" t="str">
        <f t="shared" ca="1" si="7"/>
        <v xml:space="preserve">00:00 00:00 </v>
      </c>
      <c r="E63" s="8">
        <v>62</v>
      </c>
    </row>
    <row r="64" spans="1:5" x14ac:dyDescent="0.3">
      <c r="A64" s="8" t="str">
        <f ca="1">IF(B64&gt;B63,A63,OFFSET(Shifts!A$1,C64,1,1))</f>
        <v>00:00 00:00</v>
      </c>
      <c r="B64" s="8"/>
      <c r="C64" s="8">
        <f t="shared" si="6"/>
        <v>63</v>
      </c>
      <c r="D64" s="8" t="str">
        <f t="shared" ca="1" si="7"/>
        <v xml:space="preserve">00:00 00:00 </v>
      </c>
      <c r="E64" s="8">
        <v>63</v>
      </c>
    </row>
    <row r="65" spans="1:5" x14ac:dyDescent="0.3">
      <c r="A65" s="8" t="str">
        <f ca="1">IF(B65&gt;B64,A64,OFFSET(Shifts!A$1,C65,1,1))</f>
        <v>00:00 00:00</v>
      </c>
      <c r="B65" s="8"/>
      <c r="C65" s="8">
        <f t="shared" si="6"/>
        <v>64</v>
      </c>
      <c r="D65" s="8" t="str">
        <f t="shared" ca="1" si="7"/>
        <v xml:space="preserve">00:00 00:00 </v>
      </c>
      <c r="E65" s="8">
        <v>64</v>
      </c>
    </row>
    <row r="66" spans="1:5" x14ac:dyDescent="0.3">
      <c r="A66" s="8" t="str">
        <f ca="1">IF(B66&gt;B65,A65,OFFSET(Shifts!A$1,C66,1,1))</f>
        <v>00:00 00:00</v>
      </c>
      <c r="B66" s="8"/>
      <c r="C66" s="8">
        <f t="shared" si="6"/>
        <v>65</v>
      </c>
      <c r="D66" s="8" t="str">
        <f t="shared" ca="1" si="7"/>
        <v xml:space="preserve">00:00 00:00 </v>
      </c>
      <c r="E66" s="8">
        <v>65</v>
      </c>
    </row>
    <row r="67" spans="1:5" x14ac:dyDescent="0.3">
      <c r="A67" s="8" t="str">
        <f ca="1">IF(B67&gt;B66,A66,OFFSET(Shifts!A$1,C67,1,1))</f>
        <v>00:00 00:00</v>
      </c>
      <c r="B67" s="8"/>
      <c r="C67" s="8">
        <f t="shared" si="6"/>
        <v>66</v>
      </c>
      <c r="D67" s="8" t="str">
        <f t="shared" ca="1" si="7"/>
        <v xml:space="preserve">00:00 00:00 </v>
      </c>
      <c r="E67" s="8">
        <v>66</v>
      </c>
    </row>
    <row r="68" spans="1:5" x14ac:dyDescent="0.3">
      <c r="A68" s="8" t="str">
        <f ca="1">IF(B68&gt;B67,A67,OFFSET(Shifts!A$1,C68,1,1))</f>
        <v>00:00 00:00</v>
      </c>
      <c r="B68" s="8"/>
      <c r="C68" s="8">
        <f t="shared" si="6"/>
        <v>67</v>
      </c>
      <c r="D68" s="8" t="str">
        <f t="shared" ca="1" si="7"/>
        <v xml:space="preserve">00:00 00:00 </v>
      </c>
      <c r="E68" s="8">
        <v>67</v>
      </c>
    </row>
    <row r="69" spans="1:5" x14ac:dyDescent="0.3">
      <c r="A69" s="8" t="str">
        <f ca="1">IF(B69&gt;B68,A68,OFFSET(Shifts!A$1,C69,1,1))</f>
        <v>00:00 00:00</v>
      </c>
      <c r="B69" s="8"/>
      <c r="C69" s="8">
        <f t="shared" si="6"/>
        <v>68</v>
      </c>
      <c r="D69" s="8" t="str">
        <f t="shared" ca="1" si="7"/>
        <v xml:space="preserve">00:00 00:00 </v>
      </c>
      <c r="E69" s="8">
        <v>68</v>
      </c>
    </row>
    <row r="70" spans="1:5" x14ac:dyDescent="0.3">
      <c r="A70" s="8" t="str">
        <f ca="1">IF(B70&gt;B69,A69,OFFSET(Shifts!A$1,C70,1,1))</f>
        <v>00:00 00:00</v>
      </c>
      <c r="B70" s="8"/>
      <c r="C70" s="8">
        <f t="shared" si="6"/>
        <v>69</v>
      </c>
      <c r="D70" s="8" t="str">
        <f t="shared" ca="1" si="7"/>
        <v xml:space="preserve">00:00 00:00 </v>
      </c>
      <c r="E70" s="8">
        <v>69</v>
      </c>
    </row>
    <row r="71" spans="1:5" x14ac:dyDescent="0.3">
      <c r="A71" s="8" t="str">
        <f ca="1">IF(B71&gt;B70,A70,OFFSET(Shifts!A$1,C71,1,1))</f>
        <v>00:00 00:00</v>
      </c>
      <c r="B71" s="8"/>
      <c r="C71" s="8">
        <f t="shared" si="6"/>
        <v>70</v>
      </c>
      <c r="D71" s="8" t="str">
        <f t="shared" ca="1" si="7"/>
        <v xml:space="preserve">00:00 00:00 </v>
      </c>
      <c r="E71" s="8">
        <v>70</v>
      </c>
    </row>
    <row r="72" spans="1:5" x14ac:dyDescent="0.3">
      <c r="A72" s="8" t="str">
        <f ca="1">IF(B72&gt;B71,A71,OFFSET(Shifts!A$1,C72,1,1))</f>
        <v>00:00 00:00</v>
      </c>
      <c r="B72" s="8"/>
      <c r="C72" s="8">
        <f t="shared" si="6"/>
        <v>71</v>
      </c>
      <c r="D72" s="8" t="str">
        <f t="shared" ca="1" si="7"/>
        <v xml:space="preserve">00:00 00:00 </v>
      </c>
      <c r="E72" s="8">
        <v>71</v>
      </c>
    </row>
    <row r="73" spans="1:5" x14ac:dyDescent="0.3">
      <c r="A73" s="8" t="str">
        <f ca="1">IF(B73&gt;B72,A72,OFFSET(Shifts!A$1,C73,1,1))</f>
        <v>00:00 00:00</v>
      </c>
      <c r="B73" s="8"/>
      <c r="C73" s="8">
        <f t="shared" si="6"/>
        <v>72</v>
      </c>
      <c r="D73" s="8" t="str">
        <f t="shared" ca="1" si="7"/>
        <v xml:space="preserve">00:00 00:00 </v>
      </c>
      <c r="E73" s="8">
        <v>72</v>
      </c>
    </row>
    <row r="74" spans="1:5" x14ac:dyDescent="0.3">
      <c r="A74" s="8" t="str">
        <f ca="1">IF(B74&gt;B73,A73,OFFSET(Shifts!A$1,C74,1,1))</f>
        <v>00:00 00:00</v>
      </c>
      <c r="B74" s="8"/>
      <c r="C74" s="8">
        <f t="shared" si="6"/>
        <v>73</v>
      </c>
      <c r="D74" s="8" t="str">
        <f t="shared" ca="1" si="7"/>
        <v xml:space="preserve">00:00 00:00 </v>
      </c>
      <c r="E74" s="8">
        <v>73</v>
      </c>
    </row>
    <row r="75" spans="1:5" x14ac:dyDescent="0.3">
      <c r="A75" s="8" t="str">
        <f ca="1">IF(B75&gt;B74,A74,OFFSET(Shifts!A$1,C75,1,1))</f>
        <v>00:00 00:00</v>
      </c>
      <c r="B75" s="8"/>
      <c r="C75" s="8">
        <f t="shared" si="6"/>
        <v>74</v>
      </c>
      <c r="D75" s="8" t="str">
        <f t="shared" ca="1" si="7"/>
        <v xml:space="preserve">00:00 00:00 </v>
      </c>
      <c r="E75" s="8">
        <v>74</v>
      </c>
    </row>
    <row r="76" spans="1:5" x14ac:dyDescent="0.3">
      <c r="A76" s="8" t="str">
        <f ca="1">IF(B76&gt;B75,A75,OFFSET(Shifts!A$1,C76,1,1))</f>
        <v>00:00 00:00</v>
      </c>
      <c r="B76" s="8"/>
      <c r="C76" s="8">
        <f t="shared" si="6"/>
        <v>75</v>
      </c>
      <c r="D76" s="8" t="str">
        <f t="shared" ca="1" si="7"/>
        <v xml:space="preserve">00:00 00:00 </v>
      </c>
      <c r="E76" s="8">
        <v>75</v>
      </c>
    </row>
    <row r="77" spans="1:5" x14ac:dyDescent="0.3">
      <c r="A77" s="8" t="str">
        <f ca="1">IF(B77&gt;B76,A76,OFFSET(Shifts!A$1,C77,1,1))</f>
        <v>00:00 00:00</v>
      </c>
      <c r="B77" s="8"/>
      <c r="C77" s="8">
        <f t="shared" si="6"/>
        <v>76</v>
      </c>
      <c r="D77" s="8" t="str">
        <f t="shared" ca="1" si="7"/>
        <v xml:space="preserve">00:00 00:00 </v>
      </c>
      <c r="E77" s="8">
        <v>76</v>
      </c>
    </row>
    <row r="78" spans="1:5" x14ac:dyDescent="0.3">
      <c r="A78" s="8" t="str">
        <f ca="1">IF(B78&gt;B77,A77,OFFSET(Shifts!A$1,C78,1,1))</f>
        <v>00:00 00:00</v>
      </c>
      <c r="B78" s="8"/>
      <c r="C78" s="8">
        <f t="shared" si="6"/>
        <v>77</v>
      </c>
      <c r="D78" s="8" t="str">
        <f t="shared" ca="1" si="7"/>
        <v xml:space="preserve">00:00 00:00 </v>
      </c>
      <c r="E78" s="8">
        <v>77</v>
      </c>
    </row>
    <row r="79" spans="1:5" x14ac:dyDescent="0.3">
      <c r="A79" s="8" t="str">
        <f ca="1">IF(B79&gt;B78,A78,OFFSET(Shifts!A$1,C79,1,1))</f>
        <v>00:00 00:00</v>
      </c>
      <c r="B79" s="8"/>
      <c r="C79" s="8">
        <f t="shared" si="6"/>
        <v>78</v>
      </c>
      <c r="D79" s="8" t="str">
        <f t="shared" ca="1" si="7"/>
        <v xml:space="preserve">00:00 00:00 </v>
      </c>
      <c r="E79" s="8">
        <v>78</v>
      </c>
    </row>
    <row r="80" spans="1:5" x14ac:dyDescent="0.3">
      <c r="A80" s="8" t="str">
        <f ca="1">IF(B80&gt;B79,A79,OFFSET(Shifts!A$1,C80,1,1))</f>
        <v>00:00 00:00</v>
      </c>
      <c r="B80" s="8"/>
      <c r="C80" s="8">
        <f t="shared" si="6"/>
        <v>79</v>
      </c>
      <c r="D80" s="8" t="str">
        <f t="shared" ca="1" si="7"/>
        <v xml:space="preserve">00:00 00:00 </v>
      </c>
      <c r="E80" s="8">
        <v>79</v>
      </c>
    </row>
    <row r="81" spans="1:5" x14ac:dyDescent="0.3">
      <c r="A81" s="8" t="str">
        <f ca="1">IF(B81&gt;B80,A80,OFFSET(Shifts!A$1,C81,1,1))</f>
        <v>00:00 00:00</v>
      </c>
      <c r="B81" s="8"/>
      <c r="C81" s="8">
        <f t="shared" si="6"/>
        <v>80</v>
      </c>
      <c r="D81" s="8" t="str">
        <f t="shared" ca="1" si="7"/>
        <v xml:space="preserve">00:00 00:00 </v>
      </c>
      <c r="E81" s="8">
        <v>80</v>
      </c>
    </row>
    <row r="82" spans="1:5" x14ac:dyDescent="0.3">
      <c r="A82" s="8" t="str">
        <f ca="1">IF(B82&gt;B81,A81,OFFSET(Shifts!A$1,C82,1,1))</f>
        <v>00:00 00:00</v>
      </c>
      <c r="B82" s="8"/>
      <c r="C82" s="8">
        <f t="shared" si="6"/>
        <v>81</v>
      </c>
      <c r="D82" s="8" t="str">
        <f t="shared" ca="1" si="7"/>
        <v xml:space="preserve">00:00 00:00 </v>
      </c>
      <c r="E82" s="8">
        <v>81</v>
      </c>
    </row>
    <row r="83" spans="1:5" x14ac:dyDescent="0.3">
      <c r="A83" s="8" t="str">
        <f ca="1">IF(B83&gt;B82,A82,OFFSET(Shifts!A$1,C83,1,1))</f>
        <v>00:00 00:00</v>
      </c>
      <c r="B83" s="8"/>
      <c r="C83" s="8">
        <f t="shared" si="6"/>
        <v>82</v>
      </c>
      <c r="D83" s="8" t="str">
        <f t="shared" ca="1" si="7"/>
        <v xml:space="preserve">00:00 00:00 </v>
      </c>
      <c r="E83" s="8">
        <v>82</v>
      </c>
    </row>
    <row r="84" spans="1:5" x14ac:dyDescent="0.3">
      <c r="A84" s="8" t="str">
        <f ca="1">IF(B84&gt;B83,A83,OFFSET(Shifts!A$1,C84,1,1))</f>
        <v>00:00 00:00</v>
      </c>
      <c r="B84" s="8"/>
      <c r="C84" s="8">
        <f t="shared" si="6"/>
        <v>83</v>
      </c>
      <c r="D84" s="8" t="str">
        <f t="shared" ca="1" si="7"/>
        <v xml:space="preserve">00:00 00:00 </v>
      </c>
      <c r="E84" s="8">
        <v>83</v>
      </c>
    </row>
    <row r="85" spans="1:5" x14ac:dyDescent="0.3">
      <c r="A85" s="8" t="str">
        <f ca="1">IF(B85&gt;B84,A84,OFFSET(Shifts!A$1,C85,1,1))</f>
        <v>00:00 00:00</v>
      </c>
      <c r="B85" s="8"/>
      <c r="C85" s="8">
        <f t="shared" si="6"/>
        <v>84</v>
      </c>
      <c r="D85" s="8" t="str">
        <f t="shared" ca="1" si="7"/>
        <v xml:space="preserve">00:00 00:00 </v>
      </c>
      <c r="E85" s="8">
        <v>84</v>
      </c>
    </row>
    <row r="86" spans="1:5" x14ac:dyDescent="0.3">
      <c r="A86" s="8" t="str">
        <f ca="1">IF(B86&gt;B85,A85,OFFSET(Shifts!A$1,C86,1,1))</f>
        <v>00:00 00:00</v>
      </c>
      <c r="B86" s="8"/>
      <c r="C86" s="8">
        <f t="shared" si="6"/>
        <v>85</v>
      </c>
      <c r="D86" s="8" t="str">
        <f t="shared" ca="1" si="7"/>
        <v xml:space="preserve">00:00 00:00 </v>
      </c>
      <c r="E86" s="8">
        <v>85</v>
      </c>
    </row>
    <row r="87" spans="1:5" x14ac:dyDescent="0.3">
      <c r="A87" s="8" t="str">
        <f ca="1">IF(B87&gt;B86,A86,OFFSET(Shifts!A$1,C87,1,1))</f>
        <v>00:00 00:00</v>
      </c>
      <c r="B87" s="8">
        <f>MOD(B86,Scheduleshift!N$3)+1</f>
        <v>1</v>
      </c>
      <c r="C87" s="8">
        <f t="shared" si="6"/>
        <v>85</v>
      </c>
      <c r="D87" s="8" t="str">
        <f t="shared" ca="1" si="7"/>
        <v>00:00 00:00 1</v>
      </c>
      <c r="E87" s="8">
        <v>86</v>
      </c>
    </row>
    <row r="88" spans="1:5" x14ac:dyDescent="0.3">
      <c r="A88" s="8" t="str">
        <f ca="1">IF(B88&gt;B87,A87,OFFSET(Shifts!A$1,C88,1,1))</f>
        <v>00:00 00:00</v>
      </c>
      <c r="B88" s="8">
        <f>MOD(B87,Scheduleshift!N$3)+1</f>
        <v>1</v>
      </c>
      <c r="C88" s="8">
        <f t="shared" si="6"/>
        <v>86</v>
      </c>
      <c r="D88" s="8" t="str">
        <f t="shared" ca="1" si="7"/>
        <v>00:00 00:00 1</v>
      </c>
      <c r="E88" s="8">
        <v>87</v>
      </c>
    </row>
    <row r="89" spans="1:5" x14ac:dyDescent="0.3">
      <c r="A89" s="8" t="str">
        <f ca="1">IF(B89&gt;B88,A88,OFFSET(Shifts!A$1,C89,1,1))</f>
        <v>00:00 00:00</v>
      </c>
      <c r="B89" s="8">
        <f>MOD(B88,Scheduleshift!N$3)+1</f>
        <v>1</v>
      </c>
      <c r="C89" s="8">
        <f t="shared" si="6"/>
        <v>87</v>
      </c>
      <c r="D89" s="8" t="str">
        <f t="shared" ca="1" si="7"/>
        <v>00:00 00:00 1</v>
      </c>
      <c r="E89" s="8">
        <v>88</v>
      </c>
    </row>
    <row r="90" spans="1:5" x14ac:dyDescent="0.3">
      <c r="A90" s="8" t="str">
        <f ca="1">IF(B90&gt;B89,A89,OFFSET(Shifts!A$1,C90,1,1))</f>
        <v>00:00 00:00</v>
      </c>
      <c r="B90" s="8">
        <f>MOD(B89,Scheduleshift!N$3)+1</f>
        <v>1</v>
      </c>
      <c r="C90" s="8">
        <f t="shared" si="6"/>
        <v>88</v>
      </c>
      <c r="D90" s="8" t="str">
        <f t="shared" ca="1" si="7"/>
        <v>00:00 00:00 1</v>
      </c>
      <c r="E90" s="8">
        <v>89</v>
      </c>
    </row>
    <row r="91" spans="1:5" x14ac:dyDescent="0.3">
      <c r="A91" s="8" t="str">
        <f ca="1">IF(B91&gt;B90,A90,OFFSET(Shifts!A$1,C91,1,1))</f>
        <v>00:00 00:00</v>
      </c>
      <c r="B91" s="8">
        <f>MOD(B90,Scheduleshift!N$3)+1</f>
        <v>1</v>
      </c>
      <c r="C91" s="8">
        <f t="shared" si="6"/>
        <v>89</v>
      </c>
      <c r="D91" s="8" t="str">
        <f t="shared" ca="1" si="7"/>
        <v>00:00 00:00 1</v>
      </c>
      <c r="E91" s="8">
        <v>90</v>
      </c>
    </row>
    <row r="92" spans="1:5" x14ac:dyDescent="0.3">
      <c r="A92" s="8" t="str">
        <f ca="1">IF(B92&gt;B91,A91,OFFSET(Shifts!A$1,C92,1,1))</f>
        <v>00:00 00:00</v>
      </c>
      <c r="B92" s="8">
        <f>MOD(B91,Scheduleshift!N$3)+1</f>
        <v>1</v>
      </c>
      <c r="C92" s="8">
        <f t="shared" si="6"/>
        <v>90</v>
      </c>
      <c r="D92" s="8" t="str">
        <f t="shared" ca="1" si="7"/>
        <v>00:00 00:00 1</v>
      </c>
      <c r="E92" s="8">
        <v>91</v>
      </c>
    </row>
    <row r="93" spans="1:5" x14ac:dyDescent="0.3">
      <c r="A93" s="8" t="str">
        <f ca="1">IF(B93&gt;B92,A92,OFFSET(Shifts!A$1,C93,1,1))</f>
        <v>00:00 00:00</v>
      </c>
      <c r="B93" s="8">
        <f>MOD(B92,Scheduleshift!N$3)+1</f>
        <v>1</v>
      </c>
      <c r="C93" s="8">
        <f t="shared" si="6"/>
        <v>91</v>
      </c>
      <c r="D93" s="8" t="str">
        <f t="shared" ca="1" si="7"/>
        <v>00:00 00:00 1</v>
      </c>
      <c r="E93" s="8">
        <v>92</v>
      </c>
    </row>
    <row r="94" spans="1:5" x14ac:dyDescent="0.3">
      <c r="A94" s="8" t="str">
        <f ca="1">IF(B94&gt;B93,A93,OFFSET(Shifts!A$1,C94,1,1))</f>
        <v>00:00 00:00</v>
      </c>
      <c r="B94" s="8">
        <f>MOD(B93,Scheduleshift!N$3)+1</f>
        <v>1</v>
      </c>
      <c r="C94" s="8">
        <f t="shared" si="6"/>
        <v>92</v>
      </c>
      <c r="D94" s="8" t="str">
        <f t="shared" ca="1" si="7"/>
        <v>00:00 00:00 1</v>
      </c>
      <c r="E94" s="8">
        <v>93</v>
      </c>
    </row>
    <row r="95" spans="1:5" x14ac:dyDescent="0.3">
      <c r="A95" s="8" t="str">
        <f ca="1">IF(B95&gt;B94,A94,OFFSET(Shifts!A$1,C95,1,1))</f>
        <v>00:00 00:00</v>
      </c>
      <c r="B95" s="8">
        <f>MOD(B94,Scheduleshift!N$3)+1</f>
        <v>1</v>
      </c>
      <c r="C95" s="8">
        <f t="shared" si="6"/>
        <v>93</v>
      </c>
      <c r="D95" s="8" t="str">
        <f t="shared" ca="1" si="7"/>
        <v>00:00 00:00 1</v>
      </c>
      <c r="E95" s="8">
        <v>94</v>
      </c>
    </row>
    <row r="96" spans="1:5" x14ac:dyDescent="0.3">
      <c r="A96" s="8" t="str">
        <f ca="1">IF(B96&gt;B95,A95,OFFSET(Shifts!A$1,C96,1,1))</f>
        <v>00:00 00:00</v>
      </c>
      <c r="B96" s="8">
        <f>MOD(B95,Scheduleshift!N$3)+1</f>
        <v>1</v>
      </c>
      <c r="C96" s="8">
        <f t="shared" si="6"/>
        <v>94</v>
      </c>
      <c r="D96" s="8" t="str">
        <f t="shared" ca="1" si="7"/>
        <v>00:00 00:00 1</v>
      </c>
      <c r="E96" s="8">
        <v>95</v>
      </c>
    </row>
    <row r="97" spans="1:5" x14ac:dyDescent="0.3">
      <c r="A97" s="8" t="str">
        <f ca="1">IF(B97&gt;B96,A96,OFFSET(Shifts!A$1,C97,1,1))</f>
        <v>00:00 00:00</v>
      </c>
      <c r="B97" s="8">
        <f>MOD(B96,Scheduleshift!N$3)+1</f>
        <v>1</v>
      </c>
      <c r="C97" s="8">
        <f t="shared" si="6"/>
        <v>95</v>
      </c>
      <c r="D97" s="8" t="str">
        <f t="shared" ca="1" si="7"/>
        <v>00:00 00:00 1</v>
      </c>
      <c r="E97" s="8">
        <v>96</v>
      </c>
    </row>
    <row r="98" spans="1:5" x14ac:dyDescent="0.3">
      <c r="A98" s="8" t="str">
        <f ca="1">IF(B98&gt;B97,A97,OFFSET(Shifts!A$1,C98,1,1))</f>
        <v>00:00 00:00</v>
      </c>
      <c r="B98" s="8">
        <f>MOD(B97,Scheduleshift!N$3)+1</f>
        <v>1</v>
      </c>
      <c r="C98" s="8">
        <f t="shared" si="6"/>
        <v>96</v>
      </c>
      <c r="D98" s="8" t="str">
        <f t="shared" ca="1" si="7"/>
        <v>00:00 00:00 1</v>
      </c>
      <c r="E98" s="8">
        <v>97</v>
      </c>
    </row>
    <row r="99" spans="1:5" x14ac:dyDescent="0.3">
      <c r="A99" s="8" t="str">
        <f ca="1">IF(B99&gt;B98,A98,OFFSET(Shifts!A$1,C99,1,1))</f>
        <v>00:00 00:00</v>
      </c>
      <c r="B99" s="8">
        <f>MOD(B98,Scheduleshift!N$3)+1</f>
        <v>1</v>
      </c>
      <c r="C99" s="8">
        <f t="shared" si="6"/>
        <v>97</v>
      </c>
      <c r="D99" s="8" t="str">
        <f t="shared" ca="1" si="7"/>
        <v>00:00 00:00 1</v>
      </c>
      <c r="E99" s="8">
        <v>98</v>
      </c>
    </row>
    <row r="100" spans="1:5" x14ac:dyDescent="0.3">
      <c r="A100" s="8" t="str">
        <f ca="1">IF(B100&gt;B99,A99,OFFSET(Shifts!A$1,C100,1,1))</f>
        <v>00:00 00:00</v>
      </c>
      <c r="B100" s="8">
        <f>MOD(B99,Scheduleshift!N$3)+1</f>
        <v>1</v>
      </c>
      <c r="C100" s="8">
        <f t="shared" si="6"/>
        <v>98</v>
      </c>
      <c r="D100" s="8" t="str">
        <f t="shared" ca="1" si="7"/>
        <v>00:00 00:00 1</v>
      </c>
      <c r="E100" s="8">
        <v>99</v>
      </c>
    </row>
    <row r="101" spans="1:5" x14ac:dyDescent="0.3">
      <c r="A101" s="8" t="str">
        <f ca="1">IF(B101&gt;B100,A100,OFFSET(Shifts!A$1,C101,1,1))</f>
        <v>00:00 00:00</v>
      </c>
      <c r="B101" s="8">
        <f>MOD(B100,Scheduleshift!N$3)+1</f>
        <v>1</v>
      </c>
      <c r="C101" s="8">
        <f t="shared" si="6"/>
        <v>99</v>
      </c>
      <c r="D101" s="8" t="str">
        <f t="shared" ca="1" si="7"/>
        <v>00:00 00:00 1</v>
      </c>
      <c r="E101" s="8">
        <v>100</v>
      </c>
    </row>
    <row r="102" spans="1:5" x14ac:dyDescent="0.3">
      <c r="A102" s="8" t="str">
        <f ca="1">IF(B102&gt;B101,A101,OFFSET(Shifts!A$1,C102,1,1))</f>
        <v>00:00 00:00</v>
      </c>
      <c r="B102" s="8">
        <f>MOD(B101,Scheduleshift!N$3)+1</f>
        <v>1</v>
      </c>
      <c r="C102" s="8">
        <f t="shared" si="6"/>
        <v>100</v>
      </c>
      <c r="D102" s="8" t="str">
        <f t="shared" ca="1" si="7"/>
        <v>00:00 00:00 1</v>
      </c>
      <c r="E102" s="8">
        <v>101</v>
      </c>
    </row>
    <row r="103" spans="1:5" x14ac:dyDescent="0.3">
      <c r="A103" s="8" t="str">
        <f ca="1">IF(B103&gt;B102,A102,OFFSET(Shifts!A$1,C103,1,1))</f>
        <v>00:00 00:00</v>
      </c>
      <c r="B103" s="8">
        <f>MOD(B102,Scheduleshift!N$3)+1</f>
        <v>1</v>
      </c>
      <c r="C103" s="8">
        <f t="shared" si="6"/>
        <v>101</v>
      </c>
      <c r="D103" s="8" t="str">
        <f t="shared" ca="1" si="7"/>
        <v>00:00 00:00 1</v>
      </c>
      <c r="E103" s="8">
        <v>102</v>
      </c>
    </row>
    <row r="104" spans="1:5" x14ac:dyDescent="0.3">
      <c r="A104" s="8" t="str">
        <f ca="1">IF(B104&gt;B103,A103,OFFSET(Shifts!A$1,C104,1,1))</f>
        <v>00:00 00:00</v>
      </c>
      <c r="B104" s="8">
        <f>MOD(B103,Scheduleshift!N$3)+1</f>
        <v>1</v>
      </c>
      <c r="C104" s="8">
        <f t="shared" si="6"/>
        <v>102</v>
      </c>
      <c r="D104" s="8" t="str">
        <f t="shared" ca="1" si="7"/>
        <v>00:00 00:00 1</v>
      </c>
      <c r="E104" s="8">
        <v>103</v>
      </c>
    </row>
    <row r="105" spans="1:5" x14ac:dyDescent="0.3">
      <c r="A105" s="8" t="str">
        <f ca="1">IF(B105&gt;B104,A104,OFFSET(Shifts!A$1,C105,1,1))</f>
        <v>00:00 00:00</v>
      </c>
      <c r="B105" s="8">
        <f>MOD(B104,Scheduleshift!N$3)+1</f>
        <v>1</v>
      </c>
      <c r="C105" s="8">
        <f t="shared" si="6"/>
        <v>103</v>
      </c>
      <c r="D105" s="8" t="str">
        <f t="shared" ca="1" si="7"/>
        <v>00:00 00:00 1</v>
      </c>
      <c r="E105" s="8">
        <v>104</v>
      </c>
    </row>
    <row r="106" spans="1:5" x14ac:dyDescent="0.3">
      <c r="A106" s="8" t="str">
        <f ca="1">IF(B106&gt;B105,A105,OFFSET(Shifts!A$1,C106,1,1))</f>
        <v>00:00 00:00</v>
      </c>
      <c r="B106" s="8">
        <f>MOD(B105,Scheduleshift!N$3)+1</f>
        <v>1</v>
      </c>
      <c r="C106" s="8">
        <f t="shared" si="6"/>
        <v>104</v>
      </c>
      <c r="D106" s="8" t="str">
        <f t="shared" ca="1" si="7"/>
        <v>00:00 00:00 1</v>
      </c>
      <c r="E106" s="8">
        <v>105</v>
      </c>
    </row>
    <row r="107" spans="1:5" x14ac:dyDescent="0.3">
      <c r="A107" s="8" t="str">
        <f ca="1">IF(B107&gt;B106,A106,OFFSET(Shifts!A$1,C107,1,1))</f>
        <v>00:00 00:00</v>
      </c>
      <c r="B107" s="8">
        <f>MOD(B106,Scheduleshift!N$3)+1</f>
        <v>1</v>
      </c>
      <c r="C107" s="8">
        <f t="shared" si="6"/>
        <v>105</v>
      </c>
      <c r="D107" s="8" t="str">
        <f t="shared" ca="1" si="7"/>
        <v>00:00 00:00 1</v>
      </c>
      <c r="E107" s="8">
        <v>106</v>
      </c>
    </row>
    <row r="108" spans="1:5" x14ac:dyDescent="0.3">
      <c r="A108" s="8" t="str">
        <f ca="1">IF(B108&gt;B107,A107,OFFSET(Shifts!A$1,C108,1,1))</f>
        <v>00:00 00:00</v>
      </c>
      <c r="B108" s="8">
        <f>MOD(B107,Scheduleshift!N$3)+1</f>
        <v>1</v>
      </c>
      <c r="C108" s="8">
        <f t="shared" si="6"/>
        <v>106</v>
      </c>
      <c r="D108" s="8" t="str">
        <f t="shared" ca="1" si="7"/>
        <v>00:00 00:00 1</v>
      </c>
      <c r="E108" s="8">
        <v>107</v>
      </c>
    </row>
    <row r="109" spans="1:5" x14ac:dyDescent="0.3">
      <c r="A109" s="8" t="str">
        <f ca="1">IF(B109&gt;B108,A108,OFFSET(Shifts!A$1,C109,1,1))</f>
        <v>00:00 00:00</v>
      </c>
      <c r="B109" s="8">
        <f>MOD(B108,Scheduleshift!N$3)+1</f>
        <v>1</v>
      </c>
      <c r="C109" s="8">
        <f t="shared" si="6"/>
        <v>107</v>
      </c>
      <c r="D109" s="8" t="str">
        <f t="shared" ca="1" si="7"/>
        <v>00:00 00:00 1</v>
      </c>
      <c r="E109" s="8">
        <v>108</v>
      </c>
    </row>
    <row r="110" spans="1:5" x14ac:dyDescent="0.3">
      <c r="A110" s="8" t="str">
        <f ca="1">IF(B110&gt;B109,A109,OFFSET(Shifts!A$1,C110,1,1))</f>
        <v>00:00 00:00</v>
      </c>
      <c r="B110" s="8">
        <f>MOD(B109,Scheduleshift!N$3)+1</f>
        <v>1</v>
      </c>
      <c r="C110" s="8">
        <f t="shared" si="6"/>
        <v>108</v>
      </c>
      <c r="D110" s="8" t="str">
        <f t="shared" ca="1" si="7"/>
        <v>00:00 00:00 1</v>
      </c>
      <c r="E110" s="8">
        <v>109</v>
      </c>
    </row>
    <row r="111" spans="1:5" x14ac:dyDescent="0.3">
      <c r="A111" s="8" t="str">
        <f ca="1">IF(B111&gt;B110,A110,OFFSET(Shifts!A$1,C111,1,1))</f>
        <v>00:00 00:00</v>
      </c>
      <c r="B111" s="8">
        <f>MOD(B110,Scheduleshift!N$3)+1</f>
        <v>1</v>
      </c>
      <c r="C111" s="8">
        <f t="shared" si="6"/>
        <v>109</v>
      </c>
      <c r="D111" s="8" t="str">
        <f t="shared" ca="1" si="7"/>
        <v>00:00 00:00 1</v>
      </c>
      <c r="E111" s="8">
        <v>110</v>
      </c>
    </row>
    <row r="112" spans="1:5" x14ac:dyDescent="0.3">
      <c r="A112" s="8" t="str">
        <f ca="1">IF(B112&gt;B111,A111,OFFSET(Shifts!A$1,C112,1,1))</f>
        <v>00:00 00:00</v>
      </c>
      <c r="B112" s="8">
        <f>MOD(B111,Scheduleshift!N$3)+1</f>
        <v>1</v>
      </c>
      <c r="C112" s="8">
        <f t="shared" si="6"/>
        <v>110</v>
      </c>
      <c r="D112" s="8" t="str">
        <f t="shared" ca="1" si="7"/>
        <v>00:00 00:00 1</v>
      </c>
      <c r="E112" s="8">
        <v>111</v>
      </c>
    </row>
    <row r="113" spans="1:5" x14ac:dyDescent="0.3">
      <c r="A113" s="8" t="str">
        <f ca="1">IF(B113&gt;B112,A112,OFFSET(Shifts!A$1,C113,1,1))</f>
        <v>00:00 00:00</v>
      </c>
      <c r="B113" s="8">
        <f>MOD(B112,Scheduleshift!N$3)+1</f>
        <v>1</v>
      </c>
      <c r="C113" s="8">
        <f t="shared" si="6"/>
        <v>111</v>
      </c>
      <c r="D113" s="8" t="str">
        <f t="shared" ca="1" si="7"/>
        <v>00:00 00:00 1</v>
      </c>
      <c r="E113" s="8">
        <v>112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08DB-4D1C-43AC-9F00-77353B2BAAC4}">
  <dimension ref="A1:W821"/>
  <sheetViews>
    <sheetView workbookViewId="0">
      <selection activeCell="E16" sqref="E16"/>
    </sheetView>
  </sheetViews>
  <sheetFormatPr defaultRowHeight="14.4" x14ac:dyDescent="0.3"/>
  <cols>
    <col min="1" max="1" width="22.33203125" customWidth="1"/>
    <col min="2" max="2" width="16.6640625" customWidth="1"/>
    <col min="6" max="6" width="15.6640625" customWidth="1"/>
    <col min="9" max="10" width="8.88671875" style="8"/>
    <col min="11" max="11" width="27.109375" style="16" customWidth="1"/>
    <col min="12" max="12" width="5.5546875" style="16" bestFit="1" customWidth="1"/>
    <col min="13" max="13" width="16.6640625" style="16" bestFit="1" customWidth="1"/>
    <col min="14" max="14" width="27.5546875" style="16" customWidth="1"/>
    <col min="15" max="15" width="54.5546875" customWidth="1"/>
  </cols>
  <sheetData>
    <row r="1" spans="1:23" ht="15" thickBot="1" x14ac:dyDescent="0.35">
      <c r="A1" t="s">
        <v>113</v>
      </c>
      <c r="B1" t="s">
        <v>11</v>
      </c>
      <c r="C1" t="s">
        <v>114</v>
      </c>
      <c r="D1" t="s">
        <v>115</v>
      </c>
      <c r="E1" t="s">
        <v>36</v>
      </c>
      <c r="F1" t="s">
        <v>116</v>
      </c>
      <c r="G1" t="s">
        <v>117</v>
      </c>
      <c r="H1" t="s">
        <v>138</v>
      </c>
      <c r="I1" s="8" t="s">
        <v>139</v>
      </c>
      <c r="J1" s="8" t="s">
        <v>140</v>
      </c>
      <c r="K1" s="16" t="s">
        <v>141</v>
      </c>
      <c r="L1" s="41">
        <v>1</v>
      </c>
      <c r="M1" s="16" t="s">
        <v>136</v>
      </c>
      <c r="N1" s="60" t="s">
        <v>137</v>
      </c>
      <c r="O1" s="8" t="s">
        <v>118</v>
      </c>
      <c r="W1" t="s">
        <v>119</v>
      </c>
    </row>
    <row r="2" spans="1:23" ht="15" thickBot="1" x14ac:dyDescent="0.35">
      <c r="A2">
        <v>1</v>
      </c>
      <c r="B2" s="8">
        <v>1</v>
      </c>
      <c r="C2">
        <v>1</v>
      </c>
      <c r="D2">
        <f>2-1</f>
        <v>1</v>
      </c>
      <c r="E2" s="18">
        <f ca="1">IF(G2=1,"-2147483647",IF(A2/L1&lt;=N$2*N$3,OFFSET(Shifts!A$1,L2,0,1)))</f>
        <v>2</v>
      </c>
      <c r="F2" s="8">
        <v>1</v>
      </c>
      <c r="G2" s="42">
        <f>N$6</f>
        <v>0</v>
      </c>
      <c r="H2" s="8" t="e">
        <f>IF(C1*D1=N$2,1,0)</f>
        <v>#VALUE!</v>
      </c>
      <c r="J2" s="8">
        <v>1</v>
      </c>
      <c r="K2" s="16" t="str">
        <f ca="1">VLOOKUP(E2,Shifts!A$2:B199,2,FALSE)</f>
        <v>00:00 00:00</v>
      </c>
      <c r="L2" s="16">
        <f>IF(J2&lt;N$2*N$3,L1,L1+1)</f>
        <v>1</v>
      </c>
      <c r="M2" s="16" t="str">
        <f ca="1">VLOOKUP(B2,Schedule!A$2:B$400,2,FALSE)</f>
        <v xml:space="preserve">00:00 00:00 </v>
      </c>
      <c r="N2" s="40">
        <v>7</v>
      </c>
      <c r="O2" t="str">
        <f ca="1">"insert into scheduleshift values (@ID,'"&amp;B2&amp;"','"&amp;C2&amp;"','"&amp;D2&amp;"','"&amp;E2&amp;"','"&amp;F2&amp;"','"&amp;G2&amp;"')exec @id=dbo.nextval 'scheduleshift.scheduleshiftref'"</f>
        <v>insert into scheduleshift values (@ID,'1','1','1','2','1','0')exec @id=dbo.nextval 'scheduleshift.scheduleshiftref'</v>
      </c>
    </row>
    <row r="3" spans="1:23" x14ac:dyDescent="0.3">
      <c r="A3">
        <v>2</v>
      </c>
      <c r="B3" s="8">
        <f t="shared" ref="B3:B22" si="0">IF(I3=1,B2+1,B2)</f>
        <v>1</v>
      </c>
      <c r="C3" s="8">
        <f t="shared" ref="C3:C15" si="1">IF(I3=1,1,IF(H3=1,C2+1,IF(H3=0,C2)))</f>
        <v>1</v>
      </c>
      <c r="D3">
        <f>D2+1</f>
        <v>2</v>
      </c>
      <c r="E3" s="18">
        <f ca="1">IF(G3=1,"-2147483647",IF(A3/L2&lt;=N$2*N$3,OFFSET(Shifts!A$1,L3,0,1)))</f>
        <v>2</v>
      </c>
      <c r="F3" s="8">
        <v>1</v>
      </c>
      <c r="G3" s="42">
        <f>N$7</f>
        <v>0</v>
      </c>
      <c r="H3" s="8">
        <f t="shared" ref="H3:H7" si="2">IF(D3=7,1,0)</f>
        <v>0</v>
      </c>
      <c r="I3" s="8">
        <f t="shared" ref="I3:I66" si="3">IF(C2*D2=N$2,1,0)</f>
        <v>0</v>
      </c>
      <c r="J3" s="8">
        <f>MOD(J2,N$2*N$3)+1</f>
        <v>2</v>
      </c>
      <c r="K3" s="16" t="str">
        <f ca="1">VLOOKUP(E3,Shifts!A$2:B200,2,FALSE)</f>
        <v>00:00 00:00</v>
      </c>
      <c r="L3" s="16">
        <f t="shared" ref="L3:L66" si="4">IF(J3&lt;N$2*N$3,L2,L2+1)</f>
        <v>1</v>
      </c>
      <c r="M3" s="16" t="str">
        <f ca="1">VLOOKUP(B3,Schedule!A$2:B$400,2,FALSE)</f>
        <v xml:space="preserve">00:00 00:00 </v>
      </c>
      <c r="N3" s="2">
        <v>1</v>
      </c>
      <c r="O3" s="8" t="str">
        <f t="shared" ref="O3:O66" ca="1" si="5">"insert into scheduleshift values (@ID,'"&amp;B3&amp;"','"&amp;C3&amp;"','"&amp;D3&amp;"','"&amp;E3&amp;"','"&amp;F3&amp;"','"&amp;G3&amp;"')exec @id=dbo.nextval 'scheduleshift.scheduleshiftref'"</f>
        <v>insert into scheduleshift values (@ID,'1','1','2','2','1','0')exec @id=dbo.nextval 'scheduleshift.scheduleshiftref'</v>
      </c>
    </row>
    <row r="4" spans="1:23" x14ac:dyDescent="0.3">
      <c r="A4" s="8">
        <v>3</v>
      </c>
      <c r="B4" s="8">
        <f t="shared" si="0"/>
        <v>1</v>
      </c>
      <c r="C4" s="8">
        <f t="shared" si="1"/>
        <v>1</v>
      </c>
      <c r="D4">
        <f>D2+2</f>
        <v>3</v>
      </c>
      <c r="E4" s="18">
        <f ca="1">IF(G4=1,"-2147483647",IF(A4/L3&lt;=N$2*N$3,OFFSET(Shifts!A$1,L4,0,1)))</f>
        <v>2</v>
      </c>
      <c r="F4" s="8">
        <v>1</v>
      </c>
      <c r="G4" s="42">
        <f>N$8</f>
        <v>0</v>
      </c>
      <c r="H4" s="8">
        <f t="shared" si="2"/>
        <v>0</v>
      </c>
      <c r="I4" s="8">
        <f t="shared" si="3"/>
        <v>0</v>
      </c>
      <c r="J4" s="8">
        <f t="shared" ref="J4:J67" si="6">MOD(J3,N$2*N$3)+1</f>
        <v>3</v>
      </c>
      <c r="K4" s="16" t="str">
        <f ca="1">VLOOKUP(E4,Shifts!A$2:B201,2,FALSE)</f>
        <v>00:00 00:00</v>
      </c>
      <c r="L4" s="16">
        <f t="shared" si="4"/>
        <v>1</v>
      </c>
      <c r="M4" s="16" t="str">
        <f ca="1">VLOOKUP(B4,Schedule!A$2:B$400,2,FALSE)</f>
        <v xml:space="preserve">00:00 00:00 </v>
      </c>
      <c r="O4" s="8" t="str">
        <f t="shared" ca="1" si="5"/>
        <v>insert into scheduleshift values (@ID,'1','1','3','2','1','0')exec @id=dbo.nextval 'scheduleshift.scheduleshiftref'</v>
      </c>
    </row>
    <row r="5" spans="1:23" x14ac:dyDescent="0.3">
      <c r="A5" s="8">
        <v>4</v>
      </c>
      <c r="B5" s="8">
        <f t="shared" si="0"/>
        <v>1</v>
      </c>
      <c r="C5" s="8">
        <f t="shared" si="1"/>
        <v>1</v>
      </c>
      <c r="D5">
        <f>D2+3</f>
        <v>4</v>
      </c>
      <c r="E5" s="18">
        <f ca="1">IF(G5=1,"-2147483647",IF(A5/L4&lt;=N$2*N$3,OFFSET(Shifts!A$1,L5,0,1)))</f>
        <v>2</v>
      </c>
      <c r="F5" s="8">
        <v>1</v>
      </c>
      <c r="G5" s="42">
        <f>N$9</f>
        <v>0</v>
      </c>
      <c r="H5" s="8">
        <f t="shared" si="2"/>
        <v>0</v>
      </c>
      <c r="I5" s="8">
        <f t="shared" si="3"/>
        <v>0</v>
      </c>
      <c r="J5" s="8">
        <f t="shared" si="6"/>
        <v>4</v>
      </c>
      <c r="K5" s="16" t="str">
        <f ca="1">VLOOKUP(E5,Shifts!A$2:B202,2,FALSE)</f>
        <v>00:00 00:00</v>
      </c>
      <c r="L5" s="16">
        <f t="shared" si="4"/>
        <v>1</v>
      </c>
      <c r="M5" s="16" t="str">
        <f ca="1">VLOOKUP(B5,Schedule!A$2:B$400,2,FALSE)</f>
        <v xml:space="preserve">00:00 00:00 </v>
      </c>
      <c r="N5" s="59" t="s">
        <v>142</v>
      </c>
      <c r="O5" s="8" t="str">
        <f t="shared" ca="1" si="5"/>
        <v>insert into scheduleshift values (@ID,'1','1','4','2','1','0')exec @id=dbo.nextval 'scheduleshift.scheduleshiftref'</v>
      </c>
    </row>
    <row r="6" spans="1:23" x14ac:dyDescent="0.3">
      <c r="A6" s="8">
        <v>5</v>
      </c>
      <c r="B6" s="8">
        <f t="shared" si="0"/>
        <v>1</v>
      </c>
      <c r="C6" s="8">
        <f t="shared" si="1"/>
        <v>1</v>
      </c>
      <c r="D6">
        <f>D2+4</f>
        <v>5</v>
      </c>
      <c r="E6" s="18">
        <f ca="1">IF(G6=1,"-2147483647",IF(A6/L5&lt;=N$2*N$3,OFFSET(Shifts!A$1,L6,0,1)))</f>
        <v>2</v>
      </c>
      <c r="F6" s="8">
        <v>1</v>
      </c>
      <c r="G6" s="42">
        <f>N$10</f>
        <v>0</v>
      </c>
      <c r="H6" s="8">
        <f t="shared" si="2"/>
        <v>0</v>
      </c>
      <c r="I6" s="8">
        <f t="shared" si="3"/>
        <v>0</v>
      </c>
      <c r="J6" s="8">
        <f t="shared" si="6"/>
        <v>5</v>
      </c>
      <c r="K6" s="16" t="str">
        <f ca="1">VLOOKUP(E6,Shifts!A$2:B203,2,FALSE)</f>
        <v>00:00 00:00</v>
      </c>
      <c r="L6" s="16">
        <f t="shared" si="4"/>
        <v>1</v>
      </c>
      <c r="M6" s="16" t="str">
        <f ca="1">VLOOKUP(B6,Schedule!A$2:B$400,2,FALSE)</f>
        <v xml:space="preserve">00:00 00:00 </v>
      </c>
      <c r="N6" s="2">
        <v>0</v>
      </c>
      <c r="O6" s="8" t="str">
        <f t="shared" ca="1" si="5"/>
        <v>insert into scheduleshift values (@ID,'1','1','5','2','1','0')exec @id=dbo.nextval 'scheduleshift.scheduleshiftref'</v>
      </c>
    </row>
    <row r="7" spans="1:23" x14ac:dyDescent="0.3">
      <c r="A7" s="8">
        <v>6</v>
      </c>
      <c r="B7" s="8">
        <f t="shared" si="0"/>
        <v>1</v>
      </c>
      <c r="C7" s="8">
        <f t="shared" si="1"/>
        <v>1</v>
      </c>
      <c r="D7">
        <f>D2+5</f>
        <v>6</v>
      </c>
      <c r="E7" s="18" t="str">
        <f ca="1">IF(G7=1,"-2147483647",IF(A7/L6&lt;=N$2*N$3,OFFSET(Shifts!A$1,L7,0,1)))</f>
        <v>-2147483647</v>
      </c>
      <c r="F7" s="8">
        <v>1</v>
      </c>
      <c r="G7" s="42">
        <f>N$11</f>
        <v>1</v>
      </c>
      <c r="H7" s="8">
        <f t="shared" si="2"/>
        <v>0</v>
      </c>
      <c r="I7" s="8">
        <f t="shared" si="3"/>
        <v>0</v>
      </c>
      <c r="J7" s="8">
        <f t="shared" si="6"/>
        <v>6</v>
      </c>
      <c r="K7" s="16" t="e">
        <f ca="1">VLOOKUP(E7,Shifts!A$2:B204,2,FALSE)</f>
        <v>#N/A</v>
      </c>
      <c r="L7" s="16">
        <f t="shared" si="4"/>
        <v>1</v>
      </c>
      <c r="M7" s="16" t="str">
        <f ca="1">VLOOKUP(B7,Schedule!A$2:B$400,2,FALSE)</f>
        <v xml:space="preserve">00:00 00:00 </v>
      </c>
      <c r="N7" s="2">
        <v>0</v>
      </c>
      <c r="O7" s="8" t="str">
        <f t="shared" ca="1" si="5"/>
        <v>insert into scheduleshift values (@ID,'1','1','6','-2147483647','1','1')exec @id=dbo.nextval 'scheduleshift.scheduleshiftref'</v>
      </c>
    </row>
    <row r="8" spans="1:23" x14ac:dyDescent="0.3">
      <c r="A8" s="8">
        <v>7</v>
      </c>
      <c r="B8" s="8">
        <f t="shared" si="0"/>
        <v>1</v>
      </c>
      <c r="C8" s="8">
        <f t="shared" si="1"/>
        <v>1</v>
      </c>
      <c r="D8">
        <f>D2+6</f>
        <v>7</v>
      </c>
      <c r="E8" s="18" t="str">
        <f ca="1">IF(G8=1,"-2147483647",IF(A8/L7&lt;=N$2*N$3,OFFSET(Shifts!A$1,L7,0,1)))</f>
        <v>-2147483647</v>
      </c>
      <c r="F8" s="8">
        <v>1</v>
      </c>
      <c r="G8" s="42">
        <f>N$12</f>
        <v>1</v>
      </c>
      <c r="H8" s="8">
        <f>IF(D7=7,1,0)</f>
        <v>0</v>
      </c>
      <c r="I8" s="8">
        <f t="shared" si="3"/>
        <v>0</v>
      </c>
      <c r="J8" s="8">
        <f t="shared" si="6"/>
        <v>7</v>
      </c>
      <c r="K8" s="16" t="e">
        <f ca="1">VLOOKUP(E8,Shifts!A$2:B205,2,FALSE)</f>
        <v>#N/A</v>
      </c>
      <c r="L8" s="16">
        <f t="shared" si="4"/>
        <v>2</v>
      </c>
      <c r="M8" s="16" t="str">
        <f ca="1">VLOOKUP(B8,Schedule!A$2:B$400,2,FALSE)</f>
        <v xml:space="preserve">00:00 00:00 </v>
      </c>
      <c r="N8" s="2">
        <v>0</v>
      </c>
      <c r="O8" s="8" t="str">
        <f t="shared" ca="1" si="5"/>
        <v>insert into scheduleshift values (@ID,'1','1','7','-2147483647','1','1')exec @id=dbo.nextval 'scheduleshift.scheduleshiftref'</v>
      </c>
    </row>
    <row r="9" spans="1:23" x14ac:dyDescent="0.3">
      <c r="A9" s="37">
        <v>8</v>
      </c>
      <c r="B9" s="8">
        <f t="shared" si="0"/>
        <v>2</v>
      </c>
      <c r="C9" s="8">
        <f t="shared" si="1"/>
        <v>1</v>
      </c>
      <c r="D9" s="37">
        <f t="shared" ref="D9" si="7">2-1</f>
        <v>1</v>
      </c>
      <c r="E9" s="18">
        <f ca="1">IF(G9=1,"-2147483647",IF(A9/L8&lt;=N$2*N$3,OFFSET(Shifts!A$1,L8,0,1)))</f>
        <v>4</v>
      </c>
      <c r="F9" s="8">
        <v>1</v>
      </c>
      <c r="G9" s="42">
        <f>N$6</f>
        <v>0</v>
      </c>
      <c r="H9" s="8">
        <f t="shared" ref="H9:H72" si="8">IF(D8=7,1,0)</f>
        <v>1</v>
      </c>
      <c r="I9" s="8">
        <f t="shared" si="3"/>
        <v>1</v>
      </c>
      <c r="J9" s="8">
        <f t="shared" si="6"/>
        <v>1</v>
      </c>
      <c r="K9" s="16" t="str">
        <f ca="1">VLOOKUP(E9,Shifts!A$2:B206,2,FALSE)</f>
        <v>00:00 00:00</v>
      </c>
      <c r="L9" s="16">
        <f t="shared" si="4"/>
        <v>2</v>
      </c>
      <c r="M9" s="16" t="str">
        <f ca="1">VLOOKUP(B9,Schedule!A$2:B$400,2,FALSE)</f>
        <v xml:space="preserve">00:00 00:00 </v>
      </c>
      <c r="N9" s="2">
        <v>0</v>
      </c>
      <c r="O9" s="8" t="str">
        <f t="shared" ca="1" si="5"/>
        <v>insert into scheduleshift values (@ID,'2','1','1','4','1','0')exec @id=dbo.nextval 'scheduleshift.scheduleshiftref'</v>
      </c>
    </row>
    <row r="10" spans="1:23" x14ac:dyDescent="0.3">
      <c r="A10" s="37">
        <v>9</v>
      </c>
      <c r="B10" s="8">
        <f t="shared" si="0"/>
        <v>2</v>
      </c>
      <c r="C10" s="8">
        <f t="shared" si="1"/>
        <v>1</v>
      </c>
      <c r="D10" s="37">
        <f t="shared" ref="D10" si="9">D9+1</f>
        <v>2</v>
      </c>
      <c r="E10" s="18">
        <f ca="1">IF(G10=1,"-2147483647",IF(A10/L9&lt;=N$2*N$3,OFFSET(Shifts!A$1,L9,0,1)))</f>
        <v>4</v>
      </c>
      <c r="F10" s="8">
        <v>1</v>
      </c>
      <c r="G10" s="42">
        <f>N$7</f>
        <v>0</v>
      </c>
      <c r="H10" s="8">
        <f t="shared" si="8"/>
        <v>0</v>
      </c>
      <c r="I10" s="8">
        <f t="shared" si="3"/>
        <v>0</v>
      </c>
      <c r="J10" s="8">
        <f t="shared" si="6"/>
        <v>2</v>
      </c>
      <c r="K10" s="16" t="str">
        <f ca="1">VLOOKUP(E10,Shifts!A$2:B207,2,FALSE)</f>
        <v>00:00 00:00</v>
      </c>
      <c r="L10" s="16">
        <f t="shared" si="4"/>
        <v>2</v>
      </c>
      <c r="M10" s="16" t="str">
        <f ca="1">VLOOKUP(B10,Schedule!A$2:B$400,2,FALSE)</f>
        <v xml:space="preserve">00:00 00:00 </v>
      </c>
      <c r="N10" s="2">
        <v>0</v>
      </c>
      <c r="O10" s="8" t="str">
        <f t="shared" ca="1" si="5"/>
        <v>insert into scheduleshift values (@ID,'2','1','2','4','1','0')exec @id=dbo.nextval 'scheduleshift.scheduleshiftref'</v>
      </c>
    </row>
    <row r="11" spans="1:23" x14ac:dyDescent="0.3">
      <c r="A11" s="37">
        <v>10</v>
      </c>
      <c r="B11" s="8">
        <f t="shared" si="0"/>
        <v>2</v>
      </c>
      <c r="C11" s="8">
        <f t="shared" si="1"/>
        <v>1</v>
      </c>
      <c r="D11" s="37">
        <f t="shared" ref="D11" si="10">D9+2</f>
        <v>3</v>
      </c>
      <c r="E11" s="18">
        <f ca="1">IF(G11=1,"-2147483647",IF(A11/L10&lt;=N$2*N$3,OFFSET(Shifts!A$1,L10,0,1)))</f>
        <v>4</v>
      </c>
      <c r="F11" s="8">
        <v>1</v>
      </c>
      <c r="G11" s="42">
        <f>N$8</f>
        <v>0</v>
      </c>
      <c r="H11" s="8">
        <f t="shared" si="8"/>
        <v>0</v>
      </c>
      <c r="I11" s="8">
        <f t="shared" si="3"/>
        <v>0</v>
      </c>
      <c r="J11" s="8">
        <f t="shared" si="6"/>
        <v>3</v>
      </c>
      <c r="K11" s="16" t="str">
        <f ca="1">VLOOKUP(E11,Shifts!A$2:B208,2,FALSE)</f>
        <v>00:00 00:00</v>
      </c>
      <c r="L11" s="16">
        <f t="shared" si="4"/>
        <v>2</v>
      </c>
      <c r="M11" s="16" t="str">
        <f ca="1">VLOOKUP(B11,Schedule!A$2:B$400,2,FALSE)</f>
        <v xml:space="preserve">00:00 00:00 </v>
      </c>
      <c r="N11" s="2">
        <v>1</v>
      </c>
      <c r="O11" s="8" t="str">
        <f t="shared" ca="1" si="5"/>
        <v>insert into scheduleshift values (@ID,'2','1','3','4','1','0')exec @id=dbo.nextval 'scheduleshift.scheduleshiftref'</v>
      </c>
    </row>
    <row r="12" spans="1:23" x14ac:dyDescent="0.3">
      <c r="A12" s="37">
        <v>11</v>
      </c>
      <c r="B12" s="8">
        <f t="shared" si="0"/>
        <v>2</v>
      </c>
      <c r="C12" s="8">
        <f t="shared" si="1"/>
        <v>1</v>
      </c>
      <c r="D12" s="37">
        <f t="shared" ref="D12" si="11">D9+3</f>
        <v>4</v>
      </c>
      <c r="E12" s="18">
        <f ca="1">IF(G12=1,"-2147483647",IF(A12/L11&lt;=N$2*N$3,OFFSET(Shifts!A$1,L11,0,1)))</f>
        <v>4</v>
      </c>
      <c r="F12" s="8">
        <v>1</v>
      </c>
      <c r="G12" s="42">
        <f>N$9</f>
        <v>0</v>
      </c>
      <c r="H12" s="8">
        <f t="shared" si="8"/>
        <v>0</v>
      </c>
      <c r="I12" s="8">
        <f t="shared" si="3"/>
        <v>0</v>
      </c>
      <c r="J12" s="8">
        <f t="shared" si="6"/>
        <v>4</v>
      </c>
      <c r="K12" s="16" t="str">
        <f ca="1">VLOOKUP(E12,Shifts!A$2:B209,2,FALSE)</f>
        <v>00:00 00:00</v>
      </c>
      <c r="L12" s="16">
        <f t="shared" si="4"/>
        <v>2</v>
      </c>
      <c r="M12" s="16" t="str">
        <f ca="1">VLOOKUP(B12,Schedule!A$2:B$400,2,FALSE)</f>
        <v xml:space="preserve">00:00 00:00 </v>
      </c>
      <c r="N12" s="2">
        <v>1</v>
      </c>
      <c r="O12" s="8" t="str">
        <f t="shared" ca="1" si="5"/>
        <v>insert into scheduleshift values (@ID,'2','1','4','4','1','0')exec @id=dbo.nextval 'scheduleshift.scheduleshiftref'</v>
      </c>
    </row>
    <row r="13" spans="1:23" x14ac:dyDescent="0.3">
      <c r="A13" s="37">
        <v>12</v>
      </c>
      <c r="B13" s="8">
        <f t="shared" si="0"/>
        <v>2</v>
      </c>
      <c r="C13" s="8">
        <f t="shared" si="1"/>
        <v>1</v>
      </c>
      <c r="D13" s="37">
        <f t="shared" ref="D13" si="12">D9+4</f>
        <v>5</v>
      </c>
      <c r="E13" s="18">
        <f ca="1">IF(G13=1,"-2147483647",IF(A13/L12&lt;=N$2*N$3,OFFSET(Shifts!A$1,L12,0,1)))</f>
        <v>4</v>
      </c>
      <c r="F13" s="8">
        <v>1</v>
      </c>
      <c r="G13" s="42">
        <f>N$10</f>
        <v>0</v>
      </c>
      <c r="H13" s="8">
        <f t="shared" si="8"/>
        <v>0</v>
      </c>
      <c r="I13" s="8">
        <f t="shared" si="3"/>
        <v>0</v>
      </c>
      <c r="J13" s="8">
        <f t="shared" si="6"/>
        <v>5</v>
      </c>
      <c r="K13" s="16" t="str">
        <f ca="1">VLOOKUP(E13,Shifts!A$2:B210,2,FALSE)</f>
        <v>00:00 00:00</v>
      </c>
      <c r="L13" s="16">
        <f t="shared" si="4"/>
        <v>2</v>
      </c>
      <c r="M13" s="16" t="str">
        <f ca="1">VLOOKUP(B13,Schedule!A$2:B$400,2,FALSE)</f>
        <v xml:space="preserve">00:00 00:00 </v>
      </c>
      <c r="N13" s="16" t="s">
        <v>497</v>
      </c>
      <c r="O13" s="8" t="str">
        <f t="shared" ca="1" si="5"/>
        <v>insert into scheduleshift values (@ID,'2','1','5','4','1','0')exec @id=dbo.nextval 'scheduleshift.scheduleshiftref'</v>
      </c>
    </row>
    <row r="14" spans="1:23" x14ac:dyDescent="0.3">
      <c r="A14" s="37">
        <v>13</v>
      </c>
      <c r="B14" s="8">
        <f t="shared" si="0"/>
        <v>2</v>
      </c>
      <c r="C14" s="8">
        <f t="shared" si="1"/>
        <v>1</v>
      </c>
      <c r="D14" s="37">
        <f t="shared" ref="D14" si="13">D9+5</f>
        <v>6</v>
      </c>
      <c r="E14" s="18" t="str">
        <f ca="1">IF(G14=1,"-2147483647",IF(A14/L13&lt;=N$2*N$3,OFFSET(Shifts!A$1,L13,0,1)))</f>
        <v>-2147483647</v>
      </c>
      <c r="F14" s="8">
        <v>1</v>
      </c>
      <c r="G14" s="42">
        <f>N$11</f>
        <v>1</v>
      </c>
      <c r="H14" s="8">
        <f t="shared" si="8"/>
        <v>0</v>
      </c>
      <c r="I14" s="8">
        <f t="shared" si="3"/>
        <v>0</v>
      </c>
      <c r="J14" s="8">
        <f t="shared" si="6"/>
        <v>6</v>
      </c>
      <c r="K14" s="16" t="e">
        <f ca="1">VLOOKUP(E14,Shifts!A$2:B211,2,FALSE)</f>
        <v>#N/A</v>
      </c>
      <c r="L14" s="16">
        <f t="shared" si="4"/>
        <v>2</v>
      </c>
      <c r="M14" s="16" t="str">
        <f ca="1">VLOOKUP(B14,Schedule!A$2:B$400,2,FALSE)</f>
        <v xml:space="preserve">00:00 00:00 </v>
      </c>
      <c r="N14" s="16">
        <f>N2-SUM(N6:N12)</f>
        <v>5</v>
      </c>
      <c r="O14" s="8" t="str">
        <f t="shared" ca="1" si="5"/>
        <v>insert into scheduleshift values (@ID,'2','1','6','-2147483647','1','1')exec @id=dbo.nextval 'scheduleshift.scheduleshiftref'</v>
      </c>
    </row>
    <row r="15" spans="1:23" x14ac:dyDescent="0.3">
      <c r="A15" s="37">
        <v>14</v>
      </c>
      <c r="B15" s="8">
        <f t="shared" si="0"/>
        <v>2</v>
      </c>
      <c r="C15" s="8">
        <f t="shared" si="1"/>
        <v>1</v>
      </c>
      <c r="D15" s="37">
        <f t="shared" ref="D15" si="14">D9+6</f>
        <v>7</v>
      </c>
      <c r="E15" s="18" t="str">
        <f ca="1">IF(G15=1,"-2147483647",IF(A15/L14&lt;=N$2*N$3,OFFSET(Shifts!A$1,L14,0,1)))</f>
        <v>-2147483647</v>
      </c>
      <c r="F15" s="8">
        <v>1</v>
      </c>
      <c r="G15" s="42">
        <f>N$12</f>
        <v>1</v>
      </c>
      <c r="H15" s="8">
        <f t="shared" si="8"/>
        <v>0</v>
      </c>
      <c r="I15" s="8">
        <f t="shared" si="3"/>
        <v>0</v>
      </c>
      <c r="J15" s="8">
        <f t="shared" si="6"/>
        <v>7</v>
      </c>
      <c r="K15" s="16" t="e">
        <f ca="1">VLOOKUP(E15,Shifts!A$2:B212,2,FALSE)</f>
        <v>#N/A</v>
      </c>
      <c r="L15" s="16">
        <f t="shared" si="4"/>
        <v>3</v>
      </c>
      <c r="M15" s="16" t="str">
        <f ca="1">VLOOKUP(B15,Schedule!A$2:B$400,2,FALSE)</f>
        <v xml:space="preserve">00:00 00:00 </v>
      </c>
      <c r="O15" s="8" t="str">
        <f t="shared" ca="1" si="5"/>
        <v>insert into scheduleshift values (@ID,'2','1','7','-2147483647','1','1')exec @id=dbo.nextval 'scheduleshift.scheduleshiftref'</v>
      </c>
    </row>
    <row r="16" spans="1:23" x14ac:dyDescent="0.3">
      <c r="A16" s="8">
        <v>15</v>
      </c>
      <c r="B16" s="8">
        <f t="shared" si="0"/>
        <v>3</v>
      </c>
      <c r="C16" s="8">
        <f>IF(I16=1,1,IF(H16=1,C15+1,IF(H16=0,C15)))</f>
        <v>1</v>
      </c>
      <c r="D16" s="8">
        <f t="shared" ref="D16" si="15">2-1</f>
        <v>1</v>
      </c>
      <c r="E16" s="18">
        <f ca="1">IF(G16=1,"-2147483647",IF(A16/L15&lt;=N$2*N$3,OFFSET(Shifts!A$1,L15,0,1)))</f>
        <v>6</v>
      </c>
      <c r="F16" s="8">
        <v>1</v>
      </c>
      <c r="G16" s="42">
        <f t="shared" ref="G16" si="16">N$6</f>
        <v>0</v>
      </c>
      <c r="H16" s="8">
        <f t="shared" si="8"/>
        <v>1</v>
      </c>
      <c r="I16" s="8">
        <f>IF(C15*D15=N$2,1,0)</f>
        <v>1</v>
      </c>
      <c r="J16" s="8">
        <f t="shared" si="6"/>
        <v>1</v>
      </c>
      <c r="K16" s="16" t="str">
        <f ca="1">VLOOKUP(E16,Shifts!A$2:B213,2,FALSE)</f>
        <v>00:00 00:00</v>
      </c>
      <c r="L16" s="16">
        <f t="shared" si="4"/>
        <v>3</v>
      </c>
      <c r="M16" s="16" t="str">
        <f ca="1">VLOOKUP(B16,Schedule!A$2:B$400,2,FALSE)</f>
        <v xml:space="preserve">00:00 00:00 </v>
      </c>
      <c r="O16" s="8" t="str">
        <f t="shared" ca="1" si="5"/>
        <v>insert into scheduleshift values (@ID,'3','1','1','6','1','0')exec @id=dbo.nextval 'scheduleshift.scheduleshiftref'</v>
      </c>
    </row>
    <row r="17" spans="1:15" x14ac:dyDescent="0.3">
      <c r="A17" s="8">
        <v>16</v>
      </c>
      <c r="B17" s="8">
        <f t="shared" si="0"/>
        <v>3</v>
      </c>
      <c r="C17" s="8">
        <f t="shared" ref="C17:C80" si="17">IF(I17=1,1,IF(H17=1,C16+1,IF(H17=0,C16)))</f>
        <v>1</v>
      </c>
      <c r="D17" s="8">
        <f t="shared" ref="D17" si="18">D16+1</f>
        <v>2</v>
      </c>
      <c r="E17" s="18">
        <f ca="1">IF(G17=1,"-2147483647",IF(A17/L16&lt;=N$2*N$3,OFFSET(Shifts!A$1,L16,0,1)))</f>
        <v>6</v>
      </c>
      <c r="F17" s="8">
        <v>1</v>
      </c>
      <c r="G17" s="42">
        <f t="shared" ref="G17" si="19">N$7</f>
        <v>0</v>
      </c>
      <c r="H17" s="8">
        <f t="shared" si="8"/>
        <v>0</v>
      </c>
      <c r="I17" s="8">
        <f t="shared" si="3"/>
        <v>0</v>
      </c>
      <c r="J17" s="8">
        <f t="shared" si="6"/>
        <v>2</v>
      </c>
      <c r="K17" s="16" t="str">
        <f ca="1">VLOOKUP(E17,Shifts!A$2:B214,2,FALSE)</f>
        <v>00:00 00:00</v>
      </c>
      <c r="L17" s="16">
        <f t="shared" si="4"/>
        <v>3</v>
      </c>
      <c r="M17" s="16" t="str">
        <f ca="1">VLOOKUP(B17,Schedule!A$2:B$400,2,FALSE)</f>
        <v xml:space="preserve">00:00 00:00 </v>
      </c>
      <c r="O17" s="8" t="str">
        <f t="shared" ca="1" si="5"/>
        <v>insert into scheduleshift values (@ID,'3','1','2','6','1','0')exec @id=dbo.nextval 'scheduleshift.scheduleshiftref'</v>
      </c>
    </row>
    <row r="18" spans="1:15" x14ac:dyDescent="0.3">
      <c r="A18" s="8">
        <v>17</v>
      </c>
      <c r="B18" s="8">
        <f t="shared" si="0"/>
        <v>3</v>
      </c>
      <c r="C18" s="8">
        <f t="shared" si="17"/>
        <v>1</v>
      </c>
      <c r="D18" s="8">
        <f t="shared" ref="D18" si="20">D16+2</f>
        <v>3</v>
      </c>
      <c r="E18" s="18">
        <f ca="1">IF(G18=1,"-2147483647",IF(A18/L17&lt;=N$2*N$3,OFFSET(Shifts!A$1,L17,0,1)))</f>
        <v>6</v>
      </c>
      <c r="F18" s="8">
        <v>1</v>
      </c>
      <c r="G18" s="42">
        <f t="shared" ref="G18" si="21">N$8</f>
        <v>0</v>
      </c>
      <c r="H18" s="8">
        <f t="shared" si="8"/>
        <v>0</v>
      </c>
      <c r="I18" s="8">
        <f t="shared" si="3"/>
        <v>0</v>
      </c>
      <c r="J18" s="8">
        <f t="shared" si="6"/>
        <v>3</v>
      </c>
      <c r="K18" s="16" t="str">
        <f ca="1">VLOOKUP(E18,Shifts!A$2:B215,2,FALSE)</f>
        <v>00:00 00:00</v>
      </c>
      <c r="L18" s="16">
        <f t="shared" si="4"/>
        <v>3</v>
      </c>
      <c r="M18" s="16" t="str">
        <f ca="1">VLOOKUP(B18,Schedule!A$2:B$400,2,FALSE)</f>
        <v xml:space="preserve">00:00 00:00 </v>
      </c>
      <c r="O18" s="8" t="str">
        <f t="shared" ca="1" si="5"/>
        <v>insert into scheduleshift values (@ID,'3','1','3','6','1','0')exec @id=dbo.nextval 'scheduleshift.scheduleshiftref'</v>
      </c>
    </row>
    <row r="19" spans="1:15" x14ac:dyDescent="0.3">
      <c r="A19" s="8">
        <v>18</v>
      </c>
      <c r="B19" s="8">
        <f t="shared" si="0"/>
        <v>3</v>
      </c>
      <c r="C19" s="8">
        <f t="shared" si="17"/>
        <v>1</v>
      </c>
      <c r="D19" s="8">
        <f t="shared" ref="D19" si="22">D16+3</f>
        <v>4</v>
      </c>
      <c r="E19" s="18">
        <f ca="1">IF(G19=1,"-2147483647",IF(A19/L18&lt;=N$2*N$3,OFFSET(Shifts!A$1,L18,0,1)))</f>
        <v>6</v>
      </c>
      <c r="F19" s="8">
        <v>1</v>
      </c>
      <c r="G19" s="42">
        <f t="shared" ref="G19" si="23">N$9</f>
        <v>0</v>
      </c>
      <c r="H19" s="8">
        <f t="shared" si="8"/>
        <v>0</v>
      </c>
      <c r="I19" s="8">
        <f t="shared" si="3"/>
        <v>0</v>
      </c>
      <c r="J19" s="8">
        <f t="shared" si="6"/>
        <v>4</v>
      </c>
      <c r="K19" s="16" t="str">
        <f ca="1">VLOOKUP(E19,Shifts!A$2:B216,2,FALSE)</f>
        <v>00:00 00:00</v>
      </c>
      <c r="L19" s="16">
        <f>IF(J19&lt;N$2*N$3,L18,L18+1)</f>
        <v>3</v>
      </c>
      <c r="M19" s="16" t="str">
        <f ca="1">VLOOKUP(B19,Schedule!A$2:B$400,2,FALSE)</f>
        <v xml:space="preserve">00:00 00:00 </v>
      </c>
      <c r="O19" s="8" t="str">
        <f t="shared" ca="1" si="5"/>
        <v>insert into scheduleshift values (@ID,'3','1','4','6','1','0')exec @id=dbo.nextval 'scheduleshift.scheduleshiftref'</v>
      </c>
    </row>
    <row r="20" spans="1:15" x14ac:dyDescent="0.3">
      <c r="A20" s="8">
        <v>19</v>
      </c>
      <c r="B20" s="8">
        <f t="shared" si="0"/>
        <v>3</v>
      </c>
      <c r="C20" s="8">
        <f t="shared" si="17"/>
        <v>1</v>
      </c>
      <c r="D20" s="8">
        <f t="shared" ref="D20" si="24">D16+4</f>
        <v>5</v>
      </c>
      <c r="E20" s="18">
        <f ca="1">IF(G20=1,"-2147483647",IF(A20/L19&lt;=N$2*N$3,OFFSET(Shifts!A$1,L19,0,1)))</f>
        <v>6</v>
      </c>
      <c r="F20" s="8">
        <v>1</v>
      </c>
      <c r="G20" s="42">
        <f t="shared" ref="G20" si="25">N$10</f>
        <v>0</v>
      </c>
      <c r="H20" s="8">
        <f t="shared" si="8"/>
        <v>0</v>
      </c>
      <c r="I20" s="8">
        <f t="shared" si="3"/>
        <v>0</v>
      </c>
      <c r="J20" s="8">
        <f t="shared" si="6"/>
        <v>5</v>
      </c>
      <c r="K20" s="16" t="str">
        <f ca="1">VLOOKUP(E20,Shifts!A$2:B217,2,FALSE)</f>
        <v>00:00 00:00</v>
      </c>
      <c r="L20" s="16">
        <f t="shared" si="4"/>
        <v>3</v>
      </c>
      <c r="M20" s="16" t="str">
        <f ca="1">VLOOKUP(B20,Schedule!A$2:B$400,2,FALSE)</f>
        <v xml:space="preserve">00:00 00:00 </v>
      </c>
      <c r="O20" s="8" t="str">
        <f t="shared" ca="1" si="5"/>
        <v>insert into scheduleshift values (@ID,'3','1','5','6','1','0')exec @id=dbo.nextval 'scheduleshift.scheduleshiftref'</v>
      </c>
    </row>
    <row r="21" spans="1:15" x14ac:dyDescent="0.3">
      <c r="A21" s="8">
        <v>20</v>
      </c>
      <c r="B21" s="8">
        <f t="shared" si="0"/>
        <v>3</v>
      </c>
      <c r="C21" s="8">
        <f t="shared" si="17"/>
        <v>1</v>
      </c>
      <c r="D21" s="8">
        <f t="shared" ref="D21" si="26">D16+5</f>
        <v>6</v>
      </c>
      <c r="E21" s="18" t="str">
        <f ca="1">IF(G21=1,"-2147483647",IF(A21/L20&lt;=N$2*N$3,OFFSET(Shifts!A$1,L20,0,1)))</f>
        <v>-2147483647</v>
      </c>
      <c r="F21" s="8">
        <v>1</v>
      </c>
      <c r="G21" s="42">
        <f t="shared" ref="G21" si="27">N$11</f>
        <v>1</v>
      </c>
      <c r="H21" s="8">
        <f t="shared" si="8"/>
        <v>0</v>
      </c>
      <c r="I21" s="8">
        <f t="shared" si="3"/>
        <v>0</v>
      </c>
      <c r="J21" s="8">
        <f t="shared" si="6"/>
        <v>6</v>
      </c>
      <c r="K21" s="16" t="e">
        <f ca="1">VLOOKUP(E21,Shifts!A$2:B218,2,FALSE)</f>
        <v>#N/A</v>
      </c>
      <c r="L21" s="16">
        <f t="shared" si="4"/>
        <v>3</v>
      </c>
      <c r="M21" s="16" t="str">
        <f ca="1">VLOOKUP(B21,Schedule!A$2:B$400,2,FALSE)</f>
        <v xml:space="preserve">00:00 00:00 </v>
      </c>
      <c r="O21" s="8" t="str">
        <f t="shared" ca="1" si="5"/>
        <v>insert into scheduleshift values (@ID,'3','1','6','-2147483647','1','1')exec @id=dbo.nextval 'scheduleshift.scheduleshiftref'</v>
      </c>
    </row>
    <row r="22" spans="1:15" x14ac:dyDescent="0.3">
      <c r="A22" s="8">
        <v>21</v>
      </c>
      <c r="B22" s="8">
        <f t="shared" si="0"/>
        <v>3</v>
      </c>
      <c r="C22" s="8">
        <f t="shared" si="17"/>
        <v>1</v>
      </c>
      <c r="D22" s="8">
        <f t="shared" ref="D22" si="28">D16+6</f>
        <v>7</v>
      </c>
      <c r="E22" s="18" t="str">
        <f ca="1">IF(G22=1,"-2147483647",IF(A22/L21&lt;=N$2*N$3,OFFSET(Shifts!A$1,L21,0,1)))</f>
        <v>-2147483647</v>
      </c>
      <c r="F22" s="8">
        <v>1</v>
      </c>
      <c r="G22" s="42">
        <f t="shared" ref="G22" si="29">N$12</f>
        <v>1</v>
      </c>
      <c r="H22" s="8">
        <f t="shared" si="8"/>
        <v>0</v>
      </c>
      <c r="I22" s="8">
        <f t="shared" si="3"/>
        <v>0</v>
      </c>
      <c r="J22" s="8">
        <f t="shared" si="6"/>
        <v>7</v>
      </c>
      <c r="K22" s="16" t="e">
        <f ca="1">VLOOKUP(E22,Shifts!A$2:B219,2,FALSE)</f>
        <v>#N/A</v>
      </c>
      <c r="L22" s="16">
        <f t="shared" si="4"/>
        <v>4</v>
      </c>
      <c r="M22" s="16" t="str">
        <f ca="1">VLOOKUP(B22,Schedule!A$2:B$400,2,FALSE)</f>
        <v xml:space="preserve">00:00 00:00 </v>
      </c>
      <c r="O22" s="8" t="str">
        <f t="shared" ca="1" si="5"/>
        <v>insert into scheduleshift values (@ID,'3','1','7','-2147483647','1','1')exec @id=dbo.nextval 'scheduleshift.scheduleshiftref'</v>
      </c>
    </row>
    <row r="23" spans="1:15" x14ac:dyDescent="0.3">
      <c r="A23" s="8">
        <v>22</v>
      </c>
      <c r="B23" s="8">
        <f>IF(I23=1,B22+1,B22)</f>
        <v>4</v>
      </c>
      <c r="C23" s="8">
        <f t="shared" si="17"/>
        <v>1</v>
      </c>
      <c r="D23" s="8">
        <f t="shared" ref="D23" si="30">2-1</f>
        <v>1</v>
      </c>
      <c r="E23" s="18">
        <f ca="1">IF(G23=1,"-2147483647",IF(A23/L22&lt;=N$2*N$3,OFFSET(Shifts!A$1,L22,0,1)))</f>
        <v>8</v>
      </c>
      <c r="F23" s="8">
        <v>1</v>
      </c>
      <c r="G23" s="42">
        <f t="shared" ref="G23" si="31">N$6</f>
        <v>0</v>
      </c>
      <c r="H23" s="8">
        <f t="shared" si="8"/>
        <v>1</v>
      </c>
      <c r="I23" s="8">
        <f t="shared" ref="I23" si="32">IF(C22*D22=N$2,1,0)</f>
        <v>1</v>
      </c>
      <c r="J23" s="8">
        <f t="shared" si="6"/>
        <v>1</v>
      </c>
      <c r="K23" s="16" t="str">
        <f ca="1">VLOOKUP(E23,Shifts!A$2:B220,2,FALSE)</f>
        <v>00:00 00:00</v>
      </c>
      <c r="L23" s="16">
        <f t="shared" si="4"/>
        <v>4</v>
      </c>
      <c r="M23" s="16" t="str">
        <f ca="1">VLOOKUP(B23,Schedule!A$2:B$400,2,FALSE)</f>
        <v xml:space="preserve">00:00 00:00 </v>
      </c>
      <c r="O23" s="8" t="str">
        <f t="shared" ca="1" si="5"/>
        <v>insert into scheduleshift values (@ID,'4','1','1','8','1','0')exec @id=dbo.nextval 'scheduleshift.scheduleshiftref'</v>
      </c>
    </row>
    <row r="24" spans="1:15" x14ac:dyDescent="0.3">
      <c r="A24" s="8">
        <v>23</v>
      </c>
      <c r="B24" s="8">
        <f t="shared" ref="B24:B87" si="33">IF(I24=1,B23+1,B23)</f>
        <v>4</v>
      </c>
      <c r="C24" s="8">
        <f t="shared" si="17"/>
        <v>1</v>
      </c>
      <c r="D24" s="8">
        <f t="shared" ref="D24" si="34">D23+1</f>
        <v>2</v>
      </c>
      <c r="E24" s="18">
        <f ca="1">IF(G24=1,"-2147483647",IF(A24/L23&lt;=N$2*N$3,OFFSET(Shifts!A$1,L23,0,1)))</f>
        <v>8</v>
      </c>
      <c r="F24" s="8">
        <v>1</v>
      </c>
      <c r="G24" s="42">
        <f t="shared" ref="G24" si="35">N$7</f>
        <v>0</v>
      </c>
      <c r="H24" s="8">
        <f t="shared" si="8"/>
        <v>0</v>
      </c>
      <c r="I24" s="8">
        <f t="shared" si="3"/>
        <v>0</v>
      </c>
      <c r="J24" s="8">
        <f t="shared" si="6"/>
        <v>2</v>
      </c>
      <c r="K24" s="16" t="str">
        <f ca="1">VLOOKUP(E24,Shifts!A$2:B221,2,FALSE)</f>
        <v>00:00 00:00</v>
      </c>
      <c r="L24" s="16">
        <f t="shared" si="4"/>
        <v>4</v>
      </c>
      <c r="M24" s="16" t="str">
        <f ca="1">VLOOKUP(B24,Schedule!A$2:B$400,2,FALSE)</f>
        <v xml:space="preserve">00:00 00:00 </v>
      </c>
      <c r="O24" s="8" t="str">
        <f t="shared" ca="1" si="5"/>
        <v>insert into scheduleshift values (@ID,'4','1','2','8','1','0')exec @id=dbo.nextval 'scheduleshift.scheduleshiftref'</v>
      </c>
    </row>
    <row r="25" spans="1:15" x14ac:dyDescent="0.3">
      <c r="A25" s="8">
        <v>24</v>
      </c>
      <c r="B25" s="8">
        <f t="shared" si="33"/>
        <v>4</v>
      </c>
      <c r="C25" s="8">
        <f t="shared" si="17"/>
        <v>1</v>
      </c>
      <c r="D25" s="8">
        <f t="shared" ref="D25" si="36">D23+2</f>
        <v>3</v>
      </c>
      <c r="E25" s="18">
        <f ca="1">IF(G25=1,"-2147483647",IF(A25/L24&lt;=N$2*N$3,OFFSET(Shifts!A$1,L24,0,1)))</f>
        <v>8</v>
      </c>
      <c r="F25" s="8">
        <v>1</v>
      </c>
      <c r="G25" s="42">
        <f t="shared" ref="G25" si="37">N$8</f>
        <v>0</v>
      </c>
      <c r="H25" s="8">
        <f t="shared" si="8"/>
        <v>0</v>
      </c>
      <c r="I25" s="8">
        <f t="shared" si="3"/>
        <v>0</v>
      </c>
      <c r="J25" s="8">
        <f t="shared" si="6"/>
        <v>3</v>
      </c>
      <c r="K25" s="16" t="str">
        <f ca="1">VLOOKUP(E25,Shifts!A$2:B222,2,FALSE)</f>
        <v>00:00 00:00</v>
      </c>
      <c r="L25" s="16">
        <f t="shared" si="4"/>
        <v>4</v>
      </c>
      <c r="M25" s="16" t="str">
        <f ca="1">VLOOKUP(B25,Schedule!A$2:B$400,2,FALSE)</f>
        <v xml:space="preserve">00:00 00:00 </v>
      </c>
      <c r="O25" s="8" t="str">
        <f t="shared" ca="1" si="5"/>
        <v>insert into scheduleshift values (@ID,'4','1','3','8','1','0')exec @id=dbo.nextval 'scheduleshift.scheduleshiftref'</v>
      </c>
    </row>
    <row r="26" spans="1:15" x14ac:dyDescent="0.3">
      <c r="A26" s="8">
        <v>25</v>
      </c>
      <c r="B26" s="8">
        <f t="shared" si="33"/>
        <v>4</v>
      </c>
      <c r="C26" s="8">
        <f t="shared" si="17"/>
        <v>1</v>
      </c>
      <c r="D26" s="8">
        <f t="shared" ref="D26" si="38">D23+3</f>
        <v>4</v>
      </c>
      <c r="E26" s="18">
        <f ca="1">IF(G26=1,"-2147483647",IF(A26/L25&lt;=N$2*N$3,OFFSET(Shifts!A$1,L25,0,1)))</f>
        <v>8</v>
      </c>
      <c r="F26" s="8">
        <v>1</v>
      </c>
      <c r="G26" s="42">
        <f t="shared" ref="G26" si="39">N$9</f>
        <v>0</v>
      </c>
      <c r="H26" s="8">
        <f t="shared" si="8"/>
        <v>0</v>
      </c>
      <c r="I26" s="8">
        <f t="shared" si="3"/>
        <v>0</v>
      </c>
      <c r="J26" s="8">
        <f t="shared" si="6"/>
        <v>4</v>
      </c>
      <c r="K26" s="16" t="str">
        <f ca="1">VLOOKUP(E26,Shifts!A$2:B223,2,FALSE)</f>
        <v>00:00 00:00</v>
      </c>
      <c r="L26" s="16">
        <f t="shared" si="4"/>
        <v>4</v>
      </c>
      <c r="M26" s="16" t="str">
        <f ca="1">VLOOKUP(B26,Schedule!A$2:B$400,2,FALSE)</f>
        <v xml:space="preserve">00:00 00:00 </v>
      </c>
      <c r="O26" s="8" t="str">
        <f t="shared" ca="1" si="5"/>
        <v>insert into scheduleshift values (@ID,'4','1','4','8','1','0')exec @id=dbo.nextval 'scheduleshift.scheduleshiftref'</v>
      </c>
    </row>
    <row r="27" spans="1:15" x14ac:dyDescent="0.3">
      <c r="A27" s="8">
        <v>26</v>
      </c>
      <c r="B27" s="8">
        <f t="shared" si="33"/>
        <v>4</v>
      </c>
      <c r="C27" s="8">
        <f t="shared" si="17"/>
        <v>1</v>
      </c>
      <c r="D27" s="8">
        <f t="shared" ref="D27" si="40">D23+4</f>
        <v>5</v>
      </c>
      <c r="E27" s="18">
        <f ca="1">IF(G27=1,"-2147483647",IF(A27/L26&lt;=N$2*N$3,OFFSET(Shifts!A$1,L26,0,1)))</f>
        <v>8</v>
      </c>
      <c r="F27" s="8">
        <v>1</v>
      </c>
      <c r="G27" s="42">
        <f t="shared" ref="G27" si="41">N$10</f>
        <v>0</v>
      </c>
      <c r="H27" s="8">
        <f t="shared" si="8"/>
        <v>0</v>
      </c>
      <c r="I27" s="8">
        <f t="shared" si="3"/>
        <v>0</v>
      </c>
      <c r="J27" s="8">
        <f t="shared" si="6"/>
        <v>5</v>
      </c>
      <c r="K27" s="16" t="str">
        <f ca="1">VLOOKUP(E27,Shifts!A$2:B224,2,FALSE)</f>
        <v>00:00 00:00</v>
      </c>
      <c r="L27" s="16">
        <f t="shared" si="4"/>
        <v>4</v>
      </c>
      <c r="M27" s="16" t="str">
        <f ca="1">VLOOKUP(B27,Schedule!A$2:B$400,2,FALSE)</f>
        <v xml:space="preserve">00:00 00:00 </v>
      </c>
      <c r="O27" s="8" t="str">
        <f t="shared" ca="1" si="5"/>
        <v>insert into scheduleshift values (@ID,'4','1','5','8','1','0')exec @id=dbo.nextval 'scheduleshift.scheduleshiftref'</v>
      </c>
    </row>
    <row r="28" spans="1:15" x14ac:dyDescent="0.3">
      <c r="A28" s="8">
        <v>27</v>
      </c>
      <c r="B28" s="8">
        <f t="shared" si="33"/>
        <v>4</v>
      </c>
      <c r="C28" s="8">
        <f t="shared" si="17"/>
        <v>1</v>
      </c>
      <c r="D28" s="8">
        <f t="shared" ref="D28" si="42">D23+5</f>
        <v>6</v>
      </c>
      <c r="E28" s="18" t="str">
        <f ca="1">IF(G28=1,"-2147483647",IF(A28/L27&lt;=N$2*N$3,OFFSET(Shifts!A$1,L27,0,1)))</f>
        <v>-2147483647</v>
      </c>
      <c r="F28" s="8">
        <v>1</v>
      </c>
      <c r="G28" s="42">
        <f t="shared" ref="G28" si="43">N$11</f>
        <v>1</v>
      </c>
      <c r="H28" s="8">
        <f t="shared" si="8"/>
        <v>0</v>
      </c>
      <c r="I28" s="8">
        <f t="shared" si="3"/>
        <v>0</v>
      </c>
      <c r="J28" s="8">
        <f t="shared" si="6"/>
        <v>6</v>
      </c>
      <c r="K28" s="16" t="e">
        <f ca="1">VLOOKUP(E28,Shifts!A$2:B225,2,FALSE)</f>
        <v>#N/A</v>
      </c>
      <c r="L28" s="16">
        <f t="shared" si="4"/>
        <v>4</v>
      </c>
      <c r="M28" s="16" t="str">
        <f ca="1">VLOOKUP(B28,Schedule!A$2:B$400,2,FALSE)</f>
        <v xml:space="preserve">00:00 00:00 </v>
      </c>
      <c r="O28" s="8" t="str">
        <f t="shared" ca="1" si="5"/>
        <v>insert into scheduleshift values (@ID,'4','1','6','-2147483647','1','1')exec @id=dbo.nextval 'scheduleshift.scheduleshiftref'</v>
      </c>
    </row>
    <row r="29" spans="1:15" x14ac:dyDescent="0.3">
      <c r="A29" s="8">
        <v>28</v>
      </c>
      <c r="B29" s="8">
        <f t="shared" si="33"/>
        <v>4</v>
      </c>
      <c r="C29" s="8">
        <f t="shared" si="17"/>
        <v>1</v>
      </c>
      <c r="D29" s="8">
        <f t="shared" ref="D29" si="44">D23+6</f>
        <v>7</v>
      </c>
      <c r="E29" s="18" t="str">
        <f ca="1">IF(G29=1,"-2147483647",IF(A29/L28&lt;=N$2*N$3,OFFSET(Shifts!A$1,L28,0,1)))</f>
        <v>-2147483647</v>
      </c>
      <c r="F29" s="8">
        <v>1</v>
      </c>
      <c r="G29" s="42">
        <f t="shared" ref="G29" si="45">N$12</f>
        <v>1</v>
      </c>
      <c r="H29" s="8">
        <f t="shared" si="8"/>
        <v>0</v>
      </c>
      <c r="I29" s="8">
        <f t="shared" si="3"/>
        <v>0</v>
      </c>
      <c r="J29" s="8">
        <f t="shared" si="6"/>
        <v>7</v>
      </c>
      <c r="K29" s="16" t="e">
        <f ca="1">VLOOKUP(E29,Shifts!A$2:B226,2,FALSE)</f>
        <v>#N/A</v>
      </c>
      <c r="L29" s="16">
        <f t="shared" si="4"/>
        <v>5</v>
      </c>
      <c r="M29" s="16" t="str">
        <f ca="1">VLOOKUP(B29,Schedule!A$2:B$400,2,FALSE)</f>
        <v xml:space="preserve">00:00 00:00 </v>
      </c>
      <c r="O29" s="8" t="str">
        <f t="shared" ca="1" si="5"/>
        <v>insert into scheduleshift values (@ID,'4','1','7','-2147483647','1','1')exec @id=dbo.nextval 'scheduleshift.scheduleshiftref'</v>
      </c>
    </row>
    <row r="30" spans="1:15" x14ac:dyDescent="0.3">
      <c r="A30" s="8">
        <v>29</v>
      </c>
      <c r="B30" s="8">
        <f t="shared" si="33"/>
        <v>5</v>
      </c>
      <c r="C30" s="8">
        <f t="shared" si="17"/>
        <v>1</v>
      </c>
      <c r="D30" s="8">
        <f t="shared" ref="D30" si="46">2-1</f>
        <v>1</v>
      </c>
      <c r="E30" s="18">
        <f ca="1">IF(G30=1,"-2147483647",IF(A30/L29&lt;=N$2*N$3,OFFSET(Shifts!A$1,L29,0,1)))</f>
        <v>10</v>
      </c>
      <c r="F30" s="8">
        <v>1</v>
      </c>
      <c r="G30" s="42">
        <f t="shared" ref="G30" si="47">N$6</f>
        <v>0</v>
      </c>
      <c r="H30" s="8">
        <f t="shared" si="8"/>
        <v>1</v>
      </c>
      <c r="I30" s="8">
        <f t="shared" si="3"/>
        <v>1</v>
      </c>
      <c r="J30" s="8">
        <f t="shared" si="6"/>
        <v>1</v>
      </c>
      <c r="K30" s="16" t="str">
        <f ca="1">VLOOKUP(E30,Shifts!A$2:B227,2,FALSE)</f>
        <v>00:00 00:00</v>
      </c>
      <c r="L30" s="16">
        <f t="shared" si="4"/>
        <v>5</v>
      </c>
      <c r="M30" s="16" t="str">
        <f ca="1">VLOOKUP(B30,Schedule!A$2:B$400,2,FALSE)</f>
        <v xml:space="preserve">00:00 00:00 </v>
      </c>
      <c r="O30" s="8" t="str">
        <f t="shared" ca="1" si="5"/>
        <v>insert into scheduleshift values (@ID,'5','1','1','10','1','0')exec @id=dbo.nextval 'scheduleshift.scheduleshiftref'</v>
      </c>
    </row>
    <row r="31" spans="1:15" x14ac:dyDescent="0.3">
      <c r="A31" s="8">
        <v>30</v>
      </c>
      <c r="B31" s="8">
        <f t="shared" si="33"/>
        <v>5</v>
      </c>
      <c r="C31" s="8">
        <f t="shared" si="17"/>
        <v>1</v>
      </c>
      <c r="D31" s="8">
        <f t="shared" ref="D31" si="48">D30+1</f>
        <v>2</v>
      </c>
      <c r="E31" s="18">
        <f ca="1">IF(G31=1,"-2147483647",IF(A31/L30&lt;=N$2*N$3,OFFSET(Shifts!A$1,L30,0,1)))</f>
        <v>10</v>
      </c>
      <c r="F31" s="8">
        <v>1</v>
      </c>
      <c r="G31" s="42">
        <f t="shared" ref="G31" si="49">N$7</f>
        <v>0</v>
      </c>
      <c r="H31" s="8">
        <f t="shared" si="8"/>
        <v>0</v>
      </c>
      <c r="I31" s="8">
        <f t="shared" si="3"/>
        <v>0</v>
      </c>
      <c r="J31" s="8">
        <f t="shared" si="6"/>
        <v>2</v>
      </c>
      <c r="K31" s="16" t="str">
        <f ca="1">VLOOKUP(E31,Shifts!A$2:B228,2,FALSE)</f>
        <v>00:00 00:00</v>
      </c>
      <c r="L31" s="16">
        <f t="shared" si="4"/>
        <v>5</v>
      </c>
      <c r="M31" s="16" t="str">
        <f ca="1">VLOOKUP(B31,Schedule!A$2:B$400,2,FALSE)</f>
        <v xml:space="preserve">00:00 00:00 </v>
      </c>
      <c r="O31" s="8" t="str">
        <f t="shared" ca="1" si="5"/>
        <v>insert into scheduleshift values (@ID,'5','1','2','10','1','0')exec @id=dbo.nextval 'scheduleshift.scheduleshiftref'</v>
      </c>
    </row>
    <row r="32" spans="1:15" x14ac:dyDescent="0.3">
      <c r="A32" s="8">
        <v>31</v>
      </c>
      <c r="B32" s="8">
        <f t="shared" si="33"/>
        <v>5</v>
      </c>
      <c r="C32" s="8">
        <f t="shared" si="17"/>
        <v>1</v>
      </c>
      <c r="D32" s="8">
        <f t="shared" ref="D32" si="50">D30+2</f>
        <v>3</v>
      </c>
      <c r="E32" s="18">
        <f ca="1">IF(G32=1,"-2147483647",IF(A32/L31&lt;=N$2*N$3,OFFSET(Shifts!A$1,L31,0,1)))</f>
        <v>10</v>
      </c>
      <c r="F32" s="8">
        <v>1</v>
      </c>
      <c r="G32" s="42">
        <f t="shared" ref="G32" si="51">N$8</f>
        <v>0</v>
      </c>
      <c r="H32" s="8">
        <f t="shared" si="8"/>
        <v>0</v>
      </c>
      <c r="I32" s="8">
        <f t="shared" si="3"/>
        <v>0</v>
      </c>
      <c r="J32" s="8">
        <f t="shared" si="6"/>
        <v>3</v>
      </c>
      <c r="K32" s="16" t="str">
        <f ca="1">VLOOKUP(E32,Shifts!A$2:B229,2,FALSE)</f>
        <v>00:00 00:00</v>
      </c>
      <c r="L32" s="16">
        <f t="shared" si="4"/>
        <v>5</v>
      </c>
      <c r="M32" s="16" t="str">
        <f ca="1">VLOOKUP(B32,Schedule!A$2:B$400,2,FALSE)</f>
        <v xml:space="preserve">00:00 00:00 </v>
      </c>
      <c r="O32" s="8" t="str">
        <f t="shared" ca="1" si="5"/>
        <v>insert into scheduleshift values (@ID,'5','1','3','10','1','0')exec @id=dbo.nextval 'scheduleshift.scheduleshiftref'</v>
      </c>
    </row>
    <row r="33" spans="1:15" x14ac:dyDescent="0.3">
      <c r="A33" s="8">
        <v>32</v>
      </c>
      <c r="B33" s="8">
        <f t="shared" si="33"/>
        <v>5</v>
      </c>
      <c r="C33" s="8">
        <f t="shared" si="17"/>
        <v>1</v>
      </c>
      <c r="D33" s="8">
        <f t="shared" ref="D33" si="52">D30+3</f>
        <v>4</v>
      </c>
      <c r="E33" s="18">
        <f ca="1">IF(G33=1,"-2147483647",IF(A33/L32&lt;=N$2*N$3,OFFSET(Shifts!A$1,L32,0,1)))</f>
        <v>10</v>
      </c>
      <c r="F33" s="8">
        <v>1</v>
      </c>
      <c r="G33" s="42">
        <f t="shared" ref="G33" si="53">N$9</f>
        <v>0</v>
      </c>
      <c r="H33" s="8">
        <f t="shared" si="8"/>
        <v>0</v>
      </c>
      <c r="I33" s="8">
        <f t="shared" si="3"/>
        <v>0</v>
      </c>
      <c r="J33" s="8">
        <f t="shared" si="6"/>
        <v>4</v>
      </c>
      <c r="K33" s="16" t="str">
        <f ca="1">VLOOKUP(E33,Shifts!A$2:B230,2,FALSE)</f>
        <v>00:00 00:00</v>
      </c>
      <c r="L33" s="16">
        <f t="shared" si="4"/>
        <v>5</v>
      </c>
      <c r="M33" s="16" t="str">
        <f ca="1">VLOOKUP(B33,Schedule!A$2:B$400,2,FALSE)</f>
        <v xml:space="preserve">00:00 00:00 </v>
      </c>
      <c r="O33" s="8" t="str">
        <f t="shared" ca="1" si="5"/>
        <v>insert into scheduleshift values (@ID,'5','1','4','10','1','0')exec @id=dbo.nextval 'scheduleshift.scheduleshiftref'</v>
      </c>
    </row>
    <row r="34" spans="1:15" x14ac:dyDescent="0.3">
      <c r="A34" s="8">
        <v>33</v>
      </c>
      <c r="B34" s="8">
        <f t="shared" si="33"/>
        <v>5</v>
      </c>
      <c r="C34" s="8">
        <f t="shared" si="17"/>
        <v>1</v>
      </c>
      <c r="D34" s="8">
        <f t="shared" ref="D34" si="54">D30+4</f>
        <v>5</v>
      </c>
      <c r="E34" s="18">
        <f ca="1">IF(G34=1,"-2147483647",IF(A34/L33&lt;=N$2*N$3,OFFSET(Shifts!A$1,L33,0,1)))</f>
        <v>10</v>
      </c>
      <c r="F34" s="8">
        <v>1</v>
      </c>
      <c r="G34" s="42">
        <f t="shared" ref="G34" si="55">N$10</f>
        <v>0</v>
      </c>
      <c r="H34" s="8">
        <f t="shared" si="8"/>
        <v>0</v>
      </c>
      <c r="I34" s="8">
        <f t="shared" si="3"/>
        <v>0</v>
      </c>
      <c r="J34" s="8">
        <f t="shared" si="6"/>
        <v>5</v>
      </c>
      <c r="K34" s="16" t="str">
        <f ca="1">VLOOKUP(E34,Shifts!A$2:B231,2,FALSE)</f>
        <v>00:00 00:00</v>
      </c>
      <c r="L34" s="16">
        <f t="shared" si="4"/>
        <v>5</v>
      </c>
      <c r="M34" s="16" t="str">
        <f ca="1">VLOOKUP(B34,Schedule!A$2:B$400,2,FALSE)</f>
        <v xml:space="preserve">00:00 00:00 </v>
      </c>
      <c r="O34" s="8" t="str">
        <f t="shared" ca="1" si="5"/>
        <v>insert into scheduleshift values (@ID,'5','1','5','10','1','0')exec @id=dbo.nextval 'scheduleshift.scheduleshiftref'</v>
      </c>
    </row>
    <row r="35" spans="1:15" x14ac:dyDescent="0.3">
      <c r="A35" s="8">
        <v>34</v>
      </c>
      <c r="B35" s="8">
        <f t="shared" si="33"/>
        <v>5</v>
      </c>
      <c r="C35" s="8">
        <f t="shared" si="17"/>
        <v>1</v>
      </c>
      <c r="D35" s="8">
        <f t="shared" ref="D35" si="56">D30+5</f>
        <v>6</v>
      </c>
      <c r="E35" s="18" t="str">
        <f ca="1">IF(G35=1,"-2147483647",IF(A35/L34&lt;=N$2*N$3,OFFSET(Shifts!A$1,L34,0,1)))</f>
        <v>-2147483647</v>
      </c>
      <c r="F35" s="8">
        <v>1</v>
      </c>
      <c r="G35" s="42">
        <f t="shared" ref="G35" si="57">N$11</f>
        <v>1</v>
      </c>
      <c r="H35" s="8">
        <f t="shared" si="8"/>
        <v>0</v>
      </c>
      <c r="I35" s="8">
        <f t="shared" si="3"/>
        <v>0</v>
      </c>
      <c r="J35" s="8">
        <f t="shared" si="6"/>
        <v>6</v>
      </c>
      <c r="K35" s="16" t="e">
        <f ca="1">VLOOKUP(E35,Shifts!A$2:B232,2,FALSE)</f>
        <v>#N/A</v>
      </c>
      <c r="L35" s="16">
        <f t="shared" si="4"/>
        <v>5</v>
      </c>
      <c r="M35" s="16" t="str">
        <f ca="1">VLOOKUP(B35,Schedule!A$2:B$400,2,FALSE)</f>
        <v xml:space="preserve">00:00 00:00 </v>
      </c>
      <c r="O35" s="8" t="str">
        <f t="shared" ca="1" si="5"/>
        <v>insert into scheduleshift values (@ID,'5','1','6','-2147483647','1','1')exec @id=dbo.nextval 'scheduleshift.scheduleshiftref'</v>
      </c>
    </row>
    <row r="36" spans="1:15" x14ac:dyDescent="0.3">
      <c r="A36" s="8">
        <v>35</v>
      </c>
      <c r="B36" s="8">
        <f t="shared" si="33"/>
        <v>5</v>
      </c>
      <c r="C36" s="8">
        <f t="shared" si="17"/>
        <v>1</v>
      </c>
      <c r="D36" s="8">
        <f t="shared" ref="D36" si="58">D30+6</f>
        <v>7</v>
      </c>
      <c r="E36" s="18" t="str">
        <f ca="1">IF(G36=1,"-2147483647",IF(A36/L35&lt;=N$2*N$3,OFFSET(Shifts!A$1,L35,0,1)))</f>
        <v>-2147483647</v>
      </c>
      <c r="F36" s="8">
        <v>1</v>
      </c>
      <c r="G36" s="42">
        <f t="shared" ref="G36" si="59">N$12</f>
        <v>1</v>
      </c>
      <c r="H36" s="8">
        <f t="shared" si="8"/>
        <v>0</v>
      </c>
      <c r="I36" s="8">
        <f t="shared" si="3"/>
        <v>0</v>
      </c>
      <c r="J36" s="8">
        <f t="shared" si="6"/>
        <v>7</v>
      </c>
      <c r="K36" s="16" t="e">
        <f ca="1">VLOOKUP(E36,Shifts!A$2:B233,2,FALSE)</f>
        <v>#N/A</v>
      </c>
      <c r="L36" s="16">
        <f t="shared" si="4"/>
        <v>6</v>
      </c>
      <c r="M36" s="16" t="str">
        <f ca="1">VLOOKUP(B36,Schedule!A$2:B$400,2,FALSE)</f>
        <v xml:space="preserve">00:00 00:00 </v>
      </c>
      <c r="O36" s="8" t="str">
        <f t="shared" ca="1" si="5"/>
        <v>insert into scheduleshift values (@ID,'5','1','7','-2147483647','1','1')exec @id=dbo.nextval 'scheduleshift.scheduleshiftref'</v>
      </c>
    </row>
    <row r="37" spans="1:15" x14ac:dyDescent="0.3">
      <c r="A37" s="8">
        <v>36</v>
      </c>
      <c r="B37" s="8">
        <f t="shared" si="33"/>
        <v>6</v>
      </c>
      <c r="C37" s="8">
        <f t="shared" si="17"/>
        <v>1</v>
      </c>
      <c r="D37" s="8">
        <f t="shared" ref="D37" si="60">2-1</f>
        <v>1</v>
      </c>
      <c r="E37" s="18">
        <f ca="1">IF(G37=1,"-2147483647",IF(A37/L36&lt;=N$2*N$3,OFFSET(Shifts!A$1,L36,0,1)))</f>
        <v>12</v>
      </c>
      <c r="F37" s="8">
        <v>1</v>
      </c>
      <c r="G37" s="42">
        <f t="shared" ref="G37" si="61">N$6</f>
        <v>0</v>
      </c>
      <c r="H37" s="8">
        <f t="shared" si="8"/>
        <v>1</v>
      </c>
      <c r="I37" s="8">
        <f t="shared" si="3"/>
        <v>1</v>
      </c>
      <c r="J37" s="8">
        <f t="shared" si="6"/>
        <v>1</v>
      </c>
      <c r="K37" s="16" t="str">
        <f ca="1">VLOOKUP(E37,Shifts!A$2:B234,2,FALSE)</f>
        <v>00:00 00:00</v>
      </c>
      <c r="L37" s="16">
        <f t="shared" si="4"/>
        <v>6</v>
      </c>
      <c r="M37" s="16" t="str">
        <f ca="1">VLOOKUP(B37,Schedule!A$2:B$400,2,FALSE)</f>
        <v xml:space="preserve">00:00 00:00 </v>
      </c>
      <c r="O37" s="8" t="str">
        <f t="shared" ca="1" si="5"/>
        <v>insert into scheduleshift values (@ID,'6','1','1','12','1','0')exec @id=dbo.nextval 'scheduleshift.scheduleshiftref'</v>
      </c>
    </row>
    <row r="38" spans="1:15" x14ac:dyDescent="0.3">
      <c r="A38" s="8">
        <v>37</v>
      </c>
      <c r="B38" s="8">
        <f t="shared" si="33"/>
        <v>6</v>
      </c>
      <c r="C38" s="8">
        <f t="shared" si="17"/>
        <v>1</v>
      </c>
      <c r="D38" s="8">
        <f t="shared" ref="D38" si="62">D37+1</f>
        <v>2</v>
      </c>
      <c r="E38" s="18">
        <f ca="1">IF(G38=1,"-2147483647",IF(A38/L37&lt;=N$2*N$3,OFFSET(Shifts!A$1,L37,0,1)))</f>
        <v>12</v>
      </c>
      <c r="F38" s="8">
        <v>1</v>
      </c>
      <c r="G38" s="42">
        <f t="shared" ref="G38" si="63">N$7</f>
        <v>0</v>
      </c>
      <c r="H38" s="8">
        <f t="shared" si="8"/>
        <v>0</v>
      </c>
      <c r="I38" s="8">
        <f t="shared" si="3"/>
        <v>0</v>
      </c>
      <c r="J38" s="8">
        <f t="shared" si="6"/>
        <v>2</v>
      </c>
      <c r="K38" s="16" t="str">
        <f ca="1">VLOOKUP(E38,Shifts!A$2:B235,2,FALSE)</f>
        <v>00:00 00:00</v>
      </c>
      <c r="L38" s="16">
        <f t="shared" si="4"/>
        <v>6</v>
      </c>
      <c r="M38" s="16" t="str">
        <f ca="1">VLOOKUP(B38,Schedule!A$2:B$400,2,FALSE)</f>
        <v xml:space="preserve">00:00 00:00 </v>
      </c>
      <c r="O38" s="8" t="str">
        <f t="shared" ca="1" si="5"/>
        <v>insert into scheduleshift values (@ID,'6','1','2','12','1','0')exec @id=dbo.nextval 'scheduleshift.scheduleshiftref'</v>
      </c>
    </row>
    <row r="39" spans="1:15" x14ac:dyDescent="0.3">
      <c r="A39" s="8">
        <v>38</v>
      </c>
      <c r="B39" s="8">
        <f t="shared" si="33"/>
        <v>6</v>
      </c>
      <c r="C39" s="8">
        <f t="shared" si="17"/>
        <v>1</v>
      </c>
      <c r="D39" s="8">
        <f t="shared" ref="D39" si="64">D37+2</f>
        <v>3</v>
      </c>
      <c r="E39" s="18">
        <f ca="1">IF(G39=1,"-2147483647",IF(A39/L38&lt;=N$2*N$3,OFFSET(Shifts!A$1,L38,0,1)))</f>
        <v>12</v>
      </c>
      <c r="F39" s="8">
        <v>1</v>
      </c>
      <c r="G39" s="42">
        <f t="shared" ref="G39" si="65">N$8</f>
        <v>0</v>
      </c>
      <c r="H39" s="8">
        <f t="shared" si="8"/>
        <v>0</v>
      </c>
      <c r="I39" s="8">
        <f t="shared" si="3"/>
        <v>0</v>
      </c>
      <c r="J39" s="8">
        <f t="shared" si="6"/>
        <v>3</v>
      </c>
      <c r="K39" s="16" t="str">
        <f ca="1">VLOOKUP(E39,Shifts!A$2:B236,2,FALSE)</f>
        <v>00:00 00:00</v>
      </c>
      <c r="L39" s="16">
        <f t="shared" si="4"/>
        <v>6</v>
      </c>
      <c r="M39" s="16" t="str">
        <f ca="1">VLOOKUP(B39,Schedule!A$2:B$400,2,FALSE)</f>
        <v xml:space="preserve">00:00 00:00 </v>
      </c>
      <c r="O39" s="8" t="str">
        <f t="shared" ca="1" si="5"/>
        <v>insert into scheduleshift values (@ID,'6','1','3','12','1','0')exec @id=dbo.nextval 'scheduleshift.scheduleshiftref'</v>
      </c>
    </row>
    <row r="40" spans="1:15" x14ac:dyDescent="0.3">
      <c r="A40" s="8">
        <v>39</v>
      </c>
      <c r="B40" s="8">
        <f t="shared" si="33"/>
        <v>6</v>
      </c>
      <c r="C40" s="8">
        <f t="shared" si="17"/>
        <v>1</v>
      </c>
      <c r="D40" s="8">
        <f t="shared" ref="D40" si="66">D37+3</f>
        <v>4</v>
      </c>
      <c r="E40" s="18">
        <f ca="1">IF(G40=1,"-2147483647",IF(A40/L39&lt;=N$2*N$3,OFFSET(Shifts!A$1,L39,0,1)))</f>
        <v>12</v>
      </c>
      <c r="F40" s="8">
        <v>1</v>
      </c>
      <c r="G40" s="42">
        <f t="shared" ref="G40" si="67">N$9</f>
        <v>0</v>
      </c>
      <c r="H40" s="8">
        <f t="shared" si="8"/>
        <v>0</v>
      </c>
      <c r="I40" s="8">
        <f t="shared" si="3"/>
        <v>0</v>
      </c>
      <c r="J40" s="8">
        <f t="shared" si="6"/>
        <v>4</v>
      </c>
      <c r="K40" s="16" t="str">
        <f ca="1">VLOOKUP(E40,Shifts!A$2:B237,2,FALSE)</f>
        <v>00:00 00:00</v>
      </c>
      <c r="L40" s="16">
        <f t="shared" si="4"/>
        <v>6</v>
      </c>
      <c r="M40" s="16" t="str">
        <f ca="1">VLOOKUP(B40,Schedule!A$2:B$400,2,FALSE)</f>
        <v xml:space="preserve">00:00 00:00 </v>
      </c>
      <c r="O40" s="8" t="str">
        <f t="shared" ca="1" si="5"/>
        <v>insert into scheduleshift values (@ID,'6','1','4','12','1','0')exec @id=dbo.nextval 'scheduleshift.scheduleshiftref'</v>
      </c>
    </row>
    <row r="41" spans="1:15" x14ac:dyDescent="0.3">
      <c r="A41" s="8">
        <v>40</v>
      </c>
      <c r="B41" s="8">
        <f t="shared" si="33"/>
        <v>6</v>
      </c>
      <c r="C41" s="8">
        <f t="shared" si="17"/>
        <v>1</v>
      </c>
      <c r="D41" s="8">
        <f t="shared" ref="D41" si="68">D37+4</f>
        <v>5</v>
      </c>
      <c r="E41" s="18">
        <f ca="1">IF(G41=1,"-2147483647",IF(A41/L40&lt;=N$2*N$3,OFFSET(Shifts!A$1,L40,0,1)))</f>
        <v>12</v>
      </c>
      <c r="F41" s="8">
        <v>1</v>
      </c>
      <c r="G41" s="42">
        <f t="shared" ref="G41" si="69">N$10</f>
        <v>0</v>
      </c>
      <c r="H41" s="8">
        <f t="shared" si="8"/>
        <v>0</v>
      </c>
      <c r="I41" s="8">
        <f t="shared" si="3"/>
        <v>0</v>
      </c>
      <c r="J41" s="8">
        <f t="shared" si="6"/>
        <v>5</v>
      </c>
      <c r="K41" s="16" t="str">
        <f ca="1">VLOOKUP(E41,Shifts!A$2:B238,2,FALSE)</f>
        <v>00:00 00:00</v>
      </c>
      <c r="L41" s="16">
        <f t="shared" si="4"/>
        <v>6</v>
      </c>
      <c r="M41" s="16" t="str">
        <f ca="1">VLOOKUP(B41,Schedule!A$2:B$400,2,FALSE)</f>
        <v xml:space="preserve">00:00 00:00 </v>
      </c>
      <c r="O41" s="8" t="str">
        <f t="shared" ca="1" si="5"/>
        <v>insert into scheduleshift values (@ID,'6','1','5','12','1','0')exec @id=dbo.nextval 'scheduleshift.scheduleshiftref'</v>
      </c>
    </row>
    <row r="42" spans="1:15" x14ac:dyDescent="0.3">
      <c r="A42" s="8">
        <v>41</v>
      </c>
      <c r="B42" s="8">
        <f t="shared" si="33"/>
        <v>6</v>
      </c>
      <c r="C42" s="8">
        <f t="shared" si="17"/>
        <v>1</v>
      </c>
      <c r="D42" s="8">
        <f t="shared" ref="D42" si="70">D37+5</f>
        <v>6</v>
      </c>
      <c r="E42" s="18" t="str">
        <f ca="1">IF(G42=1,"-2147483647",IF(A42/L41&lt;=N$2*N$3,OFFSET(Shifts!A$1,L41,0,1)))</f>
        <v>-2147483647</v>
      </c>
      <c r="F42" s="8">
        <v>1</v>
      </c>
      <c r="G42" s="42">
        <f t="shared" ref="G42" si="71">N$11</f>
        <v>1</v>
      </c>
      <c r="H42" s="8">
        <f t="shared" si="8"/>
        <v>0</v>
      </c>
      <c r="I42" s="8">
        <f t="shared" si="3"/>
        <v>0</v>
      </c>
      <c r="J42" s="8">
        <f t="shared" si="6"/>
        <v>6</v>
      </c>
      <c r="K42" s="16" t="e">
        <f ca="1">VLOOKUP(E42,Shifts!A$2:B239,2,FALSE)</f>
        <v>#N/A</v>
      </c>
      <c r="L42" s="16">
        <f t="shared" si="4"/>
        <v>6</v>
      </c>
      <c r="M42" s="16" t="str">
        <f ca="1">VLOOKUP(B42,Schedule!A$2:B$400,2,FALSE)</f>
        <v xml:space="preserve">00:00 00:00 </v>
      </c>
      <c r="O42" s="8" t="str">
        <f t="shared" ca="1" si="5"/>
        <v>insert into scheduleshift values (@ID,'6','1','6','-2147483647','1','1')exec @id=dbo.nextval 'scheduleshift.scheduleshiftref'</v>
      </c>
    </row>
    <row r="43" spans="1:15" x14ac:dyDescent="0.3">
      <c r="A43" s="8">
        <v>42</v>
      </c>
      <c r="B43" s="8">
        <f t="shared" si="33"/>
        <v>6</v>
      </c>
      <c r="C43" s="8">
        <f t="shared" si="17"/>
        <v>1</v>
      </c>
      <c r="D43" s="8">
        <f t="shared" ref="D43" si="72">D37+6</f>
        <v>7</v>
      </c>
      <c r="E43" s="18" t="str">
        <f ca="1">IF(G43=1,"-2147483647",IF(A43/L42&lt;=N$2*N$3,OFFSET(Shifts!A$1,L42,0,1)))</f>
        <v>-2147483647</v>
      </c>
      <c r="F43" s="8">
        <v>1</v>
      </c>
      <c r="G43" s="42">
        <f t="shared" ref="G43" si="73">N$12</f>
        <v>1</v>
      </c>
      <c r="H43" s="8">
        <f t="shared" si="8"/>
        <v>0</v>
      </c>
      <c r="I43" s="8">
        <f t="shared" si="3"/>
        <v>0</v>
      </c>
      <c r="J43" s="8">
        <f t="shared" si="6"/>
        <v>7</v>
      </c>
      <c r="K43" s="16" t="e">
        <f ca="1">VLOOKUP(E43,Shifts!A$2:B240,2,FALSE)</f>
        <v>#N/A</v>
      </c>
      <c r="L43" s="16">
        <f t="shared" si="4"/>
        <v>7</v>
      </c>
      <c r="M43" s="16" t="str">
        <f ca="1">VLOOKUP(B43,Schedule!A$2:B$400,2,FALSE)</f>
        <v xml:space="preserve">00:00 00:00 </v>
      </c>
      <c r="O43" s="8" t="str">
        <f t="shared" ca="1" si="5"/>
        <v>insert into scheduleshift values (@ID,'6','1','7','-2147483647','1','1')exec @id=dbo.nextval 'scheduleshift.scheduleshiftref'</v>
      </c>
    </row>
    <row r="44" spans="1:15" x14ac:dyDescent="0.3">
      <c r="A44" s="8">
        <v>43</v>
      </c>
      <c r="B44" s="8">
        <f t="shared" si="33"/>
        <v>7</v>
      </c>
      <c r="C44" s="8">
        <f t="shared" si="17"/>
        <v>1</v>
      </c>
      <c r="D44" s="8">
        <f t="shared" ref="D44" si="74">2-1</f>
        <v>1</v>
      </c>
      <c r="E44" s="18">
        <f ca="1">IF(G44=1,"-2147483647",IF(A44/L43&lt;=N$2*N$3,OFFSET(Shifts!A$1,L43,0,1)))</f>
        <v>14</v>
      </c>
      <c r="F44" s="8">
        <v>1</v>
      </c>
      <c r="G44" s="42">
        <f t="shared" ref="G44" si="75">N$6</f>
        <v>0</v>
      </c>
      <c r="H44" s="8">
        <f t="shared" si="8"/>
        <v>1</v>
      </c>
      <c r="I44" s="8">
        <f t="shared" si="3"/>
        <v>1</v>
      </c>
      <c r="J44" s="8">
        <f t="shared" si="6"/>
        <v>1</v>
      </c>
      <c r="K44" s="16" t="str">
        <f ca="1">VLOOKUP(E44,Shifts!A$2:B241,2,FALSE)</f>
        <v>00:00 00:00</v>
      </c>
      <c r="L44" s="16">
        <f t="shared" si="4"/>
        <v>7</v>
      </c>
      <c r="M44" s="16" t="str">
        <f ca="1">VLOOKUP(B44,Schedule!A$2:B$400,2,FALSE)</f>
        <v xml:space="preserve">00:00 00:00 </v>
      </c>
      <c r="O44" s="8" t="str">
        <f t="shared" ca="1" si="5"/>
        <v>insert into scheduleshift values (@ID,'7','1','1','14','1','0')exec @id=dbo.nextval 'scheduleshift.scheduleshiftref'</v>
      </c>
    </row>
    <row r="45" spans="1:15" x14ac:dyDescent="0.3">
      <c r="A45" s="8">
        <v>44</v>
      </c>
      <c r="B45" s="8">
        <f t="shared" si="33"/>
        <v>7</v>
      </c>
      <c r="C45" s="8">
        <f t="shared" si="17"/>
        <v>1</v>
      </c>
      <c r="D45" s="8">
        <f t="shared" ref="D45" si="76">D44+1</f>
        <v>2</v>
      </c>
      <c r="E45" s="18">
        <f ca="1">IF(G45=1,"-2147483647",IF(A45/L44&lt;=N$2*N$3,OFFSET(Shifts!A$1,L44,0,1)))</f>
        <v>14</v>
      </c>
      <c r="F45" s="8">
        <v>1</v>
      </c>
      <c r="G45" s="42">
        <f t="shared" ref="G45" si="77">N$7</f>
        <v>0</v>
      </c>
      <c r="H45" s="8">
        <f t="shared" si="8"/>
        <v>0</v>
      </c>
      <c r="I45" s="8">
        <f t="shared" si="3"/>
        <v>0</v>
      </c>
      <c r="J45" s="8">
        <f t="shared" si="6"/>
        <v>2</v>
      </c>
      <c r="K45" s="16" t="str">
        <f ca="1">VLOOKUP(E45,Shifts!A$2:B242,2,FALSE)</f>
        <v>00:00 00:00</v>
      </c>
      <c r="L45" s="16">
        <f t="shared" si="4"/>
        <v>7</v>
      </c>
      <c r="M45" s="16" t="str">
        <f ca="1">VLOOKUP(B45,Schedule!A$2:B$400,2,FALSE)</f>
        <v xml:space="preserve">00:00 00:00 </v>
      </c>
      <c r="O45" s="8" t="str">
        <f t="shared" ca="1" si="5"/>
        <v>insert into scheduleshift values (@ID,'7','1','2','14','1','0')exec @id=dbo.nextval 'scheduleshift.scheduleshiftref'</v>
      </c>
    </row>
    <row r="46" spans="1:15" x14ac:dyDescent="0.3">
      <c r="A46" s="8">
        <v>45</v>
      </c>
      <c r="B46" s="8">
        <f t="shared" si="33"/>
        <v>7</v>
      </c>
      <c r="C46" s="8">
        <f t="shared" si="17"/>
        <v>1</v>
      </c>
      <c r="D46" s="8">
        <f t="shared" ref="D46" si="78">D44+2</f>
        <v>3</v>
      </c>
      <c r="E46" s="18">
        <f ca="1">IF(G46=1,"-2147483647",IF(A46/L45&lt;=N$2*N$3,OFFSET(Shifts!A$1,L45,0,1)))</f>
        <v>14</v>
      </c>
      <c r="F46" s="8">
        <v>1</v>
      </c>
      <c r="G46" s="42">
        <f t="shared" ref="G46" si="79">N$8</f>
        <v>0</v>
      </c>
      <c r="H46" s="8">
        <f t="shared" si="8"/>
        <v>0</v>
      </c>
      <c r="I46" s="8">
        <f t="shared" si="3"/>
        <v>0</v>
      </c>
      <c r="J46" s="8">
        <f t="shared" si="6"/>
        <v>3</v>
      </c>
      <c r="K46" s="16" t="str">
        <f ca="1">VLOOKUP(E46,Shifts!A$2:B243,2,FALSE)</f>
        <v>00:00 00:00</v>
      </c>
      <c r="L46" s="16">
        <f t="shared" si="4"/>
        <v>7</v>
      </c>
      <c r="M46" s="16" t="str">
        <f ca="1">VLOOKUP(B46,Schedule!A$2:B$400,2,FALSE)</f>
        <v xml:space="preserve">00:00 00:00 </v>
      </c>
      <c r="O46" s="8" t="str">
        <f t="shared" ca="1" si="5"/>
        <v>insert into scheduleshift values (@ID,'7','1','3','14','1','0')exec @id=dbo.nextval 'scheduleshift.scheduleshiftref'</v>
      </c>
    </row>
    <row r="47" spans="1:15" x14ac:dyDescent="0.3">
      <c r="A47" s="8">
        <v>46</v>
      </c>
      <c r="B47" s="8">
        <f t="shared" si="33"/>
        <v>7</v>
      </c>
      <c r="C47" s="8">
        <f t="shared" si="17"/>
        <v>1</v>
      </c>
      <c r="D47" s="8">
        <f t="shared" ref="D47" si="80">D44+3</f>
        <v>4</v>
      </c>
      <c r="E47" s="18">
        <f ca="1">IF(G47=1,"-2147483647",IF(A47/L46&lt;=N$2*N$3,OFFSET(Shifts!A$1,L46,0,1)))</f>
        <v>14</v>
      </c>
      <c r="F47" s="8">
        <v>1</v>
      </c>
      <c r="G47" s="42">
        <f t="shared" ref="G47" si="81">N$9</f>
        <v>0</v>
      </c>
      <c r="H47" s="8">
        <f t="shared" si="8"/>
        <v>0</v>
      </c>
      <c r="I47" s="8">
        <f t="shared" si="3"/>
        <v>0</v>
      </c>
      <c r="J47" s="8">
        <f t="shared" si="6"/>
        <v>4</v>
      </c>
      <c r="K47" s="16" t="str">
        <f ca="1">VLOOKUP(E47,Shifts!A$2:B244,2,FALSE)</f>
        <v>00:00 00:00</v>
      </c>
      <c r="L47" s="16">
        <f t="shared" si="4"/>
        <v>7</v>
      </c>
      <c r="M47" s="16" t="str">
        <f ca="1">VLOOKUP(B47,Schedule!A$2:B$400,2,FALSE)</f>
        <v xml:space="preserve">00:00 00:00 </v>
      </c>
      <c r="O47" s="8" t="str">
        <f t="shared" ca="1" si="5"/>
        <v>insert into scheduleshift values (@ID,'7','1','4','14','1','0')exec @id=dbo.nextval 'scheduleshift.scheduleshiftref'</v>
      </c>
    </row>
    <row r="48" spans="1:15" x14ac:dyDescent="0.3">
      <c r="A48" s="8">
        <v>47</v>
      </c>
      <c r="B48" s="8">
        <f t="shared" si="33"/>
        <v>7</v>
      </c>
      <c r="C48" s="8">
        <f t="shared" si="17"/>
        <v>1</v>
      </c>
      <c r="D48" s="8">
        <f t="shared" ref="D48" si="82">D44+4</f>
        <v>5</v>
      </c>
      <c r="E48" s="18">
        <f ca="1">IF(G48=1,"-2147483647",IF(A48/L47&lt;=N$2*N$3,OFFSET(Shifts!A$1,L47,0,1)))</f>
        <v>14</v>
      </c>
      <c r="F48" s="8">
        <v>1</v>
      </c>
      <c r="G48" s="42">
        <f t="shared" ref="G48" si="83">N$10</f>
        <v>0</v>
      </c>
      <c r="H48" s="8">
        <f t="shared" si="8"/>
        <v>0</v>
      </c>
      <c r="I48" s="8">
        <f t="shared" si="3"/>
        <v>0</v>
      </c>
      <c r="J48" s="8">
        <f t="shared" si="6"/>
        <v>5</v>
      </c>
      <c r="K48" s="16" t="str">
        <f ca="1">VLOOKUP(E48,Shifts!A$2:B245,2,FALSE)</f>
        <v>00:00 00:00</v>
      </c>
      <c r="L48" s="16">
        <f t="shared" si="4"/>
        <v>7</v>
      </c>
      <c r="M48" s="16" t="str">
        <f ca="1">VLOOKUP(B48,Schedule!A$2:B$400,2,FALSE)</f>
        <v xml:space="preserve">00:00 00:00 </v>
      </c>
      <c r="O48" s="8" t="str">
        <f t="shared" ca="1" si="5"/>
        <v>insert into scheduleshift values (@ID,'7','1','5','14','1','0')exec @id=dbo.nextval 'scheduleshift.scheduleshiftref'</v>
      </c>
    </row>
    <row r="49" spans="1:15" x14ac:dyDescent="0.3">
      <c r="A49" s="8">
        <v>48</v>
      </c>
      <c r="B49" s="8">
        <f t="shared" si="33"/>
        <v>7</v>
      </c>
      <c r="C49" s="8">
        <f t="shared" si="17"/>
        <v>1</v>
      </c>
      <c r="D49" s="8">
        <f t="shared" ref="D49" si="84">D44+5</f>
        <v>6</v>
      </c>
      <c r="E49" s="18" t="str">
        <f ca="1">IF(G49=1,"-2147483647",IF(A49/L48&lt;=N$2*N$3,OFFSET(Shifts!A$1,L48,0,1)))</f>
        <v>-2147483647</v>
      </c>
      <c r="F49" s="8">
        <v>1</v>
      </c>
      <c r="G49" s="42">
        <f t="shared" ref="G49" si="85">N$11</f>
        <v>1</v>
      </c>
      <c r="H49" s="8">
        <f t="shared" si="8"/>
        <v>0</v>
      </c>
      <c r="I49" s="8">
        <f t="shared" si="3"/>
        <v>0</v>
      </c>
      <c r="J49" s="8">
        <f t="shared" si="6"/>
        <v>6</v>
      </c>
      <c r="K49" s="16" t="e">
        <f ca="1">VLOOKUP(E49,Shifts!A$2:B246,2,FALSE)</f>
        <v>#N/A</v>
      </c>
      <c r="L49" s="16">
        <f t="shared" si="4"/>
        <v>7</v>
      </c>
      <c r="M49" s="16" t="str">
        <f ca="1">VLOOKUP(B49,Schedule!A$2:B$400,2,FALSE)</f>
        <v xml:space="preserve">00:00 00:00 </v>
      </c>
      <c r="O49" s="8" t="str">
        <f t="shared" ca="1" si="5"/>
        <v>insert into scheduleshift values (@ID,'7','1','6','-2147483647','1','1')exec @id=dbo.nextval 'scheduleshift.scheduleshiftref'</v>
      </c>
    </row>
    <row r="50" spans="1:15" x14ac:dyDescent="0.3">
      <c r="A50" s="8">
        <v>49</v>
      </c>
      <c r="B50" s="8">
        <f t="shared" si="33"/>
        <v>7</v>
      </c>
      <c r="C50" s="8">
        <f t="shared" si="17"/>
        <v>1</v>
      </c>
      <c r="D50" s="8">
        <f t="shared" ref="D50" si="86">D44+6</f>
        <v>7</v>
      </c>
      <c r="E50" s="18" t="str">
        <f ca="1">IF(G50=1,"-2147483647",IF(A50/L49&lt;=N$2*N$3,OFFSET(Shifts!A$1,L49,0,1)))</f>
        <v>-2147483647</v>
      </c>
      <c r="F50" s="8">
        <v>1</v>
      </c>
      <c r="G50" s="42">
        <f t="shared" ref="G50" si="87">N$12</f>
        <v>1</v>
      </c>
      <c r="H50" s="8">
        <f t="shared" si="8"/>
        <v>0</v>
      </c>
      <c r="I50" s="8">
        <f t="shared" si="3"/>
        <v>0</v>
      </c>
      <c r="J50" s="8">
        <f t="shared" si="6"/>
        <v>7</v>
      </c>
      <c r="K50" s="16" t="e">
        <f ca="1">VLOOKUP(E50,Shifts!A$2:B247,2,FALSE)</f>
        <v>#N/A</v>
      </c>
      <c r="L50" s="16">
        <f t="shared" si="4"/>
        <v>8</v>
      </c>
      <c r="M50" s="16" t="str">
        <f ca="1">VLOOKUP(B50,Schedule!A$2:B$400,2,FALSE)</f>
        <v xml:space="preserve">00:00 00:00 </v>
      </c>
      <c r="O50" s="8" t="str">
        <f t="shared" ca="1" si="5"/>
        <v>insert into scheduleshift values (@ID,'7','1','7','-2147483647','1','1')exec @id=dbo.nextval 'scheduleshift.scheduleshiftref'</v>
      </c>
    </row>
    <row r="51" spans="1:15" x14ac:dyDescent="0.3">
      <c r="A51" s="8">
        <v>50</v>
      </c>
      <c r="B51" s="8">
        <f t="shared" si="33"/>
        <v>8</v>
      </c>
      <c r="C51" s="8">
        <f t="shared" si="17"/>
        <v>1</v>
      </c>
      <c r="D51" s="8">
        <f t="shared" ref="D51" si="88">2-1</f>
        <v>1</v>
      </c>
      <c r="E51" s="18">
        <f ca="1">IF(G51=1,"-2147483647",IF(A51/L50&lt;=N$2*N$3,OFFSET(Shifts!A$1,L50,0,1)))</f>
        <v>16</v>
      </c>
      <c r="F51" s="8">
        <v>1</v>
      </c>
      <c r="G51" s="42">
        <f t="shared" ref="G51" si="89">N$6</f>
        <v>0</v>
      </c>
      <c r="H51" s="8">
        <f t="shared" si="8"/>
        <v>1</v>
      </c>
      <c r="I51" s="8">
        <f t="shared" si="3"/>
        <v>1</v>
      </c>
      <c r="J51" s="8">
        <f t="shared" si="6"/>
        <v>1</v>
      </c>
      <c r="K51" s="16" t="str">
        <f ca="1">VLOOKUP(E51,Shifts!A$2:B248,2,FALSE)</f>
        <v>00:00 00:00</v>
      </c>
      <c r="L51" s="16">
        <f t="shared" si="4"/>
        <v>8</v>
      </c>
      <c r="M51" s="16" t="str">
        <f ca="1">VLOOKUP(B51,Schedule!A$2:B$400,2,FALSE)</f>
        <v xml:space="preserve">00:00 00:00 </v>
      </c>
      <c r="O51" s="8" t="str">
        <f t="shared" ca="1" si="5"/>
        <v>insert into scheduleshift values (@ID,'8','1','1','16','1','0')exec @id=dbo.nextval 'scheduleshift.scheduleshiftref'</v>
      </c>
    </row>
    <row r="52" spans="1:15" x14ac:dyDescent="0.3">
      <c r="A52" s="8">
        <v>51</v>
      </c>
      <c r="B52" s="8">
        <f t="shared" si="33"/>
        <v>8</v>
      </c>
      <c r="C52" s="8">
        <f t="shared" si="17"/>
        <v>1</v>
      </c>
      <c r="D52" s="8">
        <f t="shared" ref="D52" si="90">D51+1</f>
        <v>2</v>
      </c>
      <c r="E52" s="18">
        <f ca="1">IF(G52=1,"-2147483647",IF(A52/L51&lt;=N$2*N$3,OFFSET(Shifts!A$1,L51,0,1)))</f>
        <v>16</v>
      </c>
      <c r="F52" s="8">
        <v>1</v>
      </c>
      <c r="G52" s="42">
        <f t="shared" ref="G52" si="91">N$7</f>
        <v>0</v>
      </c>
      <c r="H52" s="8">
        <f t="shared" si="8"/>
        <v>0</v>
      </c>
      <c r="I52" s="8">
        <f t="shared" si="3"/>
        <v>0</v>
      </c>
      <c r="J52" s="8">
        <f t="shared" si="6"/>
        <v>2</v>
      </c>
      <c r="K52" s="16" t="str">
        <f ca="1">VLOOKUP(E52,Shifts!A$2:B249,2,FALSE)</f>
        <v>00:00 00:00</v>
      </c>
      <c r="L52" s="16">
        <f t="shared" si="4"/>
        <v>8</v>
      </c>
      <c r="M52" s="16" t="str">
        <f ca="1">VLOOKUP(B52,Schedule!A$2:B$400,2,FALSE)</f>
        <v xml:space="preserve">00:00 00:00 </v>
      </c>
      <c r="O52" s="8" t="str">
        <f t="shared" ca="1" si="5"/>
        <v>insert into scheduleshift values (@ID,'8','1','2','16','1','0')exec @id=dbo.nextval 'scheduleshift.scheduleshiftref'</v>
      </c>
    </row>
    <row r="53" spans="1:15" x14ac:dyDescent="0.3">
      <c r="A53" s="8">
        <v>52</v>
      </c>
      <c r="B53" s="8">
        <f t="shared" si="33"/>
        <v>8</v>
      </c>
      <c r="C53" s="8">
        <f t="shared" si="17"/>
        <v>1</v>
      </c>
      <c r="D53" s="8">
        <f t="shared" ref="D53" si="92">D51+2</f>
        <v>3</v>
      </c>
      <c r="E53" s="18">
        <f ca="1">IF(G53=1,"-2147483647",IF(A53/L52&lt;=N$2*N$3,OFFSET(Shifts!A$1,L52,0,1)))</f>
        <v>16</v>
      </c>
      <c r="F53" s="8">
        <v>1</v>
      </c>
      <c r="G53" s="42">
        <f t="shared" ref="G53" si="93">N$8</f>
        <v>0</v>
      </c>
      <c r="H53" s="8">
        <f t="shared" si="8"/>
        <v>0</v>
      </c>
      <c r="I53" s="8">
        <f t="shared" si="3"/>
        <v>0</v>
      </c>
      <c r="J53" s="8">
        <f t="shared" si="6"/>
        <v>3</v>
      </c>
      <c r="K53" s="16" t="str">
        <f ca="1">VLOOKUP(E53,Shifts!A$2:B250,2,FALSE)</f>
        <v>00:00 00:00</v>
      </c>
      <c r="L53" s="16">
        <f t="shared" si="4"/>
        <v>8</v>
      </c>
      <c r="M53" s="16" t="str">
        <f ca="1">VLOOKUP(B53,Schedule!A$2:B$400,2,FALSE)</f>
        <v xml:space="preserve">00:00 00:00 </v>
      </c>
      <c r="O53" s="8" t="str">
        <f t="shared" ca="1" si="5"/>
        <v>insert into scheduleshift values (@ID,'8','1','3','16','1','0')exec @id=dbo.nextval 'scheduleshift.scheduleshiftref'</v>
      </c>
    </row>
    <row r="54" spans="1:15" x14ac:dyDescent="0.3">
      <c r="A54" s="8">
        <v>53</v>
      </c>
      <c r="B54" s="8">
        <f t="shared" si="33"/>
        <v>8</v>
      </c>
      <c r="C54" s="8">
        <f t="shared" si="17"/>
        <v>1</v>
      </c>
      <c r="D54" s="8">
        <f t="shared" ref="D54" si="94">D51+3</f>
        <v>4</v>
      </c>
      <c r="E54" s="18">
        <f ca="1">IF(G54=1,"-2147483647",IF(A54/L53&lt;=N$2*N$3,OFFSET(Shifts!A$1,L53,0,1)))</f>
        <v>16</v>
      </c>
      <c r="F54" s="8">
        <v>1</v>
      </c>
      <c r="G54" s="42">
        <f t="shared" ref="G54" si="95">N$9</f>
        <v>0</v>
      </c>
      <c r="H54" s="8">
        <f t="shared" si="8"/>
        <v>0</v>
      </c>
      <c r="I54" s="8">
        <f t="shared" si="3"/>
        <v>0</v>
      </c>
      <c r="J54" s="8">
        <f t="shared" si="6"/>
        <v>4</v>
      </c>
      <c r="K54" s="16" t="str">
        <f ca="1">VLOOKUP(E54,Shifts!A$2:B251,2,FALSE)</f>
        <v>00:00 00:00</v>
      </c>
      <c r="L54" s="16">
        <f t="shared" si="4"/>
        <v>8</v>
      </c>
      <c r="M54" s="16" t="str">
        <f ca="1">VLOOKUP(B54,Schedule!A$2:B$400,2,FALSE)</f>
        <v xml:space="preserve">00:00 00:00 </v>
      </c>
      <c r="O54" s="8" t="str">
        <f t="shared" ca="1" si="5"/>
        <v>insert into scheduleshift values (@ID,'8','1','4','16','1','0')exec @id=dbo.nextval 'scheduleshift.scheduleshiftref'</v>
      </c>
    </row>
    <row r="55" spans="1:15" x14ac:dyDescent="0.3">
      <c r="A55" s="8">
        <v>54</v>
      </c>
      <c r="B55" s="8">
        <f t="shared" si="33"/>
        <v>8</v>
      </c>
      <c r="C55" s="8">
        <f t="shared" si="17"/>
        <v>1</v>
      </c>
      <c r="D55" s="8">
        <f t="shared" ref="D55" si="96">D51+4</f>
        <v>5</v>
      </c>
      <c r="E55" s="18">
        <f ca="1">IF(G55=1,"-2147483647",IF(A55/L54&lt;=N$2*N$3,OFFSET(Shifts!A$1,L54,0,1)))</f>
        <v>16</v>
      </c>
      <c r="F55" s="8">
        <v>1</v>
      </c>
      <c r="G55" s="42">
        <f t="shared" ref="G55" si="97">N$10</f>
        <v>0</v>
      </c>
      <c r="H55" s="8">
        <f t="shared" si="8"/>
        <v>0</v>
      </c>
      <c r="I55" s="8">
        <f t="shared" si="3"/>
        <v>0</v>
      </c>
      <c r="J55" s="8">
        <f t="shared" si="6"/>
        <v>5</v>
      </c>
      <c r="K55" s="16" t="str">
        <f ca="1">VLOOKUP(E55,Shifts!A$2:B252,2,FALSE)</f>
        <v>00:00 00:00</v>
      </c>
      <c r="L55" s="16">
        <f t="shared" si="4"/>
        <v>8</v>
      </c>
      <c r="M55" s="16" t="str">
        <f ca="1">VLOOKUP(B55,Schedule!A$2:B$400,2,FALSE)</f>
        <v xml:space="preserve">00:00 00:00 </v>
      </c>
      <c r="O55" s="8" t="str">
        <f t="shared" ca="1" si="5"/>
        <v>insert into scheduleshift values (@ID,'8','1','5','16','1','0')exec @id=dbo.nextval 'scheduleshift.scheduleshiftref'</v>
      </c>
    </row>
    <row r="56" spans="1:15" x14ac:dyDescent="0.3">
      <c r="A56" s="8">
        <v>55</v>
      </c>
      <c r="B56" s="8">
        <f t="shared" si="33"/>
        <v>8</v>
      </c>
      <c r="C56" s="8">
        <f t="shared" si="17"/>
        <v>1</v>
      </c>
      <c r="D56" s="8">
        <f t="shared" ref="D56" si="98">D51+5</f>
        <v>6</v>
      </c>
      <c r="E56" s="18" t="str">
        <f ca="1">IF(G56=1,"-2147483647",IF(A56/L55&lt;=N$2*N$3,OFFSET(Shifts!A$1,L55,0,1)))</f>
        <v>-2147483647</v>
      </c>
      <c r="F56" s="8">
        <v>1</v>
      </c>
      <c r="G56" s="42">
        <f t="shared" ref="G56" si="99">N$11</f>
        <v>1</v>
      </c>
      <c r="H56" s="8">
        <f t="shared" si="8"/>
        <v>0</v>
      </c>
      <c r="I56" s="8">
        <f t="shared" si="3"/>
        <v>0</v>
      </c>
      <c r="J56" s="8">
        <f t="shared" si="6"/>
        <v>6</v>
      </c>
      <c r="K56" s="16" t="e">
        <f ca="1">VLOOKUP(E56,Shifts!A$2:B253,2,FALSE)</f>
        <v>#N/A</v>
      </c>
      <c r="L56" s="16">
        <f t="shared" si="4"/>
        <v>8</v>
      </c>
      <c r="M56" s="16" t="str">
        <f ca="1">VLOOKUP(B56,Schedule!A$2:B$400,2,FALSE)</f>
        <v xml:space="preserve">00:00 00:00 </v>
      </c>
      <c r="O56" s="8" t="str">
        <f t="shared" ca="1" si="5"/>
        <v>insert into scheduleshift values (@ID,'8','1','6','-2147483647','1','1')exec @id=dbo.nextval 'scheduleshift.scheduleshiftref'</v>
      </c>
    </row>
    <row r="57" spans="1:15" x14ac:dyDescent="0.3">
      <c r="A57" s="8">
        <v>56</v>
      </c>
      <c r="B57" s="8">
        <f t="shared" si="33"/>
        <v>8</v>
      </c>
      <c r="C57" s="8">
        <f t="shared" si="17"/>
        <v>1</v>
      </c>
      <c r="D57" s="8">
        <f t="shared" ref="D57" si="100">D51+6</f>
        <v>7</v>
      </c>
      <c r="E57" s="18" t="str">
        <f ca="1">IF(G57=1,"-2147483647",IF(A57/L56&lt;=N$2*N$3,OFFSET(Shifts!A$1,L56,0,1)))</f>
        <v>-2147483647</v>
      </c>
      <c r="F57" s="8">
        <v>1</v>
      </c>
      <c r="G57" s="42">
        <f t="shared" ref="G57" si="101">N$12</f>
        <v>1</v>
      </c>
      <c r="H57" s="8">
        <f t="shared" si="8"/>
        <v>0</v>
      </c>
      <c r="I57" s="8">
        <f t="shared" si="3"/>
        <v>0</v>
      </c>
      <c r="J57" s="8">
        <f t="shared" si="6"/>
        <v>7</v>
      </c>
      <c r="K57" s="16" t="e">
        <f ca="1">VLOOKUP(E57,Shifts!A$2:B254,2,FALSE)</f>
        <v>#N/A</v>
      </c>
      <c r="L57" s="16">
        <f t="shared" si="4"/>
        <v>9</v>
      </c>
      <c r="M57" s="16" t="str">
        <f ca="1">VLOOKUP(B57,Schedule!A$2:B$400,2,FALSE)</f>
        <v xml:space="preserve">00:00 00:00 </v>
      </c>
      <c r="O57" s="8" t="str">
        <f t="shared" ca="1" si="5"/>
        <v>insert into scheduleshift values (@ID,'8','1','7','-2147483647','1','1')exec @id=dbo.nextval 'scheduleshift.scheduleshiftref'</v>
      </c>
    </row>
    <row r="58" spans="1:15" x14ac:dyDescent="0.3">
      <c r="A58" s="8">
        <v>57</v>
      </c>
      <c r="B58" s="8">
        <f t="shared" si="33"/>
        <v>9</v>
      </c>
      <c r="C58" s="8">
        <f t="shared" si="17"/>
        <v>1</v>
      </c>
      <c r="D58" s="8">
        <f t="shared" ref="D58" si="102">2-1</f>
        <v>1</v>
      </c>
      <c r="E58" s="18">
        <f ca="1">IF(G58=1,"-2147483647",IF(A58/L57&lt;=N$2*N$3,OFFSET(Shifts!A$1,L57,0,1)))</f>
        <v>18</v>
      </c>
      <c r="F58" s="8">
        <v>1</v>
      </c>
      <c r="G58" s="42">
        <f t="shared" ref="G58" si="103">N$6</f>
        <v>0</v>
      </c>
      <c r="H58" s="8">
        <f t="shared" si="8"/>
        <v>1</v>
      </c>
      <c r="I58" s="8">
        <f t="shared" si="3"/>
        <v>1</v>
      </c>
      <c r="J58" s="8">
        <f t="shared" si="6"/>
        <v>1</v>
      </c>
      <c r="K58" s="16" t="str">
        <f ca="1">VLOOKUP(E58,Shifts!A$2:B255,2,FALSE)</f>
        <v>00:00 00:00</v>
      </c>
      <c r="L58" s="16">
        <f t="shared" si="4"/>
        <v>9</v>
      </c>
      <c r="M58" s="16" t="str">
        <f ca="1">VLOOKUP(B58,Schedule!A$2:B$400,2,FALSE)</f>
        <v xml:space="preserve">00:00 00:00 </v>
      </c>
      <c r="O58" s="8" t="str">
        <f t="shared" ca="1" si="5"/>
        <v>insert into scheduleshift values (@ID,'9','1','1','18','1','0')exec @id=dbo.nextval 'scheduleshift.scheduleshiftref'</v>
      </c>
    </row>
    <row r="59" spans="1:15" x14ac:dyDescent="0.3">
      <c r="A59" s="8">
        <v>58</v>
      </c>
      <c r="B59" s="8">
        <f t="shared" si="33"/>
        <v>9</v>
      </c>
      <c r="C59" s="8">
        <f t="shared" si="17"/>
        <v>1</v>
      </c>
      <c r="D59" s="8">
        <f t="shared" ref="D59" si="104">D58+1</f>
        <v>2</v>
      </c>
      <c r="E59" s="18">
        <f ca="1">IF(G59=1,"-2147483647",IF(A59/L58&lt;=N$2*N$3,OFFSET(Shifts!A$1,L58,0,1)))</f>
        <v>18</v>
      </c>
      <c r="F59" s="8">
        <v>1</v>
      </c>
      <c r="G59" s="42">
        <f t="shared" ref="G59" si="105">N$7</f>
        <v>0</v>
      </c>
      <c r="H59" s="8">
        <f t="shared" si="8"/>
        <v>0</v>
      </c>
      <c r="I59" s="8">
        <f t="shared" si="3"/>
        <v>0</v>
      </c>
      <c r="J59" s="8">
        <f t="shared" si="6"/>
        <v>2</v>
      </c>
      <c r="K59" s="16" t="str">
        <f ca="1">VLOOKUP(E59,Shifts!A$2:B256,2,FALSE)</f>
        <v>00:00 00:00</v>
      </c>
      <c r="L59" s="16">
        <f t="shared" si="4"/>
        <v>9</v>
      </c>
      <c r="M59" s="16" t="str">
        <f ca="1">VLOOKUP(B59,Schedule!A$2:B$400,2,FALSE)</f>
        <v xml:space="preserve">00:00 00:00 </v>
      </c>
      <c r="O59" s="8" t="str">
        <f t="shared" ca="1" si="5"/>
        <v>insert into scheduleshift values (@ID,'9','1','2','18','1','0')exec @id=dbo.nextval 'scheduleshift.scheduleshiftref'</v>
      </c>
    </row>
    <row r="60" spans="1:15" x14ac:dyDescent="0.3">
      <c r="A60" s="8">
        <v>59</v>
      </c>
      <c r="B60" s="8">
        <f t="shared" si="33"/>
        <v>9</v>
      </c>
      <c r="C60" s="8">
        <f t="shared" si="17"/>
        <v>1</v>
      </c>
      <c r="D60" s="8">
        <f t="shared" ref="D60" si="106">D58+2</f>
        <v>3</v>
      </c>
      <c r="E60" s="18">
        <f ca="1">IF(G60=1,"-2147483647",IF(A60/L59&lt;=N$2*N$3,OFFSET(Shifts!A$1,L59,0,1)))</f>
        <v>18</v>
      </c>
      <c r="F60" s="8">
        <v>1</v>
      </c>
      <c r="G60" s="42">
        <f t="shared" ref="G60" si="107">N$8</f>
        <v>0</v>
      </c>
      <c r="H60" s="8">
        <f t="shared" si="8"/>
        <v>0</v>
      </c>
      <c r="I60" s="8">
        <f t="shared" si="3"/>
        <v>0</v>
      </c>
      <c r="J60" s="8">
        <f t="shared" si="6"/>
        <v>3</v>
      </c>
      <c r="K60" s="16" t="str">
        <f ca="1">VLOOKUP(E60,Shifts!A$2:B257,2,FALSE)</f>
        <v>00:00 00:00</v>
      </c>
      <c r="L60" s="16">
        <f t="shared" si="4"/>
        <v>9</v>
      </c>
      <c r="M60" s="16" t="str">
        <f ca="1">VLOOKUP(B60,Schedule!A$2:B$400,2,FALSE)</f>
        <v xml:space="preserve">00:00 00:00 </v>
      </c>
      <c r="O60" s="8" t="str">
        <f t="shared" ca="1" si="5"/>
        <v>insert into scheduleshift values (@ID,'9','1','3','18','1','0')exec @id=dbo.nextval 'scheduleshift.scheduleshiftref'</v>
      </c>
    </row>
    <row r="61" spans="1:15" x14ac:dyDescent="0.3">
      <c r="A61" s="8">
        <v>60</v>
      </c>
      <c r="B61" s="8">
        <f t="shared" si="33"/>
        <v>9</v>
      </c>
      <c r="C61" s="8">
        <f t="shared" si="17"/>
        <v>1</v>
      </c>
      <c r="D61" s="8">
        <f t="shared" ref="D61" si="108">D58+3</f>
        <v>4</v>
      </c>
      <c r="E61" s="18">
        <f ca="1">IF(G61=1,"-2147483647",IF(A61/L60&lt;=N$2*N$3,OFFSET(Shifts!A$1,L60,0,1)))</f>
        <v>18</v>
      </c>
      <c r="F61" s="8">
        <v>1</v>
      </c>
      <c r="G61" s="42">
        <f t="shared" ref="G61" si="109">N$9</f>
        <v>0</v>
      </c>
      <c r="H61" s="8">
        <f t="shared" si="8"/>
        <v>0</v>
      </c>
      <c r="I61" s="8">
        <f t="shared" si="3"/>
        <v>0</v>
      </c>
      <c r="J61" s="8">
        <f t="shared" si="6"/>
        <v>4</v>
      </c>
      <c r="K61" s="16" t="str">
        <f ca="1">VLOOKUP(E61,Shifts!A$2:B258,2,FALSE)</f>
        <v>00:00 00:00</v>
      </c>
      <c r="L61" s="16">
        <f t="shared" si="4"/>
        <v>9</v>
      </c>
      <c r="M61" s="16" t="str">
        <f ca="1">VLOOKUP(B61,Schedule!A$2:B$400,2,FALSE)</f>
        <v xml:space="preserve">00:00 00:00 </v>
      </c>
      <c r="O61" s="8" t="str">
        <f t="shared" ca="1" si="5"/>
        <v>insert into scheduleshift values (@ID,'9','1','4','18','1','0')exec @id=dbo.nextval 'scheduleshift.scheduleshiftref'</v>
      </c>
    </row>
    <row r="62" spans="1:15" x14ac:dyDescent="0.3">
      <c r="A62" s="8">
        <v>61</v>
      </c>
      <c r="B62" s="8">
        <f t="shared" si="33"/>
        <v>9</v>
      </c>
      <c r="C62" s="8">
        <f t="shared" si="17"/>
        <v>1</v>
      </c>
      <c r="D62" s="8">
        <f t="shared" ref="D62" si="110">D58+4</f>
        <v>5</v>
      </c>
      <c r="E62" s="18">
        <f ca="1">IF(G62=1,"-2147483647",IF(A62/L61&lt;=N$2*N$3,OFFSET(Shifts!A$1,L61,0,1)))</f>
        <v>18</v>
      </c>
      <c r="F62" s="8">
        <v>1</v>
      </c>
      <c r="G62" s="42">
        <f t="shared" ref="G62" si="111">N$10</f>
        <v>0</v>
      </c>
      <c r="H62" s="8">
        <f t="shared" si="8"/>
        <v>0</v>
      </c>
      <c r="I62" s="8">
        <f t="shared" si="3"/>
        <v>0</v>
      </c>
      <c r="J62" s="8">
        <f t="shared" si="6"/>
        <v>5</v>
      </c>
      <c r="K62" s="16" t="str">
        <f ca="1">VLOOKUP(E62,Shifts!A$2:B259,2,FALSE)</f>
        <v>00:00 00:00</v>
      </c>
      <c r="L62" s="16">
        <f t="shared" si="4"/>
        <v>9</v>
      </c>
      <c r="M62" s="16" t="str">
        <f ca="1">VLOOKUP(B62,Schedule!A$2:B$400,2,FALSE)</f>
        <v xml:space="preserve">00:00 00:00 </v>
      </c>
      <c r="O62" s="8" t="str">
        <f t="shared" ca="1" si="5"/>
        <v>insert into scheduleshift values (@ID,'9','1','5','18','1','0')exec @id=dbo.nextval 'scheduleshift.scheduleshiftref'</v>
      </c>
    </row>
    <row r="63" spans="1:15" x14ac:dyDescent="0.3">
      <c r="A63" s="8">
        <v>62</v>
      </c>
      <c r="B63" s="8">
        <f t="shared" si="33"/>
        <v>9</v>
      </c>
      <c r="C63" s="8">
        <f t="shared" si="17"/>
        <v>1</v>
      </c>
      <c r="D63" s="8">
        <f t="shared" ref="D63" si="112">D58+5</f>
        <v>6</v>
      </c>
      <c r="E63" s="18" t="str">
        <f ca="1">IF(G63=1,"-2147483647",IF(A63/L62&lt;=N$2*N$3,OFFSET(Shifts!A$1,L62,0,1)))</f>
        <v>-2147483647</v>
      </c>
      <c r="F63" s="8">
        <v>1</v>
      </c>
      <c r="G63" s="42">
        <f t="shared" ref="G63" si="113">N$11</f>
        <v>1</v>
      </c>
      <c r="H63" s="8">
        <f t="shared" si="8"/>
        <v>0</v>
      </c>
      <c r="I63" s="8">
        <f t="shared" si="3"/>
        <v>0</v>
      </c>
      <c r="J63" s="8">
        <f t="shared" si="6"/>
        <v>6</v>
      </c>
      <c r="K63" s="16" t="e">
        <f ca="1">VLOOKUP(E63,Shifts!A$2:B260,2,FALSE)</f>
        <v>#N/A</v>
      </c>
      <c r="L63" s="16">
        <f t="shared" si="4"/>
        <v>9</v>
      </c>
      <c r="M63" s="16" t="str">
        <f ca="1">VLOOKUP(B63,Schedule!A$2:B$400,2,FALSE)</f>
        <v xml:space="preserve">00:00 00:00 </v>
      </c>
      <c r="O63" s="8" t="str">
        <f t="shared" ca="1" si="5"/>
        <v>insert into scheduleshift values (@ID,'9','1','6','-2147483647','1','1')exec @id=dbo.nextval 'scheduleshift.scheduleshiftref'</v>
      </c>
    </row>
    <row r="64" spans="1:15" x14ac:dyDescent="0.3">
      <c r="A64" s="8">
        <v>63</v>
      </c>
      <c r="B64" s="8">
        <f t="shared" si="33"/>
        <v>9</v>
      </c>
      <c r="C64" s="8">
        <f t="shared" si="17"/>
        <v>1</v>
      </c>
      <c r="D64" s="8">
        <f t="shared" ref="D64" si="114">D58+6</f>
        <v>7</v>
      </c>
      <c r="E64" s="18" t="str">
        <f ca="1">IF(G64=1,"-2147483647",IF(A64/L63&lt;=N$2*N$3,OFFSET(Shifts!A$1,L63,0,1)))</f>
        <v>-2147483647</v>
      </c>
      <c r="F64" s="8">
        <v>1</v>
      </c>
      <c r="G64" s="42">
        <f t="shared" ref="G64" si="115">N$12</f>
        <v>1</v>
      </c>
      <c r="H64" s="8">
        <f t="shared" si="8"/>
        <v>0</v>
      </c>
      <c r="I64" s="8">
        <f t="shared" si="3"/>
        <v>0</v>
      </c>
      <c r="J64" s="8">
        <f t="shared" si="6"/>
        <v>7</v>
      </c>
      <c r="K64" s="16" t="e">
        <f ca="1">VLOOKUP(E64,Shifts!A$2:B261,2,FALSE)</f>
        <v>#N/A</v>
      </c>
      <c r="L64" s="16">
        <f t="shared" si="4"/>
        <v>10</v>
      </c>
      <c r="M64" s="16" t="str">
        <f ca="1">VLOOKUP(B64,Schedule!A$2:B$400,2,FALSE)</f>
        <v xml:space="preserve">00:00 00:00 </v>
      </c>
      <c r="O64" s="8" t="str">
        <f t="shared" ca="1" si="5"/>
        <v>insert into scheduleshift values (@ID,'9','1','7','-2147483647','1','1')exec @id=dbo.nextval 'scheduleshift.scheduleshiftref'</v>
      </c>
    </row>
    <row r="65" spans="1:15" x14ac:dyDescent="0.3">
      <c r="A65" s="8">
        <v>64</v>
      </c>
      <c r="B65" s="8">
        <f t="shared" si="33"/>
        <v>10</v>
      </c>
      <c r="C65" s="8">
        <f t="shared" si="17"/>
        <v>1</v>
      </c>
      <c r="D65" s="8">
        <f t="shared" ref="D65" si="116">2-1</f>
        <v>1</v>
      </c>
      <c r="E65" s="18">
        <f ca="1">IF(G65=1,"-2147483647",IF(A65/L64&lt;=N$2*N$3,OFFSET(Shifts!A$1,L64,0,1)))</f>
        <v>20</v>
      </c>
      <c r="F65" s="8">
        <v>1</v>
      </c>
      <c r="G65" s="42">
        <f t="shared" ref="G65" si="117">N$6</f>
        <v>0</v>
      </c>
      <c r="H65" s="8">
        <f t="shared" si="8"/>
        <v>1</v>
      </c>
      <c r="I65" s="8">
        <f t="shared" si="3"/>
        <v>1</v>
      </c>
      <c r="J65" s="8">
        <f t="shared" si="6"/>
        <v>1</v>
      </c>
      <c r="K65" s="16" t="str">
        <f ca="1">VLOOKUP(E65,Shifts!A$2:B262,2,FALSE)</f>
        <v>00:00 00:00</v>
      </c>
      <c r="L65" s="16">
        <f t="shared" si="4"/>
        <v>10</v>
      </c>
      <c r="M65" s="16" t="str">
        <f ca="1">VLOOKUP(B65,Schedule!A$2:B$400,2,FALSE)</f>
        <v xml:space="preserve">00:00 00:00 </v>
      </c>
      <c r="O65" s="8" t="str">
        <f t="shared" ca="1" si="5"/>
        <v>insert into scheduleshift values (@ID,'10','1','1','20','1','0')exec @id=dbo.nextval 'scheduleshift.scheduleshiftref'</v>
      </c>
    </row>
    <row r="66" spans="1:15" x14ac:dyDescent="0.3">
      <c r="A66" s="8">
        <v>65</v>
      </c>
      <c r="B66" s="8">
        <f t="shared" si="33"/>
        <v>10</v>
      </c>
      <c r="C66" s="8">
        <f t="shared" si="17"/>
        <v>1</v>
      </c>
      <c r="D66" s="8">
        <f t="shared" ref="D66" si="118">D65+1</f>
        <v>2</v>
      </c>
      <c r="E66" s="18">
        <f ca="1">IF(G66=1,"-2147483647",IF(A66/L65&lt;=N$2*N$3,OFFSET(Shifts!A$1,L65,0,1)))</f>
        <v>20</v>
      </c>
      <c r="F66" s="8">
        <v>1</v>
      </c>
      <c r="G66" s="42">
        <f t="shared" ref="G66" si="119">N$7</f>
        <v>0</v>
      </c>
      <c r="H66" s="8">
        <f t="shared" si="8"/>
        <v>0</v>
      </c>
      <c r="I66" s="8">
        <f t="shared" si="3"/>
        <v>0</v>
      </c>
      <c r="J66" s="8">
        <f t="shared" si="6"/>
        <v>2</v>
      </c>
      <c r="K66" s="16" t="str">
        <f ca="1">VLOOKUP(E66,Shifts!A$2:B263,2,FALSE)</f>
        <v>00:00 00:00</v>
      </c>
      <c r="L66" s="16">
        <f t="shared" si="4"/>
        <v>10</v>
      </c>
      <c r="M66" s="16" t="str">
        <f ca="1">VLOOKUP(B66,Schedule!A$2:B$400,2,FALSE)</f>
        <v xml:space="preserve">00:00 00:00 </v>
      </c>
      <c r="O66" s="8" t="str">
        <f t="shared" ca="1" si="5"/>
        <v>insert into scheduleshift values (@ID,'10','1','2','20','1','0')exec @id=dbo.nextval 'scheduleshift.scheduleshiftref'</v>
      </c>
    </row>
    <row r="67" spans="1:15" x14ac:dyDescent="0.3">
      <c r="A67" s="8">
        <v>66</v>
      </c>
      <c r="B67" s="8">
        <f t="shared" si="33"/>
        <v>10</v>
      </c>
      <c r="C67" s="8">
        <f t="shared" si="17"/>
        <v>1</v>
      </c>
      <c r="D67" s="8">
        <f t="shared" ref="D67" si="120">D65+2</f>
        <v>3</v>
      </c>
      <c r="E67" s="18">
        <f ca="1">IF(G67=1,"-2147483647",IF(A67/L66&lt;=N$2*N$3,OFFSET(Shifts!A$1,L66,0,1)))</f>
        <v>20</v>
      </c>
      <c r="F67" s="8">
        <v>1</v>
      </c>
      <c r="G67" s="42">
        <f t="shared" ref="G67" si="121">N$8</f>
        <v>0</v>
      </c>
      <c r="H67" s="8">
        <f t="shared" si="8"/>
        <v>0</v>
      </c>
      <c r="I67" s="8">
        <f t="shared" ref="I67:I130" si="122">IF(C66*D66=N$2,1,0)</f>
        <v>0</v>
      </c>
      <c r="J67" s="8">
        <f t="shared" si="6"/>
        <v>3</v>
      </c>
      <c r="K67" s="16" t="str">
        <f ca="1">VLOOKUP(E67,Shifts!A$2:B264,2,FALSE)</f>
        <v>00:00 00:00</v>
      </c>
      <c r="L67" s="16">
        <f t="shared" ref="L67:L130" si="123">IF(J67&lt;N$2*N$3,L66,L66+1)</f>
        <v>10</v>
      </c>
      <c r="M67" s="16" t="str">
        <f ca="1">VLOOKUP(B67,Schedule!A$2:B$400,2,FALSE)</f>
        <v xml:space="preserve">00:00 00:00 </v>
      </c>
      <c r="O67" s="8" t="str">
        <f t="shared" ref="O67:O130" ca="1" si="124">"insert into scheduleshift values (@ID,'"&amp;B67&amp;"','"&amp;C67&amp;"','"&amp;D67&amp;"','"&amp;E67&amp;"','"&amp;F67&amp;"','"&amp;G67&amp;"')exec @id=dbo.nextval 'scheduleshift.scheduleshiftref'"</f>
        <v>insert into scheduleshift values (@ID,'10','1','3','20','1','0')exec @id=dbo.nextval 'scheduleshift.scheduleshiftref'</v>
      </c>
    </row>
    <row r="68" spans="1:15" x14ac:dyDescent="0.3">
      <c r="A68" s="8">
        <v>67</v>
      </c>
      <c r="B68" s="8">
        <f t="shared" si="33"/>
        <v>10</v>
      </c>
      <c r="C68" s="8">
        <f t="shared" si="17"/>
        <v>1</v>
      </c>
      <c r="D68" s="8">
        <f t="shared" ref="D68" si="125">D65+3</f>
        <v>4</v>
      </c>
      <c r="E68" s="18">
        <f ca="1">IF(G68=1,"-2147483647",IF(A68/L67&lt;=N$2*N$3,OFFSET(Shifts!A$1,L67,0,1)))</f>
        <v>20</v>
      </c>
      <c r="F68" s="8">
        <v>1</v>
      </c>
      <c r="G68" s="42">
        <f t="shared" ref="G68" si="126">N$9</f>
        <v>0</v>
      </c>
      <c r="H68" s="8">
        <f t="shared" si="8"/>
        <v>0</v>
      </c>
      <c r="I68" s="8">
        <f t="shared" si="122"/>
        <v>0</v>
      </c>
      <c r="J68" s="8">
        <f t="shared" ref="J68:J131" si="127">MOD(J67,N$2*N$3)+1</f>
        <v>4</v>
      </c>
      <c r="K68" s="16" t="str">
        <f ca="1">VLOOKUP(E68,Shifts!A$2:B265,2,FALSE)</f>
        <v>00:00 00:00</v>
      </c>
      <c r="L68" s="16">
        <f t="shared" si="123"/>
        <v>10</v>
      </c>
      <c r="M68" s="16" t="str">
        <f ca="1">VLOOKUP(B68,Schedule!A$2:B$400,2,FALSE)</f>
        <v xml:space="preserve">00:00 00:00 </v>
      </c>
      <c r="O68" s="8" t="str">
        <f t="shared" ca="1" si="124"/>
        <v>insert into scheduleshift values (@ID,'10','1','4','20','1','0')exec @id=dbo.nextval 'scheduleshift.scheduleshiftref'</v>
      </c>
    </row>
    <row r="69" spans="1:15" x14ac:dyDescent="0.3">
      <c r="A69" s="8">
        <v>68</v>
      </c>
      <c r="B69" s="8">
        <f t="shared" si="33"/>
        <v>10</v>
      </c>
      <c r="C69" s="8">
        <f t="shared" si="17"/>
        <v>1</v>
      </c>
      <c r="D69" s="8">
        <f t="shared" ref="D69" si="128">D65+4</f>
        <v>5</v>
      </c>
      <c r="E69" s="18">
        <f ca="1">IF(G69=1,"-2147483647",IF(A69/L68&lt;=N$2*N$3,OFFSET(Shifts!A$1,L68,0,1)))</f>
        <v>20</v>
      </c>
      <c r="F69" s="8">
        <v>1</v>
      </c>
      <c r="G69" s="42">
        <f t="shared" ref="G69" si="129">N$10</f>
        <v>0</v>
      </c>
      <c r="H69" s="8">
        <f t="shared" si="8"/>
        <v>0</v>
      </c>
      <c r="I69" s="8">
        <f t="shared" si="122"/>
        <v>0</v>
      </c>
      <c r="J69" s="8">
        <f t="shared" si="127"/>
        <v>5</v>
      </c>
      <c r="K69" s="16" t="str">
        <f ca="1">VLOOKUP(E69,Shifts!A$2:B266,2,FALSE)</f>
        <v>00:00 00:00</v>
      </c>
      <c r="L69" s="16">
        <f t="shared" si="123"/>
        <v>10</v>
      </c>
      <c r="M69" s="16" t="str">
        <f ca="1">VLOOKUP(B69,Schedule!A$2:B$400,2,FALSE)</f>
        <v xml:space="preserve">00:00 00:00 </v>
      </c>
      <c r="O69" s="8" t="str">
        <f t="shared" ca="1" si="124"/>
        <v>insert into scheduleshift values (@ID,'10','1','5','20','1','0')exec @id=dbo.nextval 'scheduleshift.scheduleshiftref'</v>
      </c>
    </row>
    <row r="70" spans="1:15" x14ac:dyDescent="0.3">
      <c r="A70" s="8">
        <v>69</v>
      </c>
      <c r="B70" s="8">
        <f t="shared" si="33"/>
        <v>10</v>
      </c>
      <c r="C70" s="8">
        <f t="shared" si="17"/>
        <v>1</v>
      </c>
      <c r="D70" s="8">
        <f t="shared" ref="D70" si="130">D65+5</f>
        <v>6</v>
      </c>
      <c r="E70" s="18" t="str">
        <f ca="1">IF(G70=1,"-2147483647",IF(A70/L69&lt;=N$2*N$3,OFFSET(Shifts!A$1,L69,0,1)))</f>
        <v>-2147483647</v>
      </c>
      <c r="F70" s="8">
        <v>1</v>
      </c>
      <c r="G70" s="42">
        <f t="shared" ref="G70" si="131">N$11</f>
        <v>1</v>
      </c>
      <c r="H70" s="8">
        <f t="shared" si="8"/>
        <v>0</v>
      </c>
      <c r="I70" s="8">
        <f t="shared" si="122"/>
        <v>0</v>
      </c>
      <c r="J70" s="8">
        <f t="shared" si="127"/>
        <v>6</v>
      </c>
      <c r="K70" s="16" t="e">
        <f ca="1">VLOOKUP(E70,Shifts!A$2:B267,2,FALSE)</f>
        <v>#N/A</v>
      </c>
      <c r="L70" s="16">
        <f t="shared" si="123"/>
        <v>10</v>
      </c>
      <c r="M70" s="16" t="str">
        <f ca="1">VLOOKUP(B70,Schedule!A$2:B$400,2,FALSE)</f>
        <v xml:space="preserve">00:00 00:00 </v>
      </c>
      <c r="O70" s="8" t="str">
        <f t="shared" ca="1" si="124"/>
        <v>insert into scheduleshift values (@ID,'10','1','6','-2147483647','1','1')exec @id=dbo.nextval 'scheduleshift.scheduleshiftref'</v>
      </c>
    </row>
    <row r="71" spans="1:15" x14ac:dyDescent="0.3">
      <c r="A71" s="8">
        <v>70</v>
      </c>
      <c r="B71" s="8">
        <f t="shared" si="33"/>
        <v>10</v>
      </c>
      <c r="C71" s="8">
        <f t="shared" si="17"/>
        <v>1</v>
      </c>
      <c r="D71" s="8">
        <f t="shared" ref="D71" si="132">D65+6</f>
        <v>7</v>
      </c>
      <c r="E71" s="18" t="str">
        <f ca="1">IF(G71=1,"-2147483647",IF(A71/L70&lt;=N$2*N$3,OFFSET(Shifts!A$1,L70,0,1)))</f>
        <v>-2147483647</v>
      </c>
      <c r="F71" s="8">
        <v>1</v>
      </c>
      <c r="G71" s="42">
        <f t="shared" ref="G71" si="133">N$12</f>
        <v>1</v>
      </c>
      <c r="H71" s="8">
        <f t="shared" si="8"/>
        <v>0</v>
      </c>
      <c r="I71" s="8">
        <f t="shared" si="122"/>
        <v>0</v>
      </c>
      <c r="J71" s="8">
        <f t="shared" si="127"/>
        <v>7</v>
      </c>
      <c r="K71" s="16" t="e">
        <f ca="1">VLOOKUP(E71,Shifts!A$2:B268,2,FALSE)</f>
        <v>#N/A</v>
      </c>
      <c r="L71" s="16">
        <f t="shared" si="123"/>
        <v>11</v>
      </c>
      <c r="M71" s="16" t="str">
        <f ca="1">VLOOKUP(B71,Schedule!A$2:B$400,2,FALSE)</f>
        <v xml:space="preserve">00:00 00:00 </v>
      </c>
      <c r="O71" s="8" t="str">
        <f t="shared" ca="1" si="124"/>
        <v>insert into scheduleshift values (@ID,'10','1','7','-2147483647','1','1')exec @id=dbo.nextval 'scheduleshift.scheduleshiftref'</v>
      </c>
    </row>
    <row r="72" spans="1:15" x14ac:dyDescent="0.3">
      <c r="A72" s="8">
        <v>71</v>
      </c>
      <c r="B72" s="8">
        <f t="shared" si="33"/>
        <v>11</v>
      </c>
      <c r="C72" s="8">
        <f t="shared" si="17"/>
        <v>1</v>
      </c>
      <c r="D72" s="8">
        <v>1</v>
      </c>
      <c r="E72" s="18">
        <f ca="1">IF(G72=1,"-2147483647",IF(A72/L71&lt;=N$2*N$3,OFFSET(Shifts!A$1,L71,0,1)))</f>
        <v>22</v>
      </c>
      <c r="F72" s="8">
        <v>1</v>
      </c>
      <c r="G72" s="42">
        <f t="shared" ref="G72" si="134">N$6</f>
        <v>0</v>
      </c>
      <c r="H72" s="8">
        <f t="shared" si="8"/>
        <v>1</v>
      </c>
      <c r="I72" s="8">
        <f t="shared" si="122"/>
        <v>1</v>
      </c>
      <c r="J72" s="8">
        <f t="shared" si="127"/>
        <v>1</v>
      </c>
      <c r="K72" s="16" t="str">
        <f ca="1">VLOOKUP(E72,Shifts!A$2:B269,2,FALSE)</f>
        <v>00:00 00:00</v>
      </c>
      <c r="L72" s="16">
        <f t="shared" si="123"/>
        <v>11</v>
      </c>
      <c r="M72" s="16" t="str">
        <f ca="1">VLOOKUP(B72,Schedule!A$2:B$400,2,FALSE)</f>
        <v xml:space="preserve">00:00 00:00 </v>
      </c>
      <c r="O72" s="8" t="str">
        <f t="shared" ca="1" si="124"/>
        <v>insert into scheduleshift values (@ID,'11','1','1','22','1','0')exec @id=dbo.nextval 'scheduleshift.scheduleshiftref'</v>
      </c>
    </row>
    <row r="73" spans="1:15" x14ac:dyDescent="0.3">
      <c r="A73" s="8">
        <v>72</v>
      </c>
      <c r="B73" s="8">
        <f t="shared" si="33"/>
        <v>11</v>
      </c>
      <c r="C73" s="8">
        <f t="shared" si="17"/>
        <v>1</v>
      </c>
      <c r="D73" s="8">
        <v>2</v>
      </c>
      <c r="E73" s="18">
        <f ca="1">IF(G73=1,"-2147483647",IF(A73/L72&lt;=N$2*N$3,OFFSET(Shifts!A$1,L72,0,1)))</f>
        <v>22</v>
      </c>
      <c r="F73" s="8">
        <v>1</v>
      </c>
      <c r="G73" s="42">
        <f t="shared" ref="G73" si="135">N$7</f>
        <v>0</v>
      </c>
      <c r="H73" s="8">
        <f t="shared" ref="H73:H136" si="136">IF(D72=7,1,0)</f>
        <v>0</v>
      </c>
      <c r="I73" s="8">
        <f t="shared" si="122"/>
        <v>0</v>
      </c>
      <c r="J73" s="8">
        <f t="shared" si="127"/>
        <v>2</v>
      </c>
      <c r="K73" s="16" t="str">
        <f ca="1">VLOOKUP(E73,Shifts!A$2:B270,2,FALSE)</f>
        <v>00:00 00:00</v>
      </c>
      <c r="L73" s="16">
        <f t="shared" si="123"/>
        <v>11</v>
      </c>
      <c r="M73" s="16" t="str">
        <f ca="1">VLOOKUP(B73,Schedule!A$2:B$400,2,FALSE)</f>
        <v xml:space="preserve">00:00 00:00 </v>
      </c>
      <c r="O73" s="8" t="str">
        <f t="shared" ca="1" si="124"/>
        <v>insert into scheduleshift values (@ID,'11','1','2','22','1','0')exec @id=dbo.nextval 'scheduleshift.scheduleshiftref'</v>
      </c>
    </row>
    <row r="74" spans="1:15" x14ac:dyDescent="0.3">
      <c r="A74" s="8">
        <v>73</v>
      </c>
      <c r="B74" s="8">
        <f t="shared" si="33"/>
        <v>11</v>
      </c>
      <c r="C74" s="8">
        <f t="shared" si="17"/>
        <v>1</v>
      </c>
      <c r="D74" s="8">
        <v>3</v>
      </c>
      <c r="E74" s="18">
        <f ca="1">IF(G74=1,"-2147483647",IF(A74/L73&lt;=N$2*N$3,OFFSET(Shifts!A$1,L73,0,1)))</f>
        <v>22</v>
      </c>
      <c r="F74" s="8">
        <v>1</v>
      </c>
      <c r="G74" s="42">
        <f t="shared" ref="G74" si="137">N$8</f>
        <v>0</v>
      </c>
      <c r="H74" s="8">
        <f t="shared" si="136"/>
        <v>0</v>
      </c>
      <c r="I74" s="8">
        <f t="shared" si="122"/>
        <v>0</v>
      </c>
      <c r="J74" s="8">
        <f t="shared" si="127"/>
        <v>3</v>
      </c>
      <c r="K74" s="16" t="str">
        <f ca="1">VLOOKUP(E74,Shifts!A$2:B271,2,FALSE)</f>
        <v>00:00 00:00</v>
      </c>
      <c r="L74" s="16">
        <f t="shared" si="123"/>
        <v>11</v>
      </c>
      <c r="M74" s="16" t="str">
        <f ca="1">VLOOKUP(B74,Schedule!A$2:B$400,2,FALSE)</f>
        <v xml:space="preserve">00:00 00:00 </v>
      </c>
      <c r="O74" s="8" t="str">
        <f t="shared" ca="1" si="124"/>
        <v>insert into scheduleshift values (@ID,'11','1','3','22','1','0')exec @id=dbo.nextval 'scheduleshift.scheduleshiftref'</v>
      </c>
    </row>
    <row r="75" spans="1:15" x14ac:dyDescent="0.3">
      <c r="A75" s="8">
        <v>74</v>
      </c>
      <c r="B75" s="8">
        <f t="shared" si="33"/>
        <v>11</v>
      </c>
      <c r="C75" s="8">
        <f t="shared" si="17"/>
        <v>1</v>
      </c>
      <c r="D75" s="8">
        <v>4</v>
      </c>
      <c r="E75" s="18">
        <f ca="1">IF(G75=1,"-2147483647",IF(A75/L74&lt;=N$2*N$3,OFFSET(Shifts!A$1,L74,0,1)))</f>
        <v>22</v>
      </c>
      <c r="F75" s="8">
        <v>1</v>
      </c>
      <c r="G75" s="42">
        <f t="shared" ref="G75" si="138">N$9</f>
        <v>0</v>
      </c>
      <c r="H75" s="8">
        <f t="shared" si="136"/>
        <v>0</v>
      </c>
      <c r="I75" s="8">
        <f t="shared" si="122"/>
        <v>0</v>
      </c>
      <c r="J75" s="8">
        <f t="shared" si="127"/>
        <v>4</v>
      </c>
      <c r="K75" s="16" t="str">
        <f ca="1">VLOOKUP(E75,Shifts!A$2:B272,2,FALSE)</f>
        <v>00:00 00:00</v>
      </c>
      <c r="L75" s="16">
        <f t="shared" si="123"/>
        <v>11</v>
      </c>
      <c r="M75" s="16" t="str">
        <f ca="1">VLOOKUP(B75,Schedule!A$2:B$400,2,FALSE)</f>
        <v xml:space="preserve">00:00 00:00 </v>
      </c>
      <c r="O75" s="8" t="str">
        <f t="shared" ca="1" si="124"/>
        <v>insert into scheduleshift values (@ID,'11','1','4','22','1','0')exec @id=dbo.nextval 'scheduleshift.scheduleshiftref'</v>
      </c>
    </row>
    <row r="76" spans="1:15" x14ac:dyDescent="0.3">
      <c r="A76" s="8">
        <v>75</v>
      </c>
      <c r="B76" s="8">
        <f t="shared" si="33"/>
        <v>11</v>
      </c>
      <c r="C76" s="8">
        <f t="shared" si="17"/>
        <v>1</v>
      </c>
      <c r="D76" s="8">
        <v>5</v>
      </c>
      <c r="E76" s="18">
        <f ca="1">IF(G76=1,"-2147483647",IF(A76/L75&lt;=N$2*N$3,OFFSET(Shifts!A$1,L75,0,1)))</f>
        <v>22</v>
      </c>
      <c r="F76" s="8">
        <v>1</v>
      </c>
      <c r="G76" s="42">
        <f t="shared" ref="G76" si="139">N$10</f>
        <v>0</v>
      </c>
      <c r="H76" s="8">
        <f t="shared" si="136"/>
        <v>0</v>
      </c>
      <c r="I76" s="8">
        <f t="shared" si="122"/>
        <v>0</v>
      </c>
      <c r="J76" s="8">
        <f t="shared" si="127"/>
        <v>5</v>
      </c>
      <c r="K76" s="16" t="str">
        <f ca="1">VLOOKUP(E76,Shifts!A$2:B273,2,FALSE)</f>
        <v>00:00 00:00</v>
      </c>
      <c r="L76" s="16">
        <f t="shared" si="123"/>
        <v>11</v>
      </c>
      <c r="M76" s="16" t="str">
        <f ca="1">VLOOKUP(B76,Schedule!A$2:B$400,2,FALSE)</f>
        <v xml:space="preserve">00:00 00:00 </v>
      </c>
      <c r="O76" s="8" t="str">
        <f t="shared" ca="1" si="124"/>
        <v>insert into scheduleshift values (@ID,'11','1','5','22','1','0')exec @id=dbo.nextval 'scheduleshift.scheduleshiftref'</v>
      </c>
    </row>
    <row r="77" spans="1:15" x14ac:dyDescent="0.3">
      <c r="A77" s="8">
        <v>76</v>
      </c>
      <c r="B77" s="8">
        <f t="shared" si="33"/>
        <v>11</v>
      </c>
      <c r="C77" s="8">
        <f t="shared" si="17"/>
        <v>1</v>
      </c>
      <c r="D77" s="8">
        <v>6</v>
      </c>
      <c r="E77" s="18" t="str">
        <f ca="1">IF(G77=1,"-2147483647",IF(A77/L76&lt;=N$2*N$3,OFFSET(Shifts!A$1,L76,0,1)))</f>
        <v>-2147483647</v>
      </c>
      <c r="F77" s="8">
        <v>1</v>
      </c>
      <c r="G77" s="42">
        <f t="shared" ref="G77" si="140">N$11</f>
        <v>1</v>
      </c>
      <c r="H77" s="8">
        <f t="shared" si="136"/>
        <v>0</v>
      </c>
      <c r="I77" s="8">
        <f t="shared" si="122"/>
        <v>0</v>
      </c>
      <c r="J77" s="8">
        <f t="shared" si="127"/>
        <v>6</v>
      </c>
      <c r="K77" s="16" t="e">
        <f ca="1">VLOOKUP(E77,Shifts!A$2:B274,2,FALSE)</f>
        <v>#N/A</v>
      </c>
      <c r="L77" s="16">
        <f t="shared" si="123"/>
        <v>11</v>
      </c>
      <c r="M77" s="16" t="str">
        <f ca="1">VLOOKUP(B77,Schedule!A$2:B$400,2,FALSE)</f>
        <v xml:space="preserve">00:00 00:00 </v>
      </c>
      <c r="O77" s="8" t="str">
        <f t="shared" ca="1" si="124"/>
        <v>insert into scheduleshift values (@ID,'11','1','6','-2147483647','1','1')exec @id=dbo.nextval 'scheduleshift.scheduleshiftref'</v>
      </c>
    </row>
    <row r="78" spans="1:15" x14ac:dyDescent="0.3">
      <c r="A78" s="8">
        <v>77</v>
      </c>
      <c r="B78" s="8">
        <f t="shared" si="33"/>
        <v>11</v>
      </c>
      <c r="C78" s="8">
        <f t="shared" si="17"/>
        <v>1</v>
      </c>
      <c r="D78" s="8">
        <v>7</v>
      </c>
      <c r="E78" s="18" t="str">
        <f ca="1">IF(G78=1,"-2147483647",IF(A78/L77&lt;=N$2*N$3,OFFSET(Shifts!A$1,L77,0,1)))</f>
        <v>-2147483647</v>
      </c>
      <c r="F78" s="8">
        <v>1</v>
      </c>
      <c r="G78" s="42">
        <f t="shared" ref="G78" si="141">N$12</f>
        <v>1</v>
      </c>
      <c r="H78" s="8">
        <f t="shared" si="136"/>
        <v>0</v>
      </c>
      <c r="I78" s="8">
        <f t="shared" si="122"/>
        <v>0</v>
      </c>
      <c r="J78" s="8">
        <f t="shared" si="127"/>
        <v>7</v>
      </c>
      <c r="K78" s="16" t="e">
        <f ca="1">VLOOKUP(E78,Shifts!A$2:B275,2,FALSE)</f>
        <v>#N/A</v>
      </c>
      <c r="L78" s="16">
        <f t="shared" si="123"/>
        <v>12</v>
      </c>
      <c r="M78" s="16" t="str">
        <f ca="1">VLOOKUP(B78,Schedule!A$2:B$400,2,FALSE)</f>
        <v xml:space="preserve">00:00 00:00 </v>
      </c>
      <c r="O78" s="8" t="str">
        <f t="shared" ca="1" si="124"/>
        <v>insert into scheduleshift values (@ID,'11','1','7','-2147483647','1','1')exec @id=dbo.nextval 'scheduleshift.scheduleshiftref'</v>
      </c>
    </row>
    <row r="79" spans="1:15" x14ac:dyDescent="0.3">
      <c r="A79" s="8">
        <v>78</v>
      </c>
      <c r="B79" s="8">
        <f t="shared" si="33"/>
        <v>12</v>
      </c>
      <c r="C79" s="8">
        <f t="shared" si="17"/>
        <v>1</v>
      </c>
      <c r="D79" s="8">
        <v>1</v>
      </c>
      <c r="E79" s="18">
        <f ca="1">IF(G79=1,"-2147483647",IF(A79/L78&lt;=N$2*N$3,OFFSET(Shifts!A$1,L78,0,1)))</f>
        <v>24</v>
      </c>
      <c r="F79" s="8">
        <v>1</v>
      </c>
      <c r="G79" s="42">
        <f t="shared" ref="G79" si="142">N$6</f>
        <v>0</v>
      </c>
      <c r="H79" s="8">
        <f t="shared" si="136"/>
        <v>1</v>
      </c>
      <c r="I79" s="8">
        <f t="shared" si="122"/>
        <v>1</v>
      </c>
      <c r="J79" s="8">
        <f t="shared" si="127"/>
        <v>1</v>
      </c>
      <c r="K79" s="16" t="str">
        <f ca="1">VLOOKUP(E79,Shifts!A$2:B276,2,FALSE)</f>
        <v>00:00 00:00</v>
      </c>
      <c r="L79" s="16">
        <f t="shared" si="123"/>
        <v>12</v>
      </c>
      <c r="M79" s="16" t="str">
        <f ca="1">VLOOKUP(B79,Schedule!A$2:B$400,2,FALSE)</f>
        <v xml:space="preserve">00:00 00:00 </v>
      </c>
      <c r="O79" s="8" t="str">
        <f t="shared" ca="1" si="124"/>
        <v>insert into scheduleshift values (@ID,'12','1','1','24','1','0')exec @id=dbo.nextval 'scheduleshift.scheduleshiftref'</v>
      </c>
    </row>
    <row r="80" spans="1:15" x14ac:dyDescent="0.3">
      <c r="A80" s="8">
        <v>79</v>
      </c>
      <c r="B80" s="8">
        <f t="shared" si="33"/>
        <v>12</v>
      </c>
      <c r="C80" s="8">
        <f t="shared" si="17"/>
        <v>1</v>
      </c>
      <c r="D80" s="8">
        <v>2</v>
      </c>
      <c r="E80" s="18">
        <f ca="1">IF(G80=1,"-2147483647",IF(A80/L79&lt;=N$2*N$3,OFFSET(Shifts!A$1,L79,0,1)))</f>
        <v>24</v>
      </c>
      <c r="F80" s="8">
        <v>1</v>
      </c>
      <c r="G80" s="42">
        <f t="shared" ref="G80" si="143">N$7</f>
        <v>0</v>
      </c>
      <c r="H80" s="8">
        <f t="shared" si="136"/>
        <v>0</v>
      </c>
      <c r="I80" s="8">
        <f t="shared" si="122"/>
        <v>0</v>
      </c>
      <c r="J80" s="8">
        <f t="shared" si="127"/>
        <v>2</v>
      </c>
      <c r="K80" s="16" t="str">
        <f ca="1">VLOOKUP(E80,Shifts!A$2:B277,2,FALSE)</f>
        <v>00:00 00:00</v>
      </c>
      <c r="L80" s="16">
        <f t="shared" si="123"/>
        <v>12</v>
      </c>
      <c r="M80" s="16" t="str">
        <f ca="1">VLOOKUP(B80,Schedule!A$2:B$400,2,FALSE)</f>
        <v xml:space="preserve">00:00 00:00 </v>
      </c>
      <c r="O80" s="8" t="str">
        <f t="shared" ca="1" si="124"/>
        <v>insert into scheduleshift values (@ID,'12','1','2','24','1','0')exec @id=dbo.nextval 'scheduleshift.scheduleshiftref'</v>
      </c>
    </row>
    <row r="81" spans="1:15" x14ac:dyDescent="0.3">
      <c r="A81" s="8">
        <v>80</v>
      </c>
      <c r="B81" s="8">
        <f t="shared" si="33"/>
        <v>12</v>
      </c>
      <c r="C81" s="8">
        <f t="shared" ref="C81:C144" si="144">IF(I81=1,1,IF(H81=1,C80+1,IF(H81=0,C80)))</f>
        <v>1</v>
      </c>
      <c r="D81" s="8">
        <v>3</v>
      </c>
      <c r="E81" s="18">
        <f ca="1">IF(G81=1,"-2147483647",IF(A81/L80&lt;=N$2*N$3,OFFSET(Shifts!A$1,L80,0,1)))</f>
        <v>24</v>
      </c>
      <c r="F81" s="8">
        <v>1</v>
      </c>
      <c r="G81" s="42">
        <f t="shared" ref="G81" si="145">N$8</f>
        <v>0</v>
      </c>
      <c r="H81" s="8">
        <f t="shared" si="136"/>
        <v>0</v>
      </c>
      <c r="I81" s="8">
        <f t="shared" si="122"/>
        <v>0</v>
      </c>
      <c r="J81" s="8">
        <f t="shared" si="127"/>
        <v>3</v>
      </c>
      <c r="K81" s="16" t="str">
        <f ca="1">VLOOKUP(E81,Shifts!A$2:B278,2,FALSE)</f>
        <v>00:00 00:00</v>
      </c>
      <c r="L81" s="16">
        <f t="shared" si="123"/>
        <v>12</v>
      </c>
      <c r="M81" s="16" t="str">
        <f ca="1">VLOOKUP(B81,Schedule!A$2:B$400,2,FALSE)</f>
        <v xml:space="preserve">00:00 00:00 </v>
      </c>
      <c r="O81" s="8" t="str">
        <f t="shared" ca="1" si="124"/>
        <v>insert into scheduleshift values (@ID,'12','1','3','24','1','0')exec @id=dbo.nextval 'scheduleshift.scheduleshiftref'</v>
      </c>
    </row>
    <row r="82" spans="1:15" x14ac:dyDescent="0.3">
      <c r="A82" s="8">
        <v>81</v>
      </c>
      <c r="B82" s="8">
        <f t="shared" si="33"/>
        <v>12</v>
      </c>
      <c r="C82" s="8">
        <f t="shared" si="144"/>
        <v>1</v>
      </c>
      <c r="D82" s="8">
        <v>4</v>
      </c>
      <c r="E82" s="18">
        <f ca="1">IF(G82=1,"-2147483647",IF(A82/L81&lt;=N$2*N$3,OFFSET(Shifts!A$1,L81,0,1)))</f>
        <v>24</v>
      </c>
      <c r="F82" s="8">
        <v>1</v>
      </c>
      <c r="G82" s="42">
        <f t="shared" ref="G82" si="146">N$9</f>
        <v>0</v>
      </c>
      <c r="H82" s="8">
        <f t="shared" si="136"/>
        <v>0</v>
      </c>
      <c r="I82" s="8">
        <f t="shared" si="122"/>
        <v>0</v>
      </c>
      <c r="J82" s="8">
        <f t="shared" si="127"/>
        <v>4</v>
      </c>
      <c r="K82" s="16" t="str">
        <f ca="1">VLOOKUP(E82,Shifts!A$2:B279,2,FALSE)</f>
        <v>00:00 00:00</v>
      </c>
      <c r="L82" s="16">
        <f t="shared" si="123"/>
        <v>12</v>
      </c>
      <c r="M82" s="16" t="str">
        <f ca="1">VLOOKUP(B82,Schedule!A$2:B$400,2,FALSE)</f>
        <v xml:space="preserve">00:00 00:00 </v>
      </c>
      <c r="O82" s="8" t="str">
        <f t="shared" ca="1" si="124"/>
        <v>insert into scheduleshift values (@ID,'12','1','4','24','1','0')exec @id=dbo.nextval 'scheduleshift.scheduleshiftref'</v>
      </c>
    </row>
    <row r="83" spans="1:15" x14ac:dyDescent="0.3">
      <c r="A83" s="8">
        <v>82</v>
      </c>
      <c r="B83" s="8">
        <f t="shared" si="33"/>
        <v>12</v>
      </c>
      <c r="C83" s="8">
        <f t="shared" si="144"/>
        <v>1</v>
      </c>
      <c r="D83" s="8">
        <v>5</v>
      </c>
      <c r="E83" s="18">
        <f ca="1">IF(G83=1,"-2147483647",IF(A83/L82&lt;=N$2*N$3,OFFSET(Shifts!A$1,L82,0,1)))</f>
        <v>24</v>
      </c>
      <c r="F83" s="8">
        <v>1</v>
      </c>
      <c r="G83" s="42">
        <f t="shared" ref="G83" si="147">N$10</f>
        <v>0</v>
      </c>
      <c r="H83" s="8">
        <f t="shared" si="136"/>
        <v>0</v>
      </c>
      <c r="I83" s="8">
        <f t="shared" si="122"/>
        <v>0</v>
      </c>
      <c r="J83" s="8">
        <f t="shared" si="127"/>
        <v>5</v>
      </c>
      <c r="K83" s="16" t="str">
        <f ca="1">VLOOKUP(E83,Shifts!A$2:B280,2,FALSE)</f>
        <v>00:00 00:00</v>
      </c>
      <c r="L83" s="16">
        <f t="shared" si="123"/>
        <v>12</v>
      </c>
      <c r="M83" s="16" t="str">
        <f ca="1">VLOOKUP(B83,Schedule!A$2:B$400,2,FALSE)</f>
        <v xml:space="preserve">00:00 00:00 </v>
      </c>
      <c r="O83" s="8" t="str">
        <f t="shared" ca="1" si="124"/>
        <v>insert into scheduleshift values (@ID,'12','1','5','24','1','0')exec @id=dbo.nextval 'scheduleshift.scheduleshiftref'</v>
      </c>
    </row>
    <row r="84" spans="1:15" x14ac:dyDescent="0.3">
      <c r="A84" s="8">
        <v>83</v>
      </c>
      <c r="B84" s="8">
        <f t="shared" si="33"/>
        <v>12</v>
      </c>
      <c r="C84" s="8">
        <f t="shared" si="144"/>
        <v>1</v>
      </c>
      <c r="D84" s="8">
        <v>6</v>
      </c>
      <c r="E84" s="18" t="str">
        <f ca="1">IF(G84=1,"-2147483647",IF(A84/L83&lt;=N$2*N$3,OFFSET(Shifts!A$1,L83,0,1)))</f>
        <v>-2147483647</v>
      </c>
      <c r="F84" s="8">
        <v>1</v>
      </c>
      <c r="G84" s="42">
        <f t="shared" ref="G84" si="148">N$11</f>
        <v>1</v>
      </c>
      <c r="H84" s="8">
        <f t="shared" si="136"/>
        <v>0</v>
      </c>
      <c r="I84" s="8">
        <f t="shared" si="122"/>
        <v>0</v>
      </c>
      <c r="J84" s="8">
        <f t="shared" si="127"/>
        <v>6</v>
      </c>
      <c r="K84" s="16" t="e">
        <f ca="1">VLOOKUP(E84,Shifts!A$2:B281,2,FALSE)</f>
        <v>#N/A</v>
      </c>
      <c r="L84" s="16">
        <f t="shared" si="123"/>
        <v>12</v>
      </c>
      <c r="M84" s="16" t="str">
        <f ca="1">VLOOKUP(B84,Schedule!A$2:B$400,2,FALSE)</f>
        <v xml:space="preserve">00:00 00:00 </v>
      </c>
      <c r="O84" s="8" t="str">
        <f t="shared" ca="1" si="124"/>
        <v>insert into scheduleshift values (@ID,'12','1','6','-2147483647','1','1')exec @id=dbo.nextval 'scheduleshift.scheduleshiftref'</v>
      </c>
    </row>
    <row r="85" spans="1:15" x14ac:dyDescent="0.3">
      <c r="A85" s="8">
        <v>84</v>
      </c>
      <c r="B85" s="8">
        <f t="shared" si="33"/>
        <v>12</v>
      </c>
      <c r="C85" s="8">
        <f t="shared" si="144"/>
        <v>1</v>
      </c>
      <c r="D85" s="8">
        <v>7</v>
      </c>
      <c r="E85" s="18" t="str">
        <f ca="1">IF(G85=1,"-2147483647",IF(A85/L84&lt;=N$2*N$3,OFFSET(Shifts!A$1,L84,0,1)))</f>
        <v>-2147483647</v>
      </c>
      <c r="F85" s="8">
        <v>1</v>
      </c>
      <c r="G85" s="42">
        <f t="shared" ref="G85" si="149">N$12</f>
        <v>1</v>
      </c>
      <c r="H85" s="8">
        <f t="shared" si="136"/>
        <v>0</v>
      </c>
      <c r="I85" s="8">
        <f t="shared" si="122"/>
        <v>0</v>
      </c>
      <c r="J85" s="8">
        <f t="shared" si="127"/>
        <v>7</v>
      </c>
      <c r="K85" s="16" t="e">
        <f ca="1">VLOOKUP(E85,Shifts!A$2:B282,2,FALSE)</f>
        <v>#N/A</v>
      </c>
      <c r="L85" s="16">
        <f t="shared" si="123"/>
        <v>13</v>
      </c>
      <c r="M85" s="16" t="str">
        <f ca="1">VLOOKUP(B85,Schedule!A$2:B$400,2,FALSE)</f>
        <v xml:space="preserve">00:00 00:00 </v>
      </c>
      <c r="O85" s="8" t="str">
        <f t="shared" ca="1" si="124"/>
        <v>insert into scheduleshift values (@ID,'12','1','7','-2147483647','1','1')exec @id=dbo.nextval 'scheduleshift.scheduleshiftref'</v>
      </c>
    </row>
    <row r="86" spans="1:15" x14ac:dyDescent="0.3">
      <c r="A86" s="8">
        <v>85</v>
      </c>
      <c r="B86" s="8">
        <f t="shared" si="33"/>
        <v>13</v>
      </c>
      <c r="C86" s="8">
        <f t="shared" si="144"/>
        <v>1</v>
      </c>
      <c r="D86" s="8">
        <v>1</v>
      </c>
      <c r="E86" s="18">
        <f ca="1">IF(G86=1,"-2147483647",IF(A86/L85&lt;=N$2*N$3,OFFSET(Shifts!A$1,L85,0,1)))</f>
        <v>26</v>
      </c>
      <c r="F86" s="8">
        <v>1</v>
      </c>
      <c r="G86" s="42">
        <f t="shared" ref="G86" si="150">N$6</f>
        <v>0</v>
      </c>
      <c r="H86" s="8">
        <f t="shared" si="136"/>
        <v>1</v>
      </c>
      <c r="I86" s="8">
        <f t="shared" si="122"/>
        <v>1</v>
      </c>
      <c r="J86" s="8">
        <f t="shared" si="127"/>
        <v>1</v>
      </c>
      <c r="K86" s="16" t="str">
        <f ca="1">VLOOKUP(E86,Shifts!A$2:B283,2,FALSE)</f>
        <v>00:00 00:00</v>
      </c>
      <c r="L86" s="16">
        <f t="shared" si="123"/>
        <v>13</v>
      </c>
      <c r="M86" s="16" t="str">
        <f ca="1">VLOOKUP(B86,Schedule!A$2:B$400,2,FALSE)</f>
        <v xml:space="preserve">00:00 00:00 </v>
      </c>
      <c r="O86" s="8" t="str">
        <f t="shared" ca="1" si="124"/>
        <v>insert into scheduleshift values (@ID,'13','1','1','26','1','0')exec @id=dbo.nextval 'scheduleshift.scheduleshiftref'</v>
      </c>
    </row>
    <row r="87" spans="1:15" x14ac:dyDescent="0.3">
      <c r="A87" s="8">
        <v>86</v>
      </c>
      <c r="B87" s="8">
        <f t="shared" si="33"/>
        <v>13</v>
      </c>
      <c r="C87" s="8">
        <f t="shared" si="144"/>
        <v>1</v>
      </c>
      <c r="D87" s="8">
        <v>2</v>
      </c>
      <c r="E87" s="18">
        <f ca="1">IF(G87=1,"-2147483647",IF(A87/L86&lt;=N$2*N$3,OFFSET(Shifts!A$1,L86,0,1)))</f>
        <v>26</v>
      </c>
      <c r="F87" s="8">
        <v>1</v>
      </c>
      <c r="G87" s="42">
        <f t="shared" ref="G87" si="151">N$7</f>
        <v>0</v>
      </c>
      <c r="H87" s="8">
        <f t="shared" si="136"/>
        <v>0</v>
      </c>
      <c r="I87" s="8">
        <f t="shared" si="122"/>
        <v>0</v>
      </c>
      <c r="J87" s="8">
        <f t="shared" si="127"/>
        <v>2</v>
      </c>
      <c r="K87" s="16" t="str">
        <f ca="1">VLOOKUP(E87,Shifts!A$2:B284,2,FALSE)</f>
        <v>00:00 00:00</v>
      </c>
      <c r="L87" s="16">
        <f t="shared" si="123"/>
        <v>13</v>
      </c>
      <c r="M87" s="16" t="str">
        <f ca="1">VLOOKUP(B87,Schedule!A$2:B$400,2,FALSE)</f>
        <v xml:space="preserve">00:00 00:00 </v>
      </c>
      <c r="O87" s="8" t="str">
        <f t="shared" ca="1" si="124"/>
        <v>insert into scheduleshift values (@ID,'13','1','2','26','1','0')exec @id=dbo.nextval 'scheduleshift.scheduleshiftref'</v>
      </c>
    </row>
    <row r="88" spans="1:15" x14ac:dyDescent="0.3">
      <c r="A88" s="8">
        <v>87</v>
      </c>
      <c r="B88" s="8">
        <f t="shared" ref="B88:B151" si="152">IF(I88=1,B87+1,B87)</f>
        <v>13</v>
      </c>
      <c r="C88" s="8">
        <f t="shared" si="144"/>
        <v>1</v>
      </c>
      <c r="D88" s="8">
        <v>3</v>
      </c>
      <c r="E88" s="18">
        <f ca="1">IF(G88=1,"-2147483647",IF(A88/L87&lt;=N$2*N$3,OFFSET(Shifts!A$1,L87,0,1)))</f>
        <v>26</v>
      </c>
      <c r="F88" s="8">
        <v>1</v>
      </c>
      <c r="G88" s="42">
        <f t="shared" ref="G88" si="153">N$8</f>
        <v>0</v>
      </c>
      <c r="H88" s="8">
        <f t="shared" si="136"/>
        <v>0</v>
      </c>
      <c r="I88" s="8">
        <f t="shared" si="122"/>
        <v>0</v>
      </c>
      <c r="J88" s="8">
        <f t="shared" si="127"/>
        <v>3</v>
      </c>
      <c r="K88" s="16" t="str">
        <f ca="1">VLOOKUP(E88,Shifts!A$2:B285,2,FALSE)</f>
        <v>00:00 00:00</v>
      </c>
      <c r="L88" s="16">
        <f t="shared" si="123"/>
        <v>13</v>
      </c>
      <c r="M88" s="16" t="str">
        <f ca="1">VLOOKUP(B88,Schedule!A$2:B$400,2,FALSE)</f>
        <v xml:space="preserve">00:00 00:00 </v>
      </c>
      <c r="O88" s="8" t="str">
        <f t="shared" ca="1" si="124"/>
        <v>insert into scheduleshift values (@ID,'13','1','3','26','1','0')exec @id=dbo.nextval 'scheduleshift.scheduleshiftref'</v>
      </c>
    </row>
    <row r="89" spans="1:15" x14ac:dyDescent="0.3">
      <c r="A89" s="8">
        <v>88</v>
      </c>
      <c r="B89" s="8">
        <f t="shared" si="152"/>
        <v>13</v>
      </c>
      <c r="C89" s="8">
        <f t="shared" si="144"/>
        <v>1</v>
      </c>
      <c r="D89" s="8">
        <v>4</v>
      </c>
      <c r="E89" s="18">
        <f ca="1">IF(G89=1,"-2147483647",IF(A89/L88&lt;=N$2*N$3,OFFSET(Shifts!A$1,L88,0,1)))</f>
        <v>26</v>
      </c>
      <c r="F89" s="8">
        <v>1</v>
      </c>
      <c r="G89" s="42">
        <f t="shared" ref="G89" si="154">N$9</f>
        <v>0</v>
      </c>
      <c r="H89" s="8">
        <f t="shared" si="136"/>
        <v>0</v>
      </c>
      <c r="I89" s="8">
        <f t="shared" si="122"/>
        <v>0</v>
      </c>
      <c r="J89" s="8">
        <f t="shared" si="127"/>
        <v>4</v>
      </c>
      <c r="K89" s="16" t="str">
        <f ca="1">VLOOKUP(E89,Shifts!A$2:B286,2,FALSE)</f>
        <v>00:00 00:00</v>
      </c>
      <c r="L89" s="16">
        <f t="shared" si="123"/>
        <v>13</v>
      </c>
      <c r="M89" s="16" t="str">
        <f ca="1">VLOOKUP(B89,Schedule!A$2:B$400,2,FALSE)</f>
        <v xml:space="preserve">00:00 00:00 </v>
      </c>
      <c r="O89" s="8" t="str">
        <f t="shared" ca="1" si="124"/>
        <v>insert into scheduleshift values (@ID,'13','1','4','26','1','0')exec @id=dbo.nextval 'scheduleshift.scheduleshiftref'</v>
      </c>
    </row>
    <row r="90" spans="1:15" x14ac:dyDescent="0.3">
      <c r="A90" s="8">
        <v>89</v>
      </c>
      <c r="B90" s="8">
        <f t="shared" si="152"/>
        <v>13</v>
      </c>
      <c r="C90" s="8">
        <f t="shared" si="144"/>
        <v>1</v>
      </c>
      <c r="D90" s="8">
        <v>5</v>
      </c>
      <c r="E90" s="18">
        <f ca="1">IF(G90=1,"-2147483647",IF(A90/L89&lt;=N$2*N$3,OFFSET(Shifts!A$1,L89,0,1)))</f>
        <v>26</v>
      </c>
      <c r="F90" s="8">
        <v>1</v>
      </c>
      <c r="G90" s="42">
        <f t="shared" ref="G90" si="155">N$10</f>
        <v>0</v>
      </c>
      <c r="H90" s="8">
        <f t="shared" si="136"/>
        <v>0</v>
      </c>
      <c r="I90" s="8">
        <f t="shared" si="122"/>
        <v>0</v>
      </c>
      <c r="J90" s="8">
        <f t="shared" si="127"/>
        <v>5</v>
      </c>
      <c r="K90" s="16" t="str">
        <f ca="1">VLOOKUP(E90,Shifts!A$2:B287,2,FALSE)</f>
        <v>00:00 00:00</v>
      </c>
      <c r="L90" s="16">
        <f t="shared" si="123"/>
        <v>13</v>
      </c>
      <c r="M90" s="16" t="str">
        <f ca="1">VLOOKUP(B90,Schedule!A$2:B$400,2,FALSE)</f>
        <v xml:space="preserve">00:00 00:00 </v>
      </c>
      <c r="O90" s="8" t="str">
        <f t="shared" ca="1" si="124"/>
        <v>insert into scheduleshift values (@ID,'13','1','5','26','1','0')exec @id=dbo.nextval 'scheduleshift.scheduleshiftref'</v>
      </c>
    </row>
    <row r="91" spans="1:15" x14ac:dyDescent="0.3">
      <c r="A91" s="8">
        <v>90</v>
      </c>
      <c r="B91" s="8">
        <f t="shared" si="152"/>
        <v>13</v>
      </c>
      <c r="C91" s="8">
        <f t="shared" si="144"/>
        <v>1</v>
      </c>
      <c r="D91" s="8">
        <v>6</v>
      </c>
      <c r="E91" s="18" t="str">
        <f ca="1">IF(G91=1,"-2147483647",IF(A91/L90&lt;=N$2*N$3,OFFSET(Shifts!A$1,L90,0,1)))</f>
        <v>-2147483647</v>
      </c>
      <c r="F91" s="8">
        <v>1</v>
      </c>
      <c r="G91" s="42">
        <f t="shared" ref="G91" si="156">N$11</f>
        <v>1</v>
      </c>
      <c r="H91" s="8">
        <f t="shared" si="136"/>
        <v>0</v>
      </c>
      <c r="I91" s="8">
        <f t="shared" si="122"/>
        <v>0</v>
      </c>
      <c r="J91" s="8">
        <f t="shared" si="127"/>
        <v>6</v>
      </c>
      <c r="K91" s="16" t="e">
        <f ca="1">VLOOKUP(E91,Shifts!A$2:B288,2,FALSE)</f>
        <v>#N/A</v>
      </c>
      <c r="L91" s="16">
        <f t="shared" si="123"/>
        <v>13</v>
      </c>
      <c r="M91" s="16" t="str">
        <f ca="1">VLOOKUP(B91,Schedule!A$2:B$400,2,FALSE)</f>
        <v xml:space="preserve">00:00 00:00 </v>
      </c>
      <c r="O91" s="8" t="str">
        <f t="shared" ca="1" si="124"/>
        <v>insert into scheduleshift values (@ID,'13','1','6','-2147483647','1','1')exec @id=dbo.nextval 'scheduleshift.scheduleshiftref'</v>
      </c>
    </row>
    <row r="92" spans="1:15" x14ac:dyDescent="0.3">
      <c r="A92" s="8">
        <v>91</v>
      </c>
      <c r="B92" s="8">
        <f t="shared" si="152"/>
        <v>13</v>
      </c>
      <c r="C92" s="8">
        <f t="shared" si="144"/>
        <v>1</v>
      </c>
      <c r="D92" s="8">
        <v>7</v>
      </c>
      <c r="E92" s="18" t="str">
        <f ca="1">IF(G92=1,"-2147483647",IF(A92/L91&lt;=N$2*N$3,OFFSET(Shifts!A$1,L91,0,1)))</f>
        <v>-2147483647</v>
      </c>
      <c r="F92" s="8">
        <v>1</v>
      </c>
      <c r="G92" s="42">
        <f t="shared" ref="G92" si="157">N$12</f>
        <v>1</v>
      </c>
      <c r="H92" s="8">
        <f t="shared" si="136"/>
        <v>0</v>
      </c>
      <c r="I92" s="8">
        <f t="shared" si="122"/>
        <v>0</v>
      </c>
      <c r="J92" s="8">
        <f t="shared" si="127"/>
        <v>7</v>
      </c>
      <c r="K92" s="16" t="e">
        <f ca="1">VLOOKUP(E92,Shifts!A$2:B289,2,FALSE)</f>
        <v>#N/A</v>
      </c>
      <c r="L92" s="16">
        <f t="shared" si="123"/>
        <v>14</v>
      </c>
      <c r="M92" s="16" t="str">
        <f ca="1">VLOOKUP(B92,Schedule!A$2:B$400,2,FALSE)</f>
        <v xml:space="preserve">00:00 00:00 </v>
      </c>
      <c r="O92" s="8" t="str">
        <f t="shared" ca="1" si="124"/>
        <v>insert into scheduleshift values (@ID,'13','1','7','-2147483647','1','1')exec @id=dbo.nextval 'scheduleshift.scheduleshiftref'</v>
      </c>
    </row>
    <row r="93" spans="1:15" x14ac:dyDescent="0.3">
      <c r="A93" s="8">
        <v>92</v>
      </c>
      <c r="B93" s="8">
        <f t="shared" si="152"/>
        <v>14</v>
      </c>
      <c r="C93" s="8">
        <f t="shared" si="144"/>
        <v>1</v>
      </c>
      <c r="D93" s="8">
        <v>1</v>
      </c>
      <c r="E93" s="18">
        <f ca="1">IF(G93=1,"-2147483647",IF(A93/L92&lt;=N$2*N$3,OFFSET(Shifts!A$1,L92,0,1)))</f>
        <v>28</v>
      </c>
      <c r="F93" s="8">
        <v>1</v>
      </c>
      <c r="G93" s="42">
        <f t="shared" ref="G93" si="158">N$6</f>
        <v>0</v>
      </c>
      <c r="H93" s="8">
        <f t="shared" si="136"/>
        <v>1</v>
      </c>
      <c r="I93" s="8">
        <f t="shared" si="122"/>
        <v>1</v>
      </c>
      <c r="J93" s="8">
        <f t="shared" si="127"/>
        <v>1</v>
      </c>
      <c r="K93" s="16" t="str">
        <f ca="1">VLOOKUP(E93,Shifts!A$2:B290,2,FALSE)</f>
        <v>00:00 00:00</v>
      </c>
      <c r="L93" s="16">
        <f t="shared" si="123"/>
        <v>14</v>
      </c>
      <c r="M93" s="16" t="str">
        <f ca="1">VLOOKUP(B93,Schedule!A$2:B$400,2,FALSE)</f>
        <v xml:space="preserve">00:00 00:00 </v>
      </c>
      <c r="O93" s="8" t="str">
        <f t="shared" ca="1" si="124"/>
        <v>insert into scheduleshift values (@ID,'14','1','1','28','1','0')exec @id=dbo.nextval 'scheduleshift.scheduleshiftref'</v>
      </c>
    </row>
    <row r="94" spans="1:15" x14ac:dyDescent="0.3">
      <c r="A94" s="8">
        <v>93</v>
      </c>
      <c r="B94" s="8">
        <f t="shared" si="152"/>
        <v>14</v>
      </c>
      <c r="C94" s="8">
        <f t="shared" si="144"/>
        <v>1</v>
      </c>
      <c r="D94" s="8">
        <v>2</v>
      </c>
      <c r="E94" s="18">
        <f ca="1">IF(G94=1,"-2147483647",IF(A94/L93&lt;=N$2*N$3,OFFSET(Shifts!A$1,L93,0,1)))</f>
        <v>28</v>
      </c>
      <c r="F94" s="8">
        <v>1</v>
      </c>
      <c r="G94" s="42">
        <f t="shared" ref="G94" si="159">N$7</f>
        <v>0</v>
      </c>
      <c r="H94" s="8">
        <f t="shared" si="136"/>
        <v>0</v>
      </c>
      <c r="I94" s="8">
        <f t="shared" si="122"/>
        <v>0</v>
      </c>
      <c r="J94" s="8">
        <f t="shared" si="127"/>
        <v>2</v>
      </c>
      <c r="K94" s="16" t="str">
        <f ca="1">VLOOKUP(E94,Shifts!A$2:B291,2,FALSE)</f>
        <v>00:00 00:00</v>
      </c>
      <c r="L94" s="16">
        <f t="shared" si="123"/>
        <v>14</v>
      </c>
      <c r="M94" s="16" t="str">
        <f ca="1">VLOOKUP(B94,Schedule!A$2:B$400,2,FALSE)</f>
        <v xml:space="preserve">00:00 00:00 </v>
      </c>
      <c r="O94" s="8" t="str">
        <f t="shared" ca="1" si="124"/>
        <v>insert into scheduleshift values (@ID,'14','1','2','28','1','0')exec @id=dbo.nextval 'scheduleshift.scheduleshiftref'</v>
      </c>
    </row>
    <row r="95" spans="1:15" x14ac:dyDescent="0.3">
      <c r="A95" s="8">
        <v>94</v>
      </c>
      <c r="B95" s="8">
        <f t="shared" si="152"/>
        <v>14</v>
      </c>
      <c r="C95" s="8">
        <f t="shared" si="144"/>
        <v>1</v>
      </c>
      <c r="D95" s="8">
        <v>3</v>
      </c>
      <c r="E95" s="18">
        <f ca="1">IF(G95=1,"-2147483647",IF(A95/L94&lt;=N$2*N$3,OFFSET(Shifts!A$1,L94,0,1)))</f>
        <v>28</v>
      </c>
      <c r="F95" s="8">
        <v>1</v>
      </c>
      <c r="G95" s="42">
        <f t="shared" ref="G95" si="160">N$8</f>
        <v>0</v>
      </c>
      <c r="H95" s="8">
        <f t="shared" si="136"/>
        <v>0</v>
      </c>
      <c r="I95" s="8">
        <f t="shared" si="122"/>
        <v>0</v>
      </c>
      <c r="J95" s="8">
        <f t="shared" si="127"/>
        <v>3</v>
      </c>
      <c r="K95" s="16" t="str">
        <f ca="1">VLOOKUP(E95,Shifts!A$2:B292,2,FALSE)</f>
        <v>00:00 00:00</v>
      </c>
      <c r="L95" s="16">
        <f t="shared" si="123"/>
        <v>14</v>
      </c>
      <c r="M95" s="16" t="str">
        <f ca="1">VLOOKUP(B95,Schedule!A$2:B$400,2,FALSE)</f>
        <v xml:space="preserve">00:00 00:00 </v>
      </c>
      <c r="O95" s="8" t="str">
        <f t="shared" ca="1" si="124"/>
        <v>insert into scheduleshift values (@ID,'14','1','3','28','1','0')exec @id=dbo.nextval 'scheduleshift.scheduleshiftref'</v>
      </c>
    </row>
    <row r="96" spans="1:15" x14ac:dyDescent="0.3">
      <c r="A96" s="8">
        <v>95</v>
      </c>
      <c r="B96" s="8">
        <f t="shared" si="152"/>
        <v>14</v>
      </c>
      <c r="C96" s="8">
        <f t="shared" si="144"/>
        <v>1</v>
      </c>
      <c r="D96" s="8">
        <v>4</v>
      </c>
      <c r="E96" s="18">
        <f ca="1">IF(G96=1,"-2147483647",IF(A96/L95&lt;=N$2*N$3,OFFSET(Shifts!A$1,L95,0,1)))</f>
        <v>28</v>
      </c>
      <c r="F96" s="8">
        <v>1</v>
      </c>
      <c r="G96" s="42">
        <f t="shared" ref="G96" si="161">N$9</f>
        <v>0</v>
      </c>
      <c r="H96" s="8">
        <f t="shared" si="136"/>
        <v>0</v>
      </c>
      <c r="I96" s="8">
        <f t="shared" si="122"/>
        <v>0</v>
      </c>
      <c r="J96" s="8">
        <f t="shared" si="127"/>
        <v>4</v>
      </c>
      <c r="K96" s="16" t="str">
        <f ca="1">VLOOKUP(E96,Shifts!A$2:B293,2,FALSE)</f>
        <v>00:00 00:00</v>
      </c>
      <c r="L96" s="16">
        <f t="shared" si="123"/>
        <v>14</v>
      </c>
      <c r="M96" s="16" t="str">
        <f ca="1">VLOOKUP(B96,Schedule!A$2:B$400,2,FALSE)</f>
        <v xml:space="preserve">00:00 00:00 </v>
      </c>
      <c r="O96" s="8" t="str">
        <f t="shared" ca="1" si="124"/>
        <v>insert into scheduleshift values (@ID,'14','1','4','28','1','0')exec @id=dbo.nextval 'scheduleshift.scheduleshiftref'</v>
      </c>
    </row>
    <row r="97" spans="1:15" x14ac:dyDescent="0.3">
      <c r="A97" s="8">
        <v>96</v>
      </c>
      <c r="B97" s="8">
        <f t="shared" si="152"/>
        <v>14</v>
      </c>
      <c r="C97" s="8">
        <f t="shared" si="144"/>
        <v>1</v>
      </c>
      <c r="D97" s="8">
        <v>5</v>
      </c>
      <c r="E97" s="18">
        <f ca="1">IF(G97=1,"-2147483647",IF(A97/L96&lt;=N$2*N$3,OFFSET(Shifts!A$1,L96,0,1)))</f>
        <v>28</v>
      </c>
      <c r="F97" s="8">
        <v>1</v>
      </c>
      <c r="G97" s="42">
        <f t="shared" ref="G97" si="162">N$10</f>
        <v>0</v>
      </c>
      <c r="H97" s="8">
        <f t="shared" si="136"/>
        <v>0</v>
      </c>
      <c r="I97" s="8">
        <f t="shared" si="122"/>
        <v>0</v>
      </c>
      <c r="J97" s="8">
        <f t="shared" si="127"/>
        <v>5</v>
      </c>
      <c r="K97" s="16" t="str">
        <f ca="1">VLOOKUP(E97,Shifts!A$2:B294,2,FALSE)</f>
        <v>00:00 00:00</v>
      </c>
      <c r="L97" s="16">
        <f t="shared" si="123"/>
        <v>14</v>
      </c>
      <c r="M97" s="16" t="str">
        <f ca="1">VLOOKUP(B97,Schedule!A$2:B$400,2,FALSE)</f>
        <v xml:space="preserve">00:00 00:00 </v>
      </c>
      <c r="O97" s="8" t="str">
        <f t="shared" ca="1" si="124"/>
        <v>insert into scheduleshift values (@ID,'14','1','5','28','1','0')exec @id=dbo.nextval 'scheduleshift.scheduleshiftref'</v>
      </c>
    </row>
    <row r="98" spans="1:15" x14ac:dyDescent="0.3">
      <c r="A98" s="8">
        <v>97</v>
      </c>
      <c r="B98" s="8">
        <f t="shared" si="152"/>
        <v>14</v>
      </c>
      <c r="C98" s="8">
        <f t="shared" si="144"/>
        <v>1</v>
      </c>
      <c r="D98" s="8">
        <v>6</v>
      </c>
      <c r="E98" s="18" t="str">
        <f ca="1">IF(G98=1,"-2147483647",IF(A98/L97&lt;=N$2*N$3,OFFSET(Shifts!A$1,L97,0,1)))</f>
        <v>-2147483647</v>
      </c>
      <c r="F98" s="8">
        <v>1</v>
      </c>
      <c r="G98" s="42">
        <f t="shared" ref="G98" si="163">N$11</f>
        <v>1</v>
      </c>
      <c r="H98" s="8">
        <f t="shared" si="136"/>
        <v>0</v>
      </c>
      <c r="I98" s="8">
        <f t="shared" si="122"/>
        <v>0</v>
      </c>
      <c r="J98" s="8">
        <f t="shared" si="127"/>
        <v>6</v>
      </c>
      <c r="K98" s="16" t="e">
        <f ca="1">VLOOKUP(E98,Shifts!A$2:B295,2,FALSE)</f>
        <v>#N/A</v>
      </c>
      <c r="L98" s="16">
        <f t="shared" si="123"/>
        <v>14</v>
      </c>
      <c r="M98" s="16" t="str">
        <f ca="1">VLOOKUP(B98,Schedule!A$2:B$400,2,FALSE)</f>
        <v xml:space="preserve">00:00 00:00 </v>
      </c>
      <c r="O98" s="8" t="str">
        <f t="shared" ca="1" si="124"/>
        <v>insert into scheduleshift values (@ID,'14','1','6','-2147483647','1','1')exec @id=dbo.nextval 'scheduleshift.scheduleshiftref'</v>
      </c>
    </row>
    <row r="99" spans="1:15" x14ac:dyDescent="0.3">
      <c r="A99" s="8">
        <v>98</v>
      </c>
      <c r="B99" s="8">
        <f t="shared" si="152"/>
        <v>14</v>
      </c>
      <c r="C99" s="8">
        <f t="shared" si="144"/>
        <v>1</v>
      </c>
      <c r="D99" s="8">
        <v>7</v>
      </c>
      <c r="E99" s="18" t="str">
        <f ca="1">IF(G99=1,"-2147483647",IF(A99/L98&lt;=N$2*N$3,OFFSET(Shifts!A$1,L98,0,1)))</f>
        <v>-2147483647</v>
      </c>
      <c r="F99" s="8">
        <v>1</v>
      </c>
      <c r="G99" s="42">
        <f t="shared" ref="G99" si="164">N$12</f>
        <v>1</v>
      </c>
      <c r="H99" s="8">
        <f t="shared" si="136"/>
        <v>0</v>
      </c>
      <c r="I99" s="8">
        <f t="shared" si="122"/>
        <v>0</v>
      </c>
      <c r="J99" s="8">
        <f t="shared" si="127"/>
        <v>7</v>
      </c>
      <c r="K99" s="16" t="e">
        <f ca="1">VLOOKUP(E99,Shifts!A$2:B296,2,FALSE)</f>
        <v>#N/A</v>
      </c>
      <c r="L99" s="16">
        <f t="shared" si="123"/>
        <v>15</v>
      </c>
      <c r="M99" s="16" t="str">
        <f ca="1">VLOOKUP(B99,Schedule!A$2:B$400,2,FALSE)</f>
        <v xml:space="preserve">00:00 00:00 </v>
      </c>
      <c r="O99" s="8" t="str">
        <f t="shared" ca="1" si="124"/>
        <v>insert into scheduleshift values (@ID,'14','1','7','-2147483647','1','1')exec @id=dbo.nextval 'scheduleshift.scheduleshiftref'</v>
      </c>
    </row>
    <row r="100" spans="1:15" x14ac:dyDescent="0.3">
      <c r="A100" s="8">
        <v>99</v>
      </c>
      <c r="B100" s="8">
        <f t="shared" si="152"/>
        <v>15</v>
      </c>
      <c r="C100" s="8">
        <f t="shared" si="144"/>
        <v>1</v>
      </c>
      <c r="D100" s="8">
        <v>1</v>
      </c>
      <c r="E100" s="18">
        <f ca="1">IF(G100=1,"-2147483647",IF(A100/L99&lt;=N$2*N$3,OFFSET(Shifts!A$1,L99,0,1)))</f>
        <v>30</v>
      </c>
      <c r="F100" s="8">
        <v>1</v>
      </c>
      <c r="G100" s="42">
        <f t="shared" ref="G100" si="165">N$6</f>
        <v>0</v>
      </c>
      <c r="H100" s="8">
        <f t="shared" si="136"/>
        <v>1</v>
      </c>
      <c r="I100" s="8">
        <f>IF(C99*D99=N$2,1,0)</f>
        <v>1</v>
      </c>
      <c r="J100" s="8">
        <f t="shared" si="127"/>
        <v>1</v>
      </c>
      <c r="K100" s="16" t="str">
        <f ca="1">VLOOKUP(E100,Shifts!A$2:B297,2,FALSE)</f>
        <v>00:00 00:00</v>
      </c>
      <c r="L100" s="16">
        <f t="shared" si="123"/>
        <v>15</v>
      </c>
      <c r="M100" s="16" t="str">
        <f ca="1">VLOOKUP(B100,Schedule!A$2:B$400,2,FALSE)</f>
        <v xml:space="preserve">00:00 00:00 </v>
      </c>
      <c r="O100" s="8" t="str">
        <f t="shared" ca="1" si="124"/>
        <v>insert into scheduleshift values (@ID,'15','1','1','30','1','0')exec @id=dbo.nextval 'scheduleshift.scheduleshiftref'</v>
      </c>
    </row>
    <row r="101" spans="1:15" x14ac:dyDescent="0.3">
      <c r="A101" s="8">
        <v>100</v>
      </c>
      <c r="B101" s="8">
        <f t="shared" si="152"/>
        <v>15</v>
      </c>
      <c r="C101" s="8">
        <f t="shared" si="144"/>
        <v>1</v>
      </c>
      <c r="D101" s="8">
        <v>2</v>
      </c>
      <c r="E101" s="18">
        <f ca="1">IF(G101=1,"-2147483647",IF(A101/L100&lt;=N$2*N$3,OFFSET(Shifts!A$1,L100,0,1)))</f>
        <v>30</v>
      </c>
      <c r="F101" s="8">
        <v>1</v>
      </c>
      <c r="G101" s="42">
        <f t="shared" ref="G101" si="166">N$7</f>
        <v>0</v>
      </c>
      <c r="H101" s="8">
        <f t="shared" si="136"/>
        <v>0</v>
      </c>
      <c r="I101" s="8">
        <f t="shared" si="122"/>
        <v>0</v>
      </c>
      <c r="J101" s="8">
        <f t="shared" si="127"/>
        <v>2</v>
      </c>
      <c r="K101" s="16" t="str">
        <f ca="1">VLOOKUP(E101,Shifts!A$2:B298,2,FALSE)</f>
        <v>00:00 00:00</v>
      </c>
      <c r="L101" s="16">
        <f t="shared" si="123"/>
        <v>15</v>
      </c>
      <c r="M101" s="16" t="str">
        <f ca="1">VLOOKUP(B101,Schedule!A$2:B$400,2,FALSE)</f>
        <v xml:space="preserve">00:00 00:00 </v>
      </c>
      <c r="O101" s="8" t="str">
        <f t="shared" ca="1" si="124"/>
        <v>insert into scheduleshift values (@ID,'15','1','2','30','1','0')exec @id=dbo.nextval 'scheduleshift.scheduleshiftref'</v>
      </c>
    </row>
    <row r="102" spans="1:15" x14ac:dyDescent="0.3">
      <c r="A102" s="8">
        <v>101</v>
      </c>
      <c r="B102" s="8">
        <f t="shared" si="152"/>
        <v>15</v>
      </c>
      <c r="C102" s="8">
        <f t="shared" si="144"/>
        <v>1</v>
      </c>
      <c r="D102" s="8">
        <v>3</v>
      </c>
      <c r="E102" s="18">
        <f ca="1">IF(G102=1,"-2147483647",IF(A102/L101&lt;=N$2*N$3,OFFSET(Shifts!A$1,L101,0,1)))</f>
        <v>30</v>
      </c>
      <c r="F102" s="8">
        <v>1</v>
      </c>
      <c r="G102" s="42">
        <f t="shared" ref="G102" si="167">N$8</f>
        <v>0</v>
      </c>
      <c r="H102" s="8">
        <f t="shared" si="136"/>
        <v>0</v>
      </c>
      <c r="I102" s="8">
        <f t="shared" si="122"/>
        <v>0</v>
      </c>
      <c r="J102" s="8">
        <f t="shared" si="127"/>
        <v>3</v>
      </c>
      <c r="K102" s="16" t="str">
        <f ca="1">VLOOKUP(E102,Shifts!A$2:B299,2,FALSE)</f>
        <v>00:00 00:00</v>
      </c>
      <c r="L102" s="16">
        <f t="shared" si="123"/>
        <v>15</v>
      </c>
      <c r="M102" s="16" t="str">
        <f ca="1">VLOOKUP(B102,Schedule!A$2:B$400,2,FALSE)</f>
        <v xml:space="preserve">00:00 00:00 </v>
      </c>
      <c r="O102" s="8" t="str">
        <f t="shared" ca="1" si="124"/>
        <v>insert into scheduleshift values (@ID,'15','1','3','30','1','0')exec @id=dbo.nextval 'scheduleshift.scheduleshiftref'</v>
      </c>
    </row>
    <row r="103" spans="1:15" x14ac:dyDescent="0.3">
      <c r="A103" s="8">
        <v>102</v>
      </c>
      <c r="B103" s="8">
        <f t="shared" si="152"/>
        <v>15</v>
      </c>
      <c r="C103" s="8">
        <f t="shared" si="144"/>
        <v>1</v>
      </c>
      <c r="D103" s="8">
        <v>4</v>
      </c>
      <c r="E103" s="18">
        <f ca="1">IF(G103=1,"-2147483647",IF(A103/L102&lt;=N$2*N$3,OFFSET(Shifts!A$1,L102,0,1)))</f>
        <v>30</v>
      </c>
      <c r="F103" s="8">
        <v>1</v>
      </c>
      <c r="G103" s="42">
        <f t="shared" ref="G103" si="168">N$9</f>
        <v>0</v>
      </c>
      <c r="H103" s="8">
        <f t="shared" si="136"/>
        <v>0</v>
      </c>
      <c r="I103" s="8">
        <f t="shared" si="122"/>
        <v>0</v>
      </c>
      <c r="J103" s="8">
        <f t="shared" si="127"/>
        <v>4</v>
      </c>
      <c r="K103" s="16" t="str">
        <f ca="1">VLOOKUP(E103,Shifts!A$2:B300,2,FALSE)</f>
        <v>00:00 00:00</v>
      </c>
      <c r="L103" s="16">
        <f t="shared" si="123"/>
        <v>15</v>
      </c>
      <c r="M103" s="16" t="str">
        <f ca="1">VLOOKUP(B103,Schedule!A$2:B$400,2,FALSE)</f>
        <v xml:space="preserve">00:00 00:00 </v>
      </c>
      <c r="O103" s="8" t="str">
        <f t="shared" ca="1" si="124"/>
        <v>insert into scheduleshift values (@ID,'15','1','4','30','1','0')exec @id=dbo.nextval 'scheduleshift.scheduleshiftref'</v>
      </c>
    </row>
    <row r="104" spans="1:15" x14ac:dyDescent="0.3">
      <c r="A104" s="8">
        <v>103</v>
      </c>
      <c r="B104" s="8">
        <f t="shared" si="152"/>
        <v>15</v>
      </c>
      <c r="C104" s="8">
        <f t="shared" si="144"/>
        <v>1</v>
      </c>
      <c r="D104" s="8">
        <v>5</v>
      </c>
      <c r="E104" s="18">
        <f ca="1">IF(G104=1,"-2147483647",IF(A104/L103&lt;=N$2*N$3,OFFSET(Shifts!A$1,L103,0,1)))</f>
        <v>30</v>
      </c>
      <c r="F104" s="8">
        <v>1</v>
      </c>
      <c r="G104" s="42">
        <f t="shared" ref="G104" si="169">N$10</f>
        <v>0</v>
      </c>
      <c r="H104" s="8">
        <f t="shared" si="136"/>
        <v>0</v>
      </c>
      <c r="I104" s="8">
        <f t="shared" si="122"/>
        <v>0</v>
      </c>
      <c r="J104" s="8">
        <f t="shared" si="127"/>
        <v>5</v>
      </c>
      <c r="K104" s="16" t="str">
        <f ca="1">VLOOKUP(E104,Shifts!A$2:B301,2,FALSE)</f>
        <v>00:00 00:00</v>
      </c>
      <c r="L104" s="16">
        <f t="shared" si="123"/>
        <v>15</v>
      </c>
      <c r="M104" s="16" t="str">
        <f ca="1">VLOOKUP(B104,Schedule!A$2:B$400,2,FALSE)</f>
        <v xml:space="preserve">00:00 00:00 </v>
      </c>
      <c r="O104" s="8" t="str">
        <f t="shared" ca="1" si="124"/>
        <v>insert into scheduleshift values (@ID,'15','1','5','30','1','0')exec @id=dbo.nextval 'scheduleshift.scheduleshiftref'</v>
      </c>
    </row>
    <row r="105" spans="1:15" x14ac:dyDescent="0.3">
      <c r="A105" s="8">
        <v>104</v>
      </c>
      <c r="B105" s="8">
        <f t="shared" si="152"/>
        <v>15</v>
      </c>
      <c r="C105" s="8">
        <f t="shared" si="144"/>
        <v>1</v>
      </c>
      <c r="D105" s="8">
        <v>6</v>
      </c>
      <c r="E105" s="18" t="str">
        <f ca="1">IF(G105=1,"-2147483647",IF(A105/L104&lt;=N$2*N$3,OFFSET(Shifts!A$1,L104,0,1)))</f>
        <v>-2147483647</v>
      </c>
      <c r="F105" s="8">
        <v>1</v>
      </c>
      <c r="G105" s="42">
        <f t="shared" ref="G105" si="170">N$11</f>
        <v>1</v>
      </c>
      <c r="H105" s="8">
        <f t="shared" si="136"/>
        <v>0</v>
      </c>
      <c r="I105" s="8">
        <f t="shared" si="122"/>
        <v>0</v>
      </c>
      <c r="J105" s="8">
        <f t="shared" si="127"/>
        <v>6</v>
      </c>
      <c r="K105" s="16" t="e">
        <f ca="1">VLOOKUP(E105,Shifts!A$2:B302,2,FALSE)</f>
        <v>#N/A</v>
      </c>
      <c r="L105" s="16">
        <f t="shared" si="123"/>
        <v>15</v>
      </c>
      <c r="M105" s="16" t="str">
        <f ca="1">VLOOKUP(B105,Schedule!A$2:B$400,2,FALSE)</f>
        <v xml:space="preserve">00:00 00:00 </v>
      </c>
      <c r="O105" s="8" t="str">
        <f t="shared" ca="1" si="124"/>
        <v>insert into scheduleshift values (@ID,'15','1','6','-2147483647','1','1')exec @id=dbo.nextval 'scheduleshift.scheduleshiftref'</v>
      </c>
    </row>
    <row r="106" spans="1:15" x14ac:dyDescent="0.3">
      <c r="A106" s="8">
        <v>105</v>
      </c>
      <c r="B106" s="8">
        <f t="shared" si="152"/>
        <v>15</v>
      </c>
      <c r="C106" s="8">
        <f t="shared" si="144"/>
        <v>1</v>
      </c>
      <c r="D106" s="8">
        <v>7</v>
      </c>
      <c r="E106" s="18" t="str">
        <f ca="1">IF(G106=1,"-2147483647",IF(A106/L105&lt;=N$2*N$3,OFFSET(Shifts!A$1,L105,0,1)))</f>
        <v>-2147483647</v>
      </c>
      <c r="F106" s="8">
        <v>1</v>
      </c>
      <c r="G106" s="42">
        <f t="shared" ref="G106" si="171">N$12</f>
        <v>1</v>
      </c>
      <c r="H106" s="8">
        <f t="shared" si="136"/>
        <v>0</v>
      </c>
      <c r="I106" s="8">
        <f t="shared" si="122"/>
        <v>0</v>
      </c>
      <c r="J106" s="8">
        <f t="shared" si="127"/>
        <v>7</v>
      </c>
      <c r="K106" s="16" t="e">
        <f ca="1">VLOOKUP(E106,Shifts!A$2:B303,2,FALSE)</f>
        <v>#N/A</v>
      </c>
      <c r="L106" s="16">
        <f t="shared" si="123"/>
        <v>16</v>
      </c>
      <c r="M106" s="16" t="str">
        <f ca="1">VLOOKUP(B106,Schedule!A$2:B$400,2,FALSE)</f>
        <v xml:space="preserve">00:00 00:00 </v>
      </c>
      <c r="O106" s="8" t="str">
        <f t="shared" ca="1" si="124"/>
        <v>insert into scheduleshift values (@ID,'15','1','7','-2147483647','1','1')exec @id=dbo.nextval 'scheduleshift.scheduleshiftref'</v>
      </c>
    </row>
    <row r="107" spans="1:15" x14ac:dyDescent="0.3">
      <c r="A107" s="8">
        <v>106</v>
      </c>
      <c r="B107" s="8">
        <f t="shared" si="152"/>
        <v>16</v>
      </c>
      <c r="C107" s="8">
        <f t="shared" si="144"/>
        <v>1</v>
      </c>
      <c r="D107" s="8">
        <v>1</v>
      </c>
      <c r="E107" s="18">
        <f ca="1">IF(G107=1,"-2147483647",IF(A107/L106&lt;=N$2*N$3,OFFSET(Shifts!A$1,L106,0,1)))</f>
        <v>32</v>
      </c>
      <c r="F107" s="8">
        <v>1</v>
      </c>
      <c r="G107" s="42">
        <f t="shared" ref="G107" si="172">N$6</f>
        <v>0</v>
      </c>
      <c r="H107" s="8">
        <f t="shared" si="136"/>
        <v>1</v>
      </c>
      <c r="I107" s="8">
        <f t="shared" si="122"/>
        <v>1</v>
      </c>
      <c r="J107" s="8">
        <f t="shared" si="127"/>
        <v>1</v>
      </c>
      <c r="K107" s="16" t="str">
        <f ca="1">VLOOKUP(E107,Shifts!A$2:B304,2,FALSE)</f>
        <v>00:00 00:00</v>
      </c>
      <c r="L107" s="16">
        <f t="shared" si="123"/>
        <v>16</v>
      </c>
      <c r="M107" s="16" t="str">
        <f ca="1">VLOOKUP(B107,Schedule!A$2:B$400,2,FALSE)</f>
        <v xml:space="preserve">00:00 00:00 </v>
      </c>
      <c r="O107" s="8" t="str">
        <f t="shared" ca="1" si="124"/>
        <v>insert into scheduleshift values (@ID,'16','1','1','32','1','0')exec @id=dbo.nextval 'scheduleshift.scheduleshiftref'</v>
      </c>
    </row>
    <row r="108" spans="1:15" x14ac:dyDescent="0.3">
      <c r="A108" s="8">
        <v>107</v>
      </c>
      <c r="B108" s="8">
        <f t="shared" si="152"/>
        <v>16</v>
      </c>
      <c r="C108" s="8">
        <f t="shared" si="144"/>
        <v>1</v>
      </c>
      <c r="D108" s="8">
        <v>2</v>
      </c>
      <c r="E108" s="18">
        <f ca="1">IF(G108=1,"-2147483647",IF(A108/L107&lt;=N$2*N$3,OFFSET(Shifts!A$1,L107,0,1)))</f>
        <v>32</v>
      </c>
      <c r="F108" s="8">
        <v>1</v>
      </c>
      <c r="G108" s="42">
        <f t="shared" ref="G108" si="173">N$7</f>
        <v>0</v>
      </c>
      <c r="H108" s="8">
        <f t="shared" si="136"/>
        <v>0</v>
      </c>
      <c r="I108" s="8">
        <f t="shared" si="122"/>
        <v>0</v>
      </c>
      <c r="J108" s="8">
        <f t="shared" si="127"/>
        <v>2</v>
      </c>
      <c r="K108" s="16" t="str">
        <f ca="1">VLOOKUP(E108,Shifts!A$2:B305,2,FALSE)</f>
        <v>00:00 00:00</v>
      </c>
      <c r="L108" s="16">
        <f t="shared" si="123"/>
        <v>16</v>
      </c>
      <c r="M108" s="16" t="str">
        <f ca="1">VLOOKUP(B108,Schedule!A$2:B$400,2,FALSE)</f>
        <v xml:space="preserve">00:00 00:00 </v>
      </c>
      <c r="O108" s="8" t="str">
        <f t="shared" ca="1" si="124"/>
        <v>insert into scheduleshift values (@ID,'16','1','2','32','1','0')exec @id=dbo.nextval 'scheduleshift.scheduleshiftref'</v>
      </c>
    </row>
    <row r="109" spans="1:15" x14ac:dyDescent="0.3">
      <c r="A109" s="8">
        <v>108</v>
      </c>
      <c r="B109" s="8">
        <f t="shared" si="152"/>
        <v>16</v>
      </c>
      <c r="C109" s="8">
        <f t="shared" si="144"/>
        <v>1</v>
      </c>
      <c r="D109" s="8">
        <v>3</v>
      </c>
      <c r="E109" s="18">
        <f ca="1">IF(G109=1,"-2147483647",IF(A109/L108&lt;=N$2*N$3,OFFSET(Shifts!A$1,L108,0,1)))</f>
        <v>32</v>
      </c>
      <c r="F109" s="8">
        <v>1</v>
      </c>
      <c r="G109" s="42">
        <f t="shared" ref="G109" si="174">N$8</f>
        <v>0</v>
      </c>
      <c r="H109" s="8">
        <f t="shared" si="136"/>
        <v>0</v>
      </c>
      <c r="I109" s="8">
        <f t="shared" si="122"/>
        <v>0</v>
      </c>
      <c r="J109" s="8">
        <f t="shared" si="127"/>
        <v>3</v>
      </c>
      <c r="K109" s="16" t="str">
        <f ca="1">VLOOKUP(E109,Shifts!A$2:B306,2,FALSE)</f>
        <v>00:00 00:00</v>
      </c>
      <c r="L109" s="16">
        <f t="shared" si="123"/>
        <v>16</v>
      </c>
      <c r="M109" s="16" t="str">
        <f ca="1">VLOOKUP(B109,Schedule!A$2:B$400,2,FALSE)</f>
        <v xml:space="preserve">00:00 00:00 </v>
      </c>
      <c r="O109" s="8" t="str">
        <f t="shared" ca="1" si="124"/>
        <v>insert into scheduleshift values (@ID,'16','1','3','32','1','0')exec @id=dbo.nextval 'scheduleshift.scheduleshiftref'</v>
      </c>
    </row>
    <row r="110" spans="1:15" x14ac:dyDescent="0.3">
      <c r="A110" s="8">
        <v>109</v>
      </c>
      <c r="B110" s="8">
        <f t="shared" si="152"/>
        <v>16</v>
      </c>
      <c r="C110" s="8">
        <f t="shared" si="144"/>
        <v>1</v>
      </c>
      <c r="D110" s="8">
        <v>4</v>
      </c>
      <c r="E110" s="18">
        <f ca="1">IF(G110=1,"-2147483647",IF(A110/L109&lt;=N$2*N$3,OFFSET(Shifts!A$1,L109,0,1)))</f>
        <v>32</v>
      </c>
      <c r="F110" s="8">
        <v>1</v>
      </c>
      <c r="G110" s="42">
        <f t="shared" ref="G110" si="175">N$9</f>
        <v>0</v>
      </c>
      <c r="H110" s="8">
        <f t="shared" si="136"/>
        <v>0</v>
      </c>
      <c r="I110" s="8">
        <f t="shared" si="122"/>
        <v>0</v>
      </c>
      <c r="J110" s="8">
        <f t="shared" si="127"/>
        <v>4</v>
      </c>
      <c r="K110" s="16" t="str">
        <f ca="1">VLOOKUP(E110,Shifts!A$2:B307,2,FALSE)</f>
        <v>00:00 00:00</v>
      </c>
      <c r="L110" s="16">
        <f t="shared" si="123"/>
        <v>16</v>
      </c>
      <c r="M110" s="16" t="str">
        <f ca="1">VLOOKUP(B110,Schedule!A$2:B$400,2,FALSE)</f>
        <v xml:space="preserve">00:00 00:00 </v>
      </c>
      <c r="O110" s="8" t="str">
        <f t="shared" ca="1" si="124"/>
        <v>insert into scheduleshift values (@ID,'16','1','4','32','1','0')exec @id=dbo.nextval 'scheduleshift.scheduleshiftref'</v>
      </c>
    </row>
    <row r="111" spans="1:15" x14ac:dyDescent="0.3">
      <c r="A111" s="8">
        <v>110</v>
      </c>
      <c r="B111" s="8">
        <f t="shared" si="152"/>
        <v>16</v>
      </c>
      <c r="C111" s="8">
        <f t="shared" si="144"/>
        <v>1</v>
      </c>
      <c r="D111" s="8">
        <v>5</v>
      </c>
      <c r="E111" s="18">
        <f ca="1">IF(G111=1,"-2147483647",IF(A111/L110&lt;=N$2*N$3,OFFSET(Shifts!A$1,L110,0,1)))</f>
        <v>32</v>
      </c>
      <c r="F111" s="8">
        <v>1</v>
      </c>
      <c r="G111" s="42">
        <f t="shared" ref="G111" si="176">N$10</f>
        <v>0</v>
      </c>
      <c r="H111" s="8">
        <f t="shared" si="136"/>
        <v>0</v>
      </c>
      <c r="I111" s="8">
        <f t="shared" si="122"/>
        <v>0</v>
      </c>
      <c r="J111" s="8">
        <f t="shared" si="127"/>
        <v>5</v>
      </c>
      <c r="K111" s="16" t="str">
        <f ca="1">VLOOKUP(E111,Shifts!A$2:B308,2,FALSE)</f>
        <v>00:00 00:00</v>
      </c>
      <c r="L111" s="16">
        <f t="shared" si="123"/>
        <v>16</v>
      </c>
      <c r="M111" s="16" t="str">
        <f ca="1">VLOOKUP(B111,Schedule!A$2:B$400,2,FALSE)</f>
        <v xml:space="preserve">00:00 00:00 </v>
      </c>
      <c r="O111" s="8" t="str">
        <f t="shared" ca="1" si="124"/>
        <v>insert into scheduleshift values (@ID,'16','1','5','32','1','0')exec @id=dbo.nextval 'scheduleshift.scheduleshiftref'</v>
      </c>
    </row>
    <row r="112" spans="1:15" x14ac:dyDescent="0.3">
      <c r="A112" s="8">
        <v>111</v>
      </c>
      <c r="B112" s="8">
        <f t="shared" si="152"/>
        <v>16</v>
      </c>
      <c r="C112" s="8">
        <f t="shared" si="144"/>
        <v>1</v>
      </c>
      <c r="D112" s="8">
        <v>6</v>
      </c>
      <c r="E112" s="18" t="str">
        <f ca="1">IF(G112=1,"-2147483647",IF(A112/L111&lt;=N$2*N$3,OFFSET(Shifts!A$1,L111,0,1)))</f>
        <v>-2147483647</v>
      </c>
      <c r="F112" s="8">
        <v>1</v>
      </c>
      <c r="G112" s="42">
        <f t="shared" ref="G112" si="177">N$11</f>
        <v>1</v>
      </c>
      <c r="H112" s="8">
        <f t="shared" si="136"/>
        <v>0</v>
      </c>
      <c r="I112" s="8">
        <f t="shared" si="122"/>
        <v>0</v>
      </c>
      <c r="J112" s="8">
        <f t="shared" si="127"/>
        <v>6</v>
      </c>
      <c r="K112" s="16" t="e">
        <f ca="1">VLOOKUP(E112,Shifts!A$2:B309,2,FALSE)</f>
        <v>#N/A</v>
      </c>
      <c r="L112" s="16">
        <f t="shared" si="123"/>
        <v>16</v>
      </c>
      <c r="M112" s="16" t="str">
        <f ca="1">VLOOKUP(B112,Schedule!A$2:B$400,2,FALSE)</f>
        <v xml:space="preserve">00:00 00:00 </v>
      </c>
      <c r="O112" s="8" t="str">
        <f t="shared" ca="1" si="124"/>
        <v>insert into scheduleshift values (@ID,'16','1','6','-2147483647','1','1')exec @id=dbo.nextval 'scheduleshift.scheduleshiftref'</v>
      </c>
    </row>
    <row r="113" spans="1:15" x14ac:dyDescent="0.3">
      <c r="A113" s="8">
        <v>112</v>
      </c>
      <c r="B113" s="8">
        <f t="shared" si="152"/>
        <v>16</v>
      </c>
      <c r="C113" s="8">
        <f t="shared" si="144"/>
        <v>1</v>
      </c>
      <c r="D113" s="8">
        <v>7</v>
      </c>
      <c r="E113" s="18" t="str">
        <f ca="1">IF(G113=1,"-2147483647",IF(A113/L112&lt;=N$2*N$3,OFFSET(Shifts!A$1,L112,0,1)))</f>
        <v>-2147483647</v>
      </c>
      <c r="F113" s="8">
        <v>1</v>
      </c>
      <c r="G113" s="42">
        <f t="shared" ref="G113" si="178">N$12</f>
        <v>1</v>
      </c>
      <c r="H113" s="8">
        <f t="shared" si="136"/>
        <v>0</v>
      </c>
      <c r="I113" s="8">
        <f t="shared" si="122"/>
        <v>0</v>
      </c>
      <c r="J113" s="8">
        <f t="shared" si="127"/>
        <v>7</v>
      </c>
      <c r="K113" s="16" t="e">
        <f ca="1">VLOOKUP(E113,Shifts!A$2:B310,2,FALSE)</f>
        <v>#N/A</v>
      </c>
      <c r="L113" s="16">
        <f t="shared" si="123"/>
        <v>17</v>
      </c>
      <c r="M113" s="16" t="str">
        <f ca="1">VLOOKUP(B113,Schedule!A$2:B$400,2,FALSE)</f>
        <v xml:space="preserve">00:00 00:00 </v>
      </c>
      <c r="O113" s="8" t="str">
        <f t="shared" ca="1" si="124"/>
        <v>insert into scheduleshift values (@ID,'16','1','7','-2147483647','1','1')exec @id=dbo.nextval 'scheduleshift.scheduleshiftref'</v>
      </c>
    </row>
    <row r="114" spans="1:15" x14ac:dyDescent="0.3">
      <c r="A114" s="8">
        <v>113</v>
      </c>
      <c r="B114" s="8">
        <f t="shared" si="152"/>
        <v>17</v>
      </c>
      <c r="C114" s="8">
        <f t="shared" si="144"/>
        <v>1</v>
      </c>
      <c r="D114" s="8">
        <v>1</v>
      </c>
      <c r="E114" s="18">
        <f ca="1">IF(G114=1,"-2147483647",IF(A114/L113&lt;=N$2*N$3,OFFSET(Shifts!A$1,L113,0,1)))</f>
        <v>34</v>
      </c>
      <c r="F114" s="8">
        <v>1</v>
      </c>
      <c r="G114" s="42">
        <f t="shared" ref="G114" si="179">N$6</f>
        <v>0</v>
      </c>
      <c r="H114" s="8">
        <f t="shared" si="136"/>
        <v>1</v>
      </c>
      <c r="I114" s="8">
        <f t="shared" si="122"/>
        <v>1</v>
      </c>
      <c r="J114" s="8">
        <f t="shared" si="127"/>
        <v>1</v>
      </c>
      <c r="K114" s="16" t="str">
        <f ca="1">VLOOKUP(E114,Shifts!A$2:B311,2,FALSE)</f>
        <v>00:00 00:00</v>
      </c>
      <c r="L114" s="16">
        <f t="shared" si="123"/>
        <v>17</v>
      </c>
      <c r="M114" s="16" t="str">
        <f ca="1">VLOOKUP(B114,Schedule!A$2:B$400,2,FALSE)</f>
        <v xml:space="preserve">00:00 00:00 </v>
      </c>
      <c r="O114" s="8" t="str">
        <f t="shared" ca="1" si="124"/>
        <v>insert into scheduleshift values (@ID,'17','1','1','34','1','0')exec @id=dbo.nextval 'scheduleshift.scheduleshiftref'</v>
      </c>
    </row>
    <row r="115" spans="1:15" x14ac:dyDescent="0.3">
      <c r="A115" s="8">
        <v>114</v>
      </c>
      <c r="B115" s="8">
        <f t="shared" si="152"/>
        <v>17</v>
      </c>
      <c r="C115" s="8">
        <f t="shared" si="144"/>
        <v>1</v>
      </c>
      <c r="D115" s="8">
        <v>2</v>
      </c>
      <c r="E115" s="18">
        <f ca="1">IF(G115=1,"-2147483647",IF(A115/L114&lt;=N$2*N$3,OFFSET(Shifts!A$1,L114,0,1)))</f>
        <v>34</v>
      </c>
      <c r="F115" s="8">
        <v>1</v>
      </c>
      <c r="G115" s="42">
        <f t="shared" ref="G115" si="180">N$7</f>
        <v>0</v>
      </c>
      <c r="H115" s="8">
        <f t="shared" si="136"/>
        <v>0</v>
      </c>
      <c r="I115" s="8">
        <f t="shared" si="122"/>
        <v>0</v>
      </c>
      <c r="J115" s="8">
        <f t="shared" si="127"/>
        <v>2</v>
      </c>
      <c r="K115" s="16" t="str">
        <f ca="1">VLOOKUP(E115,Shifts!A$2:B312,2,FALSE)</f>
        <v>00:00 00:00</v>
      </c>
      <c r="L115" s="16">
        <f t="shared" si="123"/>
        <v>17</v>
      </c>
      <c r="M115" s="16" t="str">
        <f ca="1">VLOOKUP(B115,Schedule!A$2:B$400,2,FALSE)</f>
        <v xml:space="preserve">00:00 00:00 </v>
      </c>
      <c r="O115" s="8" t="str">
        <f t="shared" ca="1" si="124"/>
        <v>insert into scheduleshift values (@ID,'17','1','2','34','1','0')exec @id=dbo.nextval 'scheduleshift.scheduleshiftref'</v>
      </c>
    </row>
    <row r="116" spans="1:15" x14ac:dyDescent="0.3">
      <c r="A116" s="8">
        <v>115</v>
      </c>
      <c r="B116" s="8">
        <f t="shared" si="152"/>
        <v>17</v>
      </c>
      <c r="C116" s="8">
        <f t="shared" si="144"/>
        <v>1</v>
      </c>
      <c r="D116" s="8">
        <v>3</v>
      </c>
      <c r="E116" s="18">
        <f ca="1">IF(G116=1,"-2147483647",IF(A116/L115&lt;=N$2*N$3,OFFSET(Shifts!A$1,L115,0,1)))</f>
        <v>34</v>
      </c>
      <c r="F116" s="8">
        <v>1</v>
      </c>
      <c r="G116" s="42">
        <f t="shared" ref="G116" si="181">N$8</f>
        <v>0</v>
      </c>
      <c r="H116" s="8">
        <f t="shared" si="136"/>
        <v>0</v>
      </c>
      <c r="I116" s="8">
        <f t="shared" si="122"/>
        <v>0</v>
      </c>
      <c r="J116" s="8">
        <f t="shared" si="127"/>
        <v>3</v>
      </c>
      <c r="K116" s="16" t="str">
        <f ca="1">VLOOKUP(E116,Shifts!A$2:B313,2,FALSE)</f>
        <v>00:00 00:00</v>
      </c>
      <c r="L116" s="16">
        <f t="shared" si="123"/>
        <v>17</v>
      </c>
      <c r="M116" s="16" t="str">
        <f ca="1">VLOOKUP(B116,Schedule!A$2:B$400,2,FALSE)</f>
        <v xml:space="preserve">00:00 00:00 </v>
      </c>
      <c r="O116" s="8" t="str">
        <f t="shared" ca="1" si="124"/>
        <v>insert into scheduleshift values (@ID,'17','1','3','34','1','0')exec @id=dbo.nextval 'scheduleshift.scheduleshiftref'</v>
      </c>
    </row>
    <row r="117" spans="1:15" x14ac:dyDescent="0.3">
      <c r="A117" s="8">
        <v>116</v>
      </c>
      <c r="B117" s="8">
        <f t="shared" si="152"/>
        <v>17</v>
      </c>
      <c r="C117" s="8">
        <f t="shared" si="144"/>
        <v>1</v>
      </c>
      <c r="D117" s="8">
        <v>4</v>
      </c>
      <c r="E117" s="18">
        <f ca="1">IF(G117=1,"-2147483647",IF(A117/L116&lt;=N$2*N$3,OFFSET(Shifts!A$1,L116,0,1)))</f>
        <v>34</v>
      </c>
      <c r="F117" s="8">
        <v>1</v>
      </c>
      <c r="G117" s="42">
        <f t="shared" ref="G117" si="182">N$9</f>
        <v>0</v>
      </c>
      <c r="H117" s="8">
        <f t="shared" si="136"/>
        <v>0</v>
      </c>
      <c r="I117" s="8">
        <f t="shared" si="122"/>
        <v>0</v>
      </c>
      <c r="J117" s="8">
        <f t="shared" si="127"/>
        <v>4</v>
      </c>
      <c r="K117" s="16" t="str">
        <f ca="1">VLOOKUP(E117,Shifts!A$2:B314,2,FALSE)</f>
        <v>00:00 00:00</v>
      </c>
      <c r="L117" s="16">
        <f t="shared" si="123"/>
        <v>17</v>
      </c>
      <c r="M117" s="16" t="str">
        <f ca="1">VLOOKUP(B117,Schedule!A$2:B$400,2,FALSE)</f>
        <v xml:space="preserve">00:00 00:00 </v>
      </c>
      <c r="O117" s="8" t="str">
        <f t="shared" ca="1" si="124"/>
        <v>insert into scheduleshift values (@ID,'17','1','4','34','1','0')exec @id=dbo.nextval 'scheduleshift.scheduleshiftref'</v>
      </c>
    </row>
    <row r="118" spans="1:15" x14ac:dyDescent="0.3">
      <c r="A118" s="8">
        <v>117</v>
      </c>
      <c r="B118" s="8">
        <f t="shared" si="152"/>
        <v>17</v>
      </c>
      <c r="C118" s="8">
        <f t="shared" si="144"/>
        <v>1</v>
      </c>
      <c r="D118" s="8">
        <v>5</v>
      </c>
      <c r="E118" s="18">
        <f ca="1">IF(G118=1,"-2147483647",IF(A118/L117&lt;=N$2*N$3,OFFSET(Shifts!A$1,L117,0,1)))</f>
        <v>34</v>
      </c>
      <c r="F118" s="8">
        <v>1</v>
      </c>
      <c r="G118" s="42">
        <f t="shared" ref="G118" si="183">N$10</f>
        <v>0</v>
      </c>
      <c r="H118" s="8">
        <f t="shared" si="136"/>
        <v>0</v>
      </c>
      <c r="I118" s="8">
        <f t="shared" si="122"/>
        <v>0</v>
      </c>
      <c r="J118" s="8">
        <f t="shared" si="127"/>
        <v>5</v>
      </c>
      <c r="K118" s="16" t="str">
        <f ca="1">VLOOKUP(E118,Shifts!A$2:B315,2,FALSE)</f>
        <v>00:00 00:00</v>
      </c>
      <c r="L118" s="16">
        <f t="shared" si="123"/>
        <v>17</v>
      </c>
      <c r="M118" s="16" t="str">
        <f ca="1">VLOOKUP(B118,Schedule!A$2:B$400,2,FALSE)</f>
        <v xml:space="preserve">00:00 00:00 </v>
      </c>
      <c r="O118" s="8" t="str">
        <f t="shared" ca="1" si="124"/>
        <v>insert into scheduleshift values (@ID,'17','1','5','34','1','0')exec @id=dbo.nextval 'scheduleshift.scheduleshiftref'</v>
      </c>
    </row>
    <row r="119" spans="1:15" x14ac:dyDescent="0.3">
      <c r="A119" s="8">
        <v>118</v>
      </c>
      <c r="B119" s="8">
        <f t="shared" si="152"/>
        <v>17</v>
      </c>
      <c r="C119" s="8">
        <f t="shared" si="144"/>
        <v>1</v>
      </c>
      <c r="D119" s="8">
        <v>6</v>
      </c>
      <c r="E119" s="18" t="str">
        <f ca="1">IF(G119=1,"-2147483647",IF(A119/L118&lt;=N$2*N$3,OFFSET(Shifts!A$1,L118,0,1)))</f>
        <v>-2147483647</v>
      </c>
      <c r="F119" s="8">
        <v>1</v>
      </c>
      <c r="G119" s="42">
        <f t="shared" ref="G119" si="184">N$11</f>
        <v>1</v>
      </c>
      <c r="H119" s="8">
        <f t="shared" si="136"/>
        <v>0</v>
      </c>
      <c r="I119" s="8">
        <f t="shared" si="122"/>
        <v>0</v>
      </c>
      <c r="J119" s="8">
        <f t="shared" si="127"/>
        <v>6</v>
      </c>
      <c r="K119" s="16" t="e">
        <f ca="1">VLOOKUP(E119,Shifts!A$2:B316,2,FALSE)</f>
        <v>#N/A</v>
      </c>
      <c r="L119" s="16">
        <f t="shared" si="123"/>
        <v>17</v>
      </c>
      <c r="M119" s="16" t="str">
        <f ca="1">VLOOKUP(B119,Schedule!A$2:B$400,2,FALSE)</f>
        <v xml:space="preserve">00:00 00:00 </v>
      </c>
      <c r="O119" s="8" t="str">
        <f t="shared" ca="1" si="124"/>
        <v>insert into scheduleshift values (@ID,'17','1','6','-2147483647','1','1')exec @id=dbo.nextval 'scheduleshift.scheduleshiftref'</v>
      </c>
    </row>
    <row r="120" spans="1:15" x14ac:dyDescent="0.3">
      <c r="A120" s="8">
        <v>119</v>
      </c>
      <c r="B120" s="8">
        <f t="shared" si="152"/>
        <v>17</v>
      </c>
      <c r="C120" s="8">
        <f t="shared" si="144"/>
        <v>1</v>
      </c>
      <c r="D120" s="8">
        <v>7</v>
      </c>
      <c r="E120" s="18" t="str">
        <f ca="1">IF(G120=1,"-2147483647",IF(A120/L119&lt;=N$2*N$3,OFFSET(Shifts!A$1,L119,0,1)))</f>
        <v>-2147483647</v>
      </c>
      <c r="F120" s="8">
        <v>1</v>
      </c>
      <c r="G120" s="42">
        <f t="shared" ref="G120" si="185">N$12</f>
        <v>1</v>
      </c>
      <c r="H120" s="8">
        <f t="shared" si="136"/>
        <v>0</v>
      </c>
      <c r="I120" s="8">
        <f t="shared" si="122"/>
        <v>0</v>
      </c>
      <c r="J120" s="8">
        <f t="shared" si="127"/>
        <v>7</v>
      </c>
      <c r="K120" s="16" t="e">
        <f ca="1">VLOOKUP(E120,Shifts!A$2:B317,2,FALSE)</f>
        <v>#N/A</v>
      </c>
      <c r="L120" s="16">
        <f t="shared" si="123"/>
        <v>18</v>
      </c>
      <c r="M120" s="16" t="str">
        <f ca="1">VLOOKUP(B120,Schedule!A$2:B$400,2,FALSE)</f>
        <v xml:space="preserve">00:00 00:00 </v>
      </c>
      <c r="O120" s="8" t="str">
        <f t="shared" ca="1" si="124"/>
        <v>insert into scheduleshift values (@ID,'17','1','7','-2147483647','1','1')exec @id=dbo.nextval 'scheduleshift.scheduleshiftref'</v>
      </c>
    </row>
    <row r="121" spans="1:15" x14ac:dyDescent="0.3">
      <c r="A121" s="8">
        <v>120</v>
      </c>
      <c r="B121" s="8">
        <f t="shared" si="152"/>
        <v>18</v>
      </c>
      <c r="C121" s="8">
        <f t="shared" si="144"/>
        <v>1</v>
      </c>
      <c r="D121" s="8">
        <v>1</v>
      </c>
      <c r="E121" s="18">
        <f ca="1">IF(G121=1,"-2147483647",IF(A121/L120&lt;=N$2*N$3,OFFSET(Shifts!A$1,L120,0,1)))</f>
        <v>36</v>
      </c>
      <c r="F121" s="8">
        <v>1</v>
      </c>
      <c r="G121" s="42">
        <f t="shared" ref="G121" si="186">N$6</f>
        <v>0</v>
      </c>
      <c r="H121" s="8">
        <f t="shared" si="136"/>
        <v>1</v>
      </c>
      <c r="I121" s="8">
        <f t="shared" si="122"/>
        <v>1</v>
      </c>
      <c r="J121" s="8">
        <f t="shared" si="127"/>
        <v>1</v>
      </c>
      <c r="K121" s="16" t="str">
        <f ca="1">VLOOKUP(E121,Shifts!A$2:B318,2,FALSE)</f>
        <v>00:00 00:00</v>
      </c>
      <c r="L121" s="16">
        <f t="shared" si="123"/>
        <v>18</v>
      </c>
      <c r="M121" s="16" t="str">
        <f ca="1">VLOOKUP(B121,Schedule!A$2:B$400,2,FALSE)</f>
        <v xml:space="preserve">00:00 00:00 </v>
      </c>
      <c r="O121" s="8" t="str">
        <f t="shared" ca="1" si="124"/>
        <v>insert into scheduleshift values (@ID,'18','1','1','36','1','0')exec @id=dbo.nextval 'scheduleshift.scheduleshiftref'</v>
      </c>
    </row>
    <row r="122" spans="1:15" x14ac:dyDescent="0.3">
      <c r="A122" s="8">
        <v>121</v>
      </c>
      <c r="B122" s="8">
        <f t="shared" si="152"/>
        <v>18</v>
      </c>
      <c r="C122" s="8">
        <f t="shared" si="144"/>
        <v>1</v>
      </c>
      <c r="D122" s="8">
        <v>2</v>
      </c>
      <c r="E122" s="18">
        <f ca="1">IF(G122=1,"-2147483647",IF(A122/L121&lt;=N$2*N$3,OFFSET(Shifts!A$1,L121,0,1)))</f>
        <v>36</v>
      </c>
      <c r="F122" s="8">
        <v>1</v>
      </c>
      <c r="G122" s="42">
        <f t="shared" ref="G122" si="187">N$7</f>
        <v>0</v>
      </c>
      <c r="H122" s="8">
        <f t="shared" si="136"/>
        <v>0</v>
      </c>
      <c r="I122" s="8">
        <f t="shared" si="122"/>
        <v>0</v>
      </c>
      <c r="J122" s="8">
        <f t="shared" si="127"/>
        <v>2</v>
      </c>
      <c r="K122" s="16" t="str">
        <f ca="1">VLOOKUP(E122,Shifts!A$2:B319,2,FALSE)</f>
        <v>00:00 00:00</v>
      </c>
      <c r="L122" s="16">
        <f t="shared" si="123"/>
        <v>18</v>
      </c>
      <c r="M122" s="16" t="str">
        <f ca="1">VLOOKUP(B122,Schedule!A$2:B$400,2,FALSE)</f>
        <v xml:space="preserve">00:00 00:00 </v>
      </c>
      <c r="O122" s="8" t="str">
        <f t="shared" ca="1" si="124"/>
        <v>insert into scheduleshift values (@ID,'18','1','2','36','1','0')exec @id=dbo.nextval 'scheduleshift.scheduleshiftref'</v>
      </c>
    </row>
    <row r="123" spans="1:15" x14ac:dyDescent="0.3">
      <c r="A123" s="8">
        <v>122</v>
      </c>
      <c r="B123" s="8">
        <f t="shared" si="152"/>
        <v>18</v>
      </c>
      <c r="C123" s="8">
        <f t="shared" si="144"/>
        <v>1</v>
      </c>
      <c r="D123" s="8">
        <v>3</v>
      </c>
      <c r="E123" s="18">
        <f ca="1">IF(G123=1,"-2147483647",IF(A123/L122&lt;=N$2*N$3,OFFSET(Shifts!A$1,L122,0,1)))</f>
        <v>36</v>
      </c>
      <c r="F123" s="8">
        <v>1</v>
      </c>
      <c r="G123" s="42">
        <f t="shared" ref="G123" si="188">N$8</f>
        <v>0</v>
      </c>
      <c r="H123" s="8">
        <f t="shared" si="136"/>
        <v>0</v>
      </c>
      <c r="I123" s="8">
        <f t="shared" si="122"/>
        <v>0</v>
      </c>
      <c r="J123" s="8">
        <f t="shared" si="127"/>
        <v>3</v>
      </c>
      <c r="K123" s="16" t="str">
        <f ca="1">VLOOKUP(E123,Shifts!A$2:B320,2,FALSE)</f>
        <v>00:00 00:00</v>
      </c>
      <c r="L123" s="16">
        <f t="shared" si="123"/>
        <v>18</v>
      </c>
      <c r="M123" s="16" t="str">
        <f ca="1">VLOOKUP(B123,Schedule!A$2:B$400,2,FALSE)</f>
        <v xml:space="preserve">00:00 00:00 </v>
      </c>
      <c r="O123" s="8" t="str">
        <f t="shared" ca="1" si="124"/>
        <v>insert into scheduleshift values (@ID,'18','1','3','36','1','0')exec @id=dbo.nextval 'scheduleshift.scheduleshiftref'</v>
      </c>
    </row>
    <row r="124" spans="1:15" x14ac:dyDescent="0.3">
      <c r="A124" s="8">
        <v>123</v>
      </c>
      <c r="B124" s="8">
        <f t="shared" si="152"/>
        <v>18</v>
      </c>
      <c r="C124" s="8">
        <f t="shared" si="144"/>
        <v>1</v>
      </c>
      <c r="D124" s="8">
        <v>4</v>
      </c>
      <c r="E124" s="18">
        <f ca="1">IF(G124=1,"-2147483647",IF(A124/L123&lt;=N$2*N$3,OFFSET(Shifts!A$1,L123,0,1)))</f>
        <v>36</v>
      </c>
      <c r="F124" s="8">
        <v>1</v>
      </c>
      <c r="G124" s="42">
        <f t="shared" ref="G124" si="189">N$9</f>
        <v>0</v>
      </c>
      <c r="H124" s="8">
        <f t="shared" si="136"/>
        <v>0</v>
      </c>
      <c r="I124" s="8">
        <f t="shared" si="122"/>
        <v>0</v>
      </c>
      <c r="J124" s="8">
        <f t="shared" si="127"/>
        <v>4</v>
      </c>
      <c r="K124" s="16" t="str">
        <f ca="1">VLOOKUP(E124,Shifts!A$2:B321,2,FALSE)</f>
        <v>00:00 00:00</v>
      </c>
      <c r="L124" s="16">
        <f t="shared" si="123"/>
        <v>18</v>
      </c>
      <c r="M124" s="16" t="str">
        <f ca="1">VLOOKUP(B124,Schedule!A$2:B$400,2,FALSE)</f>
        <v xml:space="preserve">00:00 00:00 </v>
      </c>
      <c r="O124" s="8" t="str">
        <f t="shared" ca="1" si="124"/>
        <v>insert into scheduleshift values (@ID,'18','1','4','36','1','0')exec @id=dbo.nextval 'scheduleshift.scheduleshiftref'</v>
      </c>
    </row>
    <row r="125" spans="1:15" x14ac:dyDescent="0.3">
      <c r="A125" s="8">
        <v>124</v>
      </c>
      <c r="B125" s="8">
        <f t="shared" si="152"/>
        <v>18</v>
      </c>
      <c r="C125" s="8">
        <f t="shared" si="144"/>
        <v>1</v>
      </c>
      <c r="D125" s="8">
        <v>5</v>
      </c>
      <c r="E125" s="18">
        <f ca="1">IF(G125=1,"-2147483647",IF(A125/L124&lt;=N$2*N$3,OFFSET(Shifts!A$1,L124,0,1)))</f>
        <v>36</v>
      </c>
      <c r="F125" s="8">
        <v>1</v>
      </c>
      <c r="G125" s="42">
        <f t="shared" ref="G125" si="190">N$10</f>
        <v>0</v>
      </c>
      <c r="H125" s="8">
        <f t="shared" si="136"/>
        <v>0</v>
      </c>
      <c r="I125" s="8">
        <f t="shared" si="122"/>
        <v>0</v>
      </c>
      <c r="J125" s="8">
        <f t="shared" si="127"/>
        <v>5</v>
      </c>
      <c r="K125" s="16" t="str">
        <f ca="1">VLOOKUP(E125,Shifts!A$2:B322,2,FALSE)</f>
        <v>00:00 00:00</v>
      </c>
      <c r="L125" s="16">
        <f t="shared" si="123"/>
        <v>18</v>
      </c>
      <c r="M125" s="16" t="str">
        <f ca="1">VLOOKUP(B125,Schedule!A$2:B$400,2,FALSE)</f>
        <v xml:space="preserve">00:00 00:00 </v>
      </c>
      <c r="O125" s="8" t="str">
        <f t="shared" ca="1" si="124"/>
        <v>insert into scheduleshift values (@ID,'18','1','5','36','1','0')exec @id=dbo.nextval 'scheduleshift.scheduleshiftref'</v>
      </c>
    </row>
    <row r="126" spans="1:15" x14ac:dyDescent="0.3">
      <c r="A126" s="8">
        <v>125</v>
      </c>
      <c r="B126" s="8">
        <f t="shared" si="152"/>
        <v>18</v>
      </c>
      <c r="C126" s="8">
        <f t="shared" si="144"/>
        <v>1</v>
      </c>
      <c r="D126" s="8">
        <v>6</v>
      </c>
      <c r="E126" s="18" t="str">
        <f ca="1">IF(G126=1,"-2147483647",IF(A126/L125&lt;=N$2*N$3,OFFSET(Shifts!A$1,L125,0,1)))</f>
        <v>-2147483647</v>
      </c>
      <c r="F126" s="8">
        <v>1</v>
      </c>
      <c r="G126" s="42">
        <f t="shared" ref="G126" si="191">N$11</f>
        <v>1</v>
      </c>
      <c r="H126" s="8">
        <f t="shared" si="136"/>
        <v>0</v>
      </c>
      <c r="I126" s="8">
        <f t="shared" si="122"/>
        <v>0</v>
      </c>
      <c r="J126" s="8">
        <f t="shared" si="127"/>
        <v>6</v>
      </c>
      <c r="K126" s="16" t="e">
        <f ca="1">VLOOKUP(E126,Shifts!A$2:B323,2,FALSE)</f>
        <v>#N/A</v>
      </c>
      <c r="L126" s="16">
        <f t="shared" si="123"/>
        <v>18</v>
      </c>
      <c r="M126" s="16" t="str">
        <f ca="1">VLOOKUP(B126,Schedule!A$2:B$400,2,FALSE)</f>
        <v xml:space="preserve">00:00 00:00 </v>
      </c>
      <c r="O126" s="8" t="str">
        <f t="shared" ca="1" si="124"/>
        <v>insert into scheduleshift values (@ID,'18','1','6','-2147483647','1','1')exec @id=dbo.nextval 'scheduleshift.scheduleshiftref'</v>
      </c>
    </row>
    <row r="127" spans="1:15" x14ac:dyDescent="0.3">
      <c r="A127" s="8">
        <v>126</v>
      </c>
      <c r="B127" s="8">
        <f t="shared" si="152"/>
        <v>18</v>
      </c>
      <c r="C127" s="8">
        <f t="shared" si="144"/>
        <v>1</v>
      </c>
      <c r="D127" s="8">
        <v>7</v>
      </c>
      <c r="E127" s="18" t="str">
        <f ca="1">IF(G127=1,"-2147483647",IF(A127/L126&lt;=N$2*N$3,OFFSET(Shifts!A$1,L126,0,1)))</f>
        <v>-2147483647</v>
      </c>
      <c r="F127" s="8">
        <v>1</v>
      </c>
      <c r="G127" s="42">
        <f t="shared" ref="G127" si="192">N$12</f>
        <v>1</v>
      </c>
      <c r="H127" s="8">
        <f t="shared" si="136"/>
        <v>0</v>
      </c>
      <c r="I127" s="8">
        <f t="shared" si="122"/>
        <v>0</v>
      </c>
      <c r="J127" s="8">
        <f t="shared" si="127"/>
        <v>7</v>
      </c>
      <c r="K127" s="16" t="e">
        <f ca="1">VLOOKUP(E127,Shifts!A$2:B324,2,FALSE)</f>
        <v>#N/A</v>
      </c>
      <c r="L127" s="16">
        <f t="shared" si="123"/>
        <v>19</v>
      </c>
      <c r="M127" s="16" t="str">
        <f ca="1">VLOOKUP(B127,Schedule!A$2:B$400,2,FALSE)</f>
        <v xml:space="preserve">00:00 00:00 </v>
      </c>
      <c r="O127" s="8" t="str">
        <f t="shared" ca="1" si="124"/>
        <v>insert into scheduleshift values (@ID,'18','1','7','-2147483647','1','1')exec @id=dbo.nextval 'scheduleshift.scheduleshiftref'</v>
      </c>
    </row>
    <row r="128" spans="1:15" x14ac:dyDescent="0.3">
      <c r="A128" s="8">
        <v>127</v>
      </c>
      <c r="B128" s="8">
        <f t="shared" si="152"/>
        <v>19</v>
      </c>
      <c r="C128" s="8">
        <f t="shared" si="144"/>
        <v>1</v>
      </c>
      <c r="D128" s="8">
        <v>1</v>
      </c>
      <c r="E128" s="18">
        <f ca="1">IF(G128=1,"-2147483647",IF(A128/L127&lt;=N$2*N$3,OFFSET(Shifts!A$1,L127,0,1)))</f>
        <v>38</v>
      </c>
      <c r="F128" s="8">
        <v>1</v>
      </c>
      <c r="G128" s="42">
        <f t="shared" ref="G128" si="193">N$6</f>
        <v>0</v>
      </c>
      <c r="H128" s="8">
        <f t="shared" si="136"/>
        <v>1</v>
      </c>
      <c r="I128" s="8">
        <f t="shared" si="122"/>
        <v>1</v>
      </c>
      <c r="J128" s="8">
        <f t="shared" si="127"/>
        <v>1</v>
      </c>
      <c r="K128" s="16" t="str">
        <f ca="1">VLOOKUP(E128,Shifts!A$2:B325,2,FALSE)</f>
        <v>00:00 00:00</v>
      </c>
      <c r="L128" s="16">
        <f t="shared" si="123"/>
        <v>19</v>
      </c>
      <c r="M128" s="16" t="str">
        <f ca="1">VLOOKUP(B128,Schedule!A$2:B$400,2,FALSE)</f>
        <v xml:space="preserve">00:00 00:00 </v>
      </c>
      <c r="O128" s="8" t="str">
        <f t="shared" ca="1" si="124"/>
        <v>insert into scheduleshift values (@ID,'19','1','1','38','1','0')exec @id=dbo.nextval 'scheduleshift.scheduleshiftref'</v>
      </c>
    </row>
    <row r="129" spans="1:15" x14ac:dyDescent="0.3">
      <c r="A129" s="8">
        <v>128</v>
      </c>
      <c r="B129" s="8">
        <f t="shared" si="152"/>
        <v>19</v>
      </c>
      <c r="C129" s="8">
        <f t="shared" si="144"/>
        <v>1</v>
      </c>
      <c r="D129" s="8">
        <v>2</v>
      </c>
      <c r="E129" s="18">
        <f ca="1">IF(G129=1,"-2147483647",IF(A129/L128&lt;=N$2*N$3,OFFSET(Shifts!A$1,L128,0,1)))</f>
        <v>38</v>
      </c>
      <c r="F129" s="8">
        <v>1</v>
      </c>
      <c r="G129" s="42">
        <f t="shared" ref="G129" si="194">N$7</f>
        <v>0</v>
      </c>
      <c r="H129" s="8">
        <f t="shared" si="136"/>
        <v>0</v>
      </c>
      <c r="I129" s="8">
        <f t="shared" si="122"/>
        <v>0</v>
      </c>
      <c r="J129" s="8">
        <f t="shared" si="127"/>
        <v>2</v>
      </c>
      <c r="K129" s="16" t="str">
        <f ca="1">VLOOKUP(E129,Shifts!A$2:B326,2,FALSE)</f>
        <v>00:00 00:00</v>
      </c>
      <c r="L129" s="16">
        <f t="shared" si="123"/>
        <v>19</v>
      </c>
      <c r="M129" s="16" t="str">
        <f ca="1">VLOOKUP(B129,Schedule!A$2:B$400,2,FALSE)</f>
        <v xml:space="preserve">00:00 00:00 </v>
      </c>
      <c r="O129" s="8" t="str">
        <f t="shared" ca="1" si="124"/>
        <v>insert into scheduleshift values (@ID,'19','1','2','38','1','0')exec @id=dbo.nextval 'scheduleshift.scheduleshiftref'</v>
      </c>
    </row>
    <row r="130" spans="1:15" x14ac:dyDescent="0.3">
      <c r="A130" s="8">
        <v>129</v>
      </c>
      <c r="B130" s="8">
        <f t="shared" si="152"/>
        <v>19</v>
      </c>
      <c r="C130" s="8">
        <f t="shared" si="144"/>
        <v>1</v>
      </c>
      <c r="D130" s="8">
        <v>3</v>
      </c>
      <c r="E130" s="18">
        <f ca="1">IF(G130=1,"-2147483647",IF(A130/L129&lt;=N$2*N$3,OFFSET(Shifts!A$1,L129,0,1)))</f>
        <v>38</v>
      </c>
      <c r="F130" s="8">
        <v>1</v>
      </c>
      <c r="G130" s="42">
        <f t="shared" ref="G130" si="195">N$8</f>
        <v>0</v>
      </c>
      <c r="H130" s="8">
        <f t="shared" si="136"/>
        <v>0</v>
      </c>
      <c r="I130" s="8">
        <f t="shared" si="122"/>
        <v>0</v>
      </c>
      <c r="J130" s="8">
        <f t="shared" si="127"/>
        <v>3</v>
      </c>
      <c r="K130" s="16" t="str">
        <f ca="1">VLOOKUP(E130,Shifts!A$2:B327,2,FALSE)</f>
        <v>00:00 00:00</v>
      </c>
      <c r="L130" s="16">
        <f t="shared" si="123"/>
        <v>19</v>
      </c>
      <c r="M130" s="16" t="str">
        <f ca="1">VLOOKUP(B130,Schedule!A$2:B$400,2,FALSE)</f>
        <v xml:space="preserve">00:00 00:00 </v>
      </c>
      <c r="O130" s="8" t="str">
        <f t="shared" ca="1" si="124"/>
        <v>insert into scheduleshift values (@ID,'19','1','3','38','1','0')exec @id=dbo.nextval 'scheduleshift.scheduleshiftref'</v>
      </c>
    </row>
    <row r="131" spans="1:15" x14ac:dyDescent="0.3">
      <c r="A131" s="8">
        <v>130</v>
      </c>
      <c r="B131" s="8">
        <f t="shared" si="152"/>
        <v>19</v>
      </c>
      <c r="C131" s="8">
        <f t="shared" si="144"/>
        <v>1</v>
      </c>
      <c r="D131" s="8">
        <v>4</v>
      </c>
      <c r="E131" s="18">
        <f ca="1">IF(G131=1,"-2147483647",IF(A131/L130&lt;=N$2*N$3,OFFSET(Shifts!A$1,L130,0,1)))</f>
        <v>38</v>
      </c>
      <c r="F131" s="8">
        <v>1</v>
      </c>
      <c r="G131" s="42">
        <f t="shared" ref="G131" si="196">N$9</f>
        <v>0</v>
      </c>
      <c r="H131" s="8">
        <f t="shared" si="136"/>
        <v>0</v>
      </c>
      <c r="I131" s="8">
        <f t="shared" ref="I131:I194" si="197">IF(C130*D130=N$2,1,0)</f>
        <v>0</v>
      </c>
      <c r="J131" s="8">
        <f t="shared" si="127"/>
        <v>4</v>
      </c>
      <c r="K131" s="16" t="str">
        <f ca="1">VLOOKUP(E131,Shifts!A$2:B328,2,FALSE)</f>
        <v>00:00 00:00</v>
      </c>
      <c r="L131" s="16">
        <f t="shared" ref="L131:L194" si="198">IF(J131&lt;N$2*N$3,L130,L130+1)</f>
        <v>19</v>
      </c>
      <c r="M131" s="16" t="str">
        <f ca="1">VLOOKUP(B131,Schedule!A$2:B$400,2,FALSE)</f>
        <v xml:space="preserve">00:00 00:00 </v>
      </c>
      <c r="O131" s="8" t="str">
        <f t="shared" ref="O131:O194" ca="1" si="199">"insert into scheduleshift values (@ID,'"&amp;B131&amp;"','"&amp;C131&amp;"','"&amp;D131&amp;"','"&amp;E131&amp;"','"&amp;F131&amp;"','"&amp;G131&amp;"')exec @id=dbo.nextval 'scheduleshift.scheduleshiftref'"</f>
        <v>insert into scheduleshift values (@ID,'19','1','4','38','1','0')exec @id=dbo.nextval 'scheduleshift.scheduleshiftref'</v>
      </c>
    </row>
    <row r="132" spans="1:15" x14ac:dyDescent="0.3">
      <c r="A132" s="8">
        <v>131</v>
      </c>
      <c r="B132" s="8">
        <f t="shared" si="152"/>
        <v>19</v>
      </c>
      <c r="C132" s="8">
        <f t="shared" si="144"/>
        <v>1</v>
      </c>
      <c r="D132" s="8">
        <v>5</v>
      </c>
      <c r="E132" s="18">
        <f ca="1">IF(G132=1,"-2147483647",IF(A132/L131&lt;=N$2*N$3,OFFSET(Shifts!A$1,L131,0,1)))</f>
        <v>38</v>
      </c>
      <c r="F132" s="8">
        <v>1</v>
      </c>
      <c r="G132" s="42">
        <f t="shared" ref="G132" si="200">N$10</f>
        <v>0</v>
      </c>
      <c r="H132" s="8">
        <f t="shared" si="136"/>
        <v>0</v>
      </c>
      <c r="I132" s="8">
        <f t="shared" si="197"/>
        <v>0</v>
      </c>
      <c r="J132" s="8">
        <f t="shared" ref="J132:J195" si="201">MOD(J131,N$2*N$3)+1</f>
        <v>5</v>
      </c>
      <c r="K132" s="16" t="str">
        <f ca="1">VLOOKUP(E132,Shifts!A$2:B329,2,FALSE)</f>
        <v>00:00 00:00</v>
      </c>
      <c r="L132" s="16">
        <f t="shared" si="198"/>
        <v>19</v>
      </c>
      <c r="M132" s="16" t="str">
        <f ca="1">VLOOKUP(B132,Schedule!A$2:B$400,2,FALSE)</f>
        <v xml:space="preserve">00:00 00:00 </v>
      </c>
      <c r="O132" s="8" t="str">
        <f t="shared" ca="1" si="199"/>
        <v>insert into scheduleshift values (@ID,'19','1','5','38','1','0')exec @id=dbo.nextval 'scheduleshift.scheduleshiftref'</v>
      </c>
    </row>
    <row r="133" spans="1:15" x14ac:dyDescent="0.3">
      <c r="A133" s="8">
        <v>132</v>
      </c>
      <c r="B133" s="8">
        <f t="shared" si="152"/>
        <v>19</v>
      </c>
      <c r="C133" s="8">
        <f t="shared" si="144"/>
        <v>1</v>
      </c>
      <c r="D133" s="8">
        <v>6</v>
      </c>
      <c r="E133" s="18" t="str">
        <f ca="1">IF(G133=1,"-2147483647",IF(A133/L132&lt;=N$2*N$3,OFFSET(Shifts!A$1,L132,0,1)))</f>
        <v>-2147483647</v>
      </c>
      <c r="F133" s="8">
        <v>1</v>
      </c>
      <c r="G133" s="42">
        <f t="shared" ref="G133" si="202">N$11</f>
        <v>1</v>
      </c>
      <c r="H133" s="8">
        <f t="shared" si="136"/>
        <v>0</v>
      </c>
      <c r="I133" s="8">
        <f t="shared" si="197"/>
        <v>0</v>
      </c>
      <c r="J133" s="8">
        <f t="shared" si="201"/>
        <v>6</v>
      </c>
      <c r="K133" s="16" t="e">
        <f ca="1">VLOOKUP(E133,Shifts!A$2:B330,2,FALSE)</f>
        <v>#N/A</v>
      </c>
      <c r="L133" s="16">
        <f t="shared" si="198"/>
        <v>19</v>
      </c>
      <c r="M133" s="16" t="str">
        <f ca="1">VLOOKUP(B133,Schedule!A$2:B$400,2,FALSE)</f>
        <v xml:space="preserve">00:00 00:00 </v>
      </c>
      <c r="O133" s="8" t="str">
        <f t="shared" ca="1" si="199"/>
        <v>insert into scheduleshift values (@ID,'19','1','6','-2147483647','1','1')exec @id=dbo.nextval 'scheduleshift.scheduleshiftref'</v>
      </c>
    </row>
    <row r="134" spans="1:15" x14ac:dyDescent="0.3">
      <c r="A134" s="8">
        <v>133</v>
      </c>
      <c r="B134" s="8">
        <f t="shared" si="152"/>
        <v>19</v>
      </c>
      <c r="C134" s="8">
        <f t="shared" si="144"/>
        <v>1</v>
      </c>
      <c r="D134" s="8">
        <v>7</v>
      </c>
      <c r="E134" s="18" t="str">
        <f ca="1">IF(G134=1,"-2147483647",IF(A134/L133&lt;=N$2*N$3,OFFSET(Shifts!A$1,L133,0,1)))</f>
        <v>-2147483647</v>
      </c>
      <c r="F134" s="8">
        <v>1</v>
      </c>
      <c r="G134" s="42">
        <f t="shared" ref="G134" si="203">N$12</f>
        <v>1</v>
      </c>
      <c r="H134" s="8">
        <f t="shared" si="136"/>
        <v>0</v>
      </c>
      <c r="I134" s="8">
        <f t="shared" si="197"/>
        <v>0</v>
      </c>
      <c r="J134" s="8">
        <f t="shared" si="201"/>
        <v>7</v>
      </c>
      <c r="K134" s="16" t="e">
        <f ca="1">VLOOKUP(E134,Shifts!A$2:B331,2,FALSE)</f>
        <v>#N/A</v>
      </c>
      <c r="L134" s="16">
        <f t="shared" si="198"/>
        <v>20</v>
      </c>
      <c r="M134" s="16" t="str">
        <f ca="1">VLOOKUP(B134,Schedule!A$2:B$400,2,FALSE)</f>
        <v xml:space="preserve">00:00 00:00 </v>
      </c>
      <c r="O134" s="8" t="str">
        <f t="shared" ca="1" si="199"/>
        <v>insert into scheduleshift values (@ID,'19','1','7','-2147483647','1','1')exec @id=dbo.nextval 'scheduleshift.scheduleshiftref'</v>
      </c>
    </row>
    <row r="135" spans="1:15" x14ac:dyDescent="0.3">
      <c r="A135" s="8">
        <v>134</v>
      </c>
      <c r="B135" s="8">
        <f t="shared" si="152"/>
        <v>20</v>
      </c>
      <c r="C135" s="8">
        <f t="shared" si="144"/>
        <v>1</v>
      </c>
      <c r="D135" s="8">
        <f t="shared" ref="D135" si="204">2-1</f>
        <v>1</v>
      </c>
      <c r="E135" s="18">
        <f ca="1">IF(G135=1,"-2147483647",IF(A135/L134&lt;=N$2*N$3,OFFSET(Shifts!A$1,L134,0,1)))</f>
        <v>40</v>
      </c>
      <c r="F135" s="8">
        <v>1</v>
      </c>
      <c r="G135" s="42">
        <f t="shared" ref="G135" si="205">N$6</f>
        <v>0</v>
      </c>
      <c r="H135" s="8">
        <f t="shared" si="136"/>
        <v>1</v>
      </c>
      <c r="I135" s="8">
        <f t="shared" si="197"/>
        <v>1</v>
      </c>
      <c r="J135" s="8">
        <f t="shared" si="201"/>
        <v>1</v>
      </c>
      <c r="K135" s="16" t="str">
        <f ca="1">VLOOKUP(E135,Shifts!A$2:B332,2,FALSE)</f>
        <v>00:00 00:00</v>
      </c>
      <c r="L135" s="16">
        <f t="shared" si="198"/>
        <v>20</v>
      </c>
      <c r="M135" s="16" t="str">
        <f ca="1">VLOOKUP(B135,Schedule!A$2:B$400,2,FALSE)</f>
        <v xml:space="preserve">00:00 00:00 </v>
      </c>
      <c r="O135" s="8" t="str">
        <f t="shared" ca="1" si="199"/>
        <v>insert into scheduleshift values (@ID,'20','1','1','40','1','0')exec @id=dbo.nextval 'scheduleshift.scheduleshiftref'</v>
      </c>
    </row>
    <row r="136" spans="1:15" x14ac:dyDescent="0.3">
      <c r="A136" s="8">
        <v>135</v>
      </c>
      <c r="B136" s="8">
        <f t="shared" si="152"/>
        <v>20</v>
      </c>
      <c r="C136" s="8">
        <f t="shared" si="144"/>
        <v>1</v>
      </c>
      <c r="D136" s="8">
        <f t="shared" ref="D136" si="206">D135+1</f>
        <v>2</v>
      </c>
      <c r="E136" s="18">
        <f ca="1">IF(G136=1,"-2147483647",IF(A136/L135&lt;=N$2*N$3,OFFSET(Shifts!A$1,L135,0,1)))</f>
        <v>40</v>
      </c>
      <c r="F136" s="8">
        <v>1</v>
      </c>
      <c r="G136" s="42">
        <f t="shared" ref="G136" si="207">N$7</f>
        <v>0</v>
      </c>
      <c r="H136" s="8">
        <f t="shared" si="136"/>
        <v>0</v>
      </c>
      <c r="I136" s="8">
        <f t="shared" si="197"/>
        <v>0</v>
      </c>
      <c r="J136" s="8">
        <f t="shared" si="201"/>
        <v>2</v>
      </c>
      <c r="K136" s="16" t="str">
        <f ca="1">VLOOKUP(E136,Shifts!A$2:B333,2,FALSE)</f>
        <v>00:00 00:00</v>
      </c>
      <c r="L136" s="16">
        <f t="shared" si="198"/>
        <v>20</v>
      </c>
      <c r="M136" s="16" t="str">
        <f ca="1">VLOOKUP(B136,Schedule!A$2:B$400,2,FALSE)</f>
        <v xml:space="preserve">00:00 00:00 </v>
      </c>
      <c r="O136" s="8" t="str">
        <f t="shared" ca="1" si="199"/>
        <v>insert into scheduleshift values (@ID,'20','1','2','40','1','0')exec @id=dbo.nextval 'scheduleshift.scheduleshiftref'</v>
      </c>
    </row>
    <row r="137" spans="1:15" x14ac:dyDescent="0.3">
      <c r="A137" s="8">
        <v>136</v>
      </c>
      <c r="B137" s="8">
        <f t="shared" si="152"/>
        <v>20</v>
      </c>
      <c r="C137" s="8">
        <f t="shared" si="144"/>
        <v>1</v>
      </c>
      <c r="D137" s="8">
        <f t="shared" ref="D137" si="208">D135+2</f>
        <v>3</v>
      </c>
      <c r="E137" s="18">
        <f ca="1">IF(G137=1,"-2147483647",IF(A137/L136&lt;=N$2*N$3,OFFSET(Shifts!A$1,L136,0,1)))</f>
        <v>40</v>
      </c>
      <c r="F137" s="8">
        <v>1</v>
      </c>
      <c r="G137" s="42">
        <f t="shared" ref="G137" si="209">N$8</f>
        <v>0</v>
      </c>
      <c r="H137" s="8">
        <f t="shared" ref="H137:H200" si="210">IF(D136=7,1,0)</f>
        <v>0</v>
      </c>
      <c r="I137" s="8">
        <f t="shared" si="197"/>
        <v>0</v>
      </c>
      <c r="J137" s="8">
        <f t="shared" si="201"/>
        <v>3</v>
      </c>
      <c r="K137" s="16" t="str">
        <f ca="1">VLOOKUP(E137,Shifts!A$2:B334,2,FALSE)</f>
        <v>00:00 00:00</v>
      </c>
      <c r="L137" s="16">
        <f t="shared" si="198"/>
        <v>20</v>
      </c>
      <c r="M137" s="16" t="str">
        <f ca="1">VLOOKUP(B137,Schedule!A$2:B$400,2,FALSE)</f>
        <v xml:space="preserve">00:00 00:00 </v>
      </c>
      <c r="O137" s="8" t="str">
        <f t="shared" ca="1" si="199"/>
        <v>insert into scheduleshift values (@ID,'20','1','3','40','1','0')exec @id=dbo.nextval 'scheduleshift.scheduleshiftref'</v>
      </c>
    </row>
    <row r="138" spans="1:15" x14ac:dyDescent="0.3">
      <c r="A138" s="8">
        <v>137</v>
      </c>
      <c r="B138" s="8">
        <f t="shared" si="152"/>
        <v>20</v>
      </c>
      <c r="C138" s="8">
        <f t="shared" si="144"/>
        <v>1</v>
      </c>
      <c r="D138" s="8">
        <f t="shared" ref="D138" si="211">D135+3</f>
        <v>4</v>
      </c>
      <c r="E138" s="18">
        <f ca="1">IF(G138=1,"-2147483647",IF(A138/L137&lt;=N$2*N$3,OFFSET(Shifts!A$1,L137,0,1)))</f>
        <v>40</v>
      </c>
      <c r="F138" s="8">
        <v>1</v>
      </c>
      <c r="G138" s="42">
        <f t="shared" ref="G138" si="212">N$9</f>
        <v>0</v>
      </c>
      <c r="H138" s="8">
        <f t="shared" si="210"/>
        <v>0</v>
      </c>
      <c r="I138" s="8">
        <f t="shared" si="197"/>
        <v>0</v>
      </c>
      <c r="J138" s="8">
        <f t="shared" si="201"/>
        <v>4</v>
      </c>
      <c r="K138" s="16" t="str">
        <f ca="1">VLOOKUP(E138,Shifts!A$2:B335,2,FALSE)</f>
        <v>00:00 00:00</v>
      </c>
      <c r="L138" s="16">
        <f t="shared" si="198"/>
        <v>20</v>
      </c>
      <c r="M138" s="16" t="str">
        <f ca="1">VLOOKUP(B138,Schedule!A$2:B$400,2,FALSE)</f>
        <v xml:space="preserve">00:00 00:00 </v>
      </c>
      <c r="O138" s="8" t="str">
        <f t="shared" ca="1" si="199"/>
        <v>insert into scheduleshift values (@ID,'20','1','4','40','1','0')exec @id=dbo.nextval 'scheduleshift.scheduleshiftref'</v>
      </c>
    </row>
    <row r="139" spans="1:15" x14ac:dyDescent="0.3">
      <c r="A139" s="8">
        <v>138</v>
      </c>
      <c r="B139" s="8">
        <f t="shared" si="152"/>
        <v>20</v>
      </c>
      <c r="C139" s="8">
        <f t="shared" si="144"/>
        <v>1</v>
      </c>
      <c r="D139" s="8">
        <f t="shared" ref="D139" si="213">D135+4</f>
        <v>5</v>
      </c>
      <c r="E139" s="18">
        <f ca="1">IF(G139=1,"-2147483647",IF(A139/L138&lt;=N$2*N$3,OFFSET(Shifts!A$1,L138,0,1)))</f>
        <v>40</v>
      </c>
      <c r="F139" s="8">
        <v>1</v>
      </c>
      <c r="G139" s="42">
        <f t="shared" ref="G139" si="214">N$10</f>
        <v>0</v>
      </c>
      <c r="H139" s="8">
        <f t="shared" si="210"/>
        <v>0</v>
      </c>
      <c r="I139" s="8">
        <f t="shared" si="197"/>
        <v>0</v>
      </c>
      <c r="J139" s="8">
        <f t="shared" si="201"/>
        <v>5</v>
      </c>
      <c r="K139" s="16" t="str">
        <f ca="1">VLOOKUP(E139,Shifts!A$2:B336,2,FALSE)</f>
        <v>00:00 00:00</v>
      </c>
      <c r="L139" s="16">
        <f t="shared" si="198"/>
        <v>20</v>
      </c>
      <c r="M139" s="16" t="str">
        <f ca="1">VLOOKUP(B139,Schedule!A$2:B$400,2,FALSE)</f>
        <v xml:space="preserve">00:00 00:00 </v>
      </c>
      <c r="O139" s="8" t="str">
        <f t="shared" ca="1" si="199"/>
        <v>insert into scheduleshift values (@ID,'20','1','5','40','1','0')exec @id=dbo.nextval 'scheduleshift.scheduleshiftref'</v>
      </c>
    </row>
    <row r="140" spans="1:15" x14ac:dyDescent="0.3">
      <c r="A140" s="8">
        <v>139</v>
      </c>
      <c r="B140" s="8">
        <f t="shared" si="152"/>
        <v>20</v>
      </c>
      <c r="C140" s="8">
        <f t="shared" si="144"/>
        <v>1</v>
      </c>
      <c r="D140" s="8">
        <f t="shared" ref="D140" si="215">D135+5</f>
        <v>6</v>
      </c>
      <c r="E140" s="18" t="str">
        <f ca="1">IF(G140=1,"-2147483647",IF(A140/L139&lt;=N$2*N$3,OFFSET(Shifts!A$1,L139,0,1)))</f>
        <v>-2147483647</v>
      </c>
      <c r="F140" s="8">
        <v>1</v>
      </c>
      <c r="G140" s="42">
        <f t="shared" ref="G140" si="216">N$11</f>
        <v>1</v>
      </c>
      <c r="H140" s="8">
        <f t="shared" si="210"/>
        <v>0</v>
      </c>
      <c r="I140" s="8">
        <f t="shared" si="197"/>
        <v>0</v>
      </c>
      <c r="J140" s="8">
        <f t="shared" si="201"/>
        <v>6</v>
      </c>
      <c r="K140" s="16" t="e">
        <f ca="1">VLOOKUP(E140,Shifts!A$2:B337,2,FALSE)</f>
        <v>#N/A</v>
      </c>
      <c r="L140" s="16">
        <f t="shared" si="198"/>
        <v>20</v>
      </c>
      <c r="M140" s="16" t="str">
        <f ca="1">VLOOKUP(B140,Schedule!A$2:B$400,2,FALSE)</f>
        <v xml:space="preserve">00:00 00:00 </v>
      </c>
      <c r="O140" s="8" t="str">
        <f t="shared" ca="1" si="199"/>
        <v>insert into scheduleshift values (@ID,'20','1','6','-2147483647','1','1')exec @id=dbo.nextval 'scheduleshift.scheduleshiftref'</v>
      </c>
    </row>
    <row r="141" spans="1:15" x14ac:dyDescent="0.3">
      <c r="A141" s="8">
        <v>140</v>
      </c>
      <c r="B141" s="8">
        <f t="shared" si="152"/>
        <v>20</v>
      </c>
      <c r="C141" s="8">
        <f t="shared" si="144"/>
        <v>1</v>
      </c>
      <c r="D141" s="8">
        <f t="shared" ref="D141" si="217">D135+6</f>
        <v>7</v>
      </c>
      <c r="E141" s="18" t="str">
        <f ca="1">IF(G141=1,"-2147483647",IF(A141/L140&lt;=N$2*N$3,OFFSET(Shifts!A$1,L140,0,1)))</f>
        <v>-2147483647</v>
      </c>
      <c r="F141" s="8">
        <v>1</v>
      </c>
      <c r="G141" s="42">
        <f t="shared" ref="G141" si="218">N$12</f>
        <v>1</v>
      </c>
      <c r="H141" s="8">
        <f t="shared" si="210"/>
        <v>0</v>
      </c>
      <c r="I141" s="8">
        <f t="shared" si="197"/>
        <v>0</v>
      </c>
      <c r="J141" s="8">
        <f t="shared" si="201"/>
        <v>7</v>
      </c>
      <c r="K141" s="16" t="e">
        <f ca="1">VLOOKUP(E141,Shifts!A$2:B338,2,FALSE)</f>
        <v>#N/A</v>
      </c>
      <c r="L141" s="16">
        <f t="shared" si="198"/>
        <v>21</v>
      </c>
      <c r="M141" s="16" t="str">
        <f ca="1">VLOOKUP(B141,Schedule!A$2:B$400,2,FALSE)</f>
        <v xml:space="preserve">00:00 00:00 </v>
      </c>
      <c r="O141" s="8" t="str">
        <f t="shared" ca="1" si="199"/>
        <v>insert into scheduleshift values (@ID,'20','1','7','-2147483647','1','1')exec @id=dbo.nextval 'scheduleshift.scheduleshiftref'</v>
      </c>
    </row>
    <row r="142" spans="1:15" x14ac:dyDescent="0.3">
      <c r="A142" s="8">
        <v>141</v>
      </c>
      <c r="B142" s="8">
        <f t="shared" si="152"/>
        <v>21</v>
      </c>
      <c r="C142" s="8">
        <f t="shared" si="144"/>
        <v>1</v>
      </c>
      <c r="D142" s="8">
        <f t="shared" ref="D142" si="219">2-1</f>
        <v>1</v>
      </c>
      <c r="E142" s="18">
        <f ca="1">IF(G142=1,"-2147483647",IF(A142/L141&lt;=N$2*N$3,OFFSET(Shifts!A$1,L141,0,1)))</f>
        <v>42</v>
      </c>
      <c r="F142" s="8">
        <v>1</v>
      </c>
      <c r="G142" s="42">
        <f t="shared" ref="G142" si="220">N$6</f>
        <v>0</v>
      </c>
      <c r="H142" s="8">
        <f t="shared" si="210"/>
        <v>1</v>
      </c>
      <c r="I142" s="8">
        <f t="shared" si="197"/>
        <v>1</v>
      </c>
      <c r="J142" s="8">
        <f t="shared" si="201"/>
        <v>1</v>
      </c>
      <c r="K142" s="16" t="str">
        <f ca="1">VLOOKUP(E142,Shifts!A$2:B339,2,FALSE)</f>
        <v>00:00 00:00</v>
      </c>
      <c r="L142" s="16">
        <f t="shared" si="198"/>
        <v>21</v>
      </c>
      <c r="M142" s="16" t="str">
        <f ca="1">VLOOKUP(B142,Schedule!A$2:B$400,2,FALSE)</f>
        <v xml:space="preserve">00:00 00:00 </v>
      </c>
      <c r="O142" s="8" t="str">
        <f t="shared" ca="1" si="199"/>
        <v>insert into scheduleshift values (@ID,'21','1','1','42','1','0')exec @id=dbo.nextval 'scheduleshift.scheduleshiftref'</v>
      </c>
    </row>
    <row r="143" spans="1:15" x14ac:dyDescent="0.3">
      <c r="A143" s="8">
        <v>142</v>
      </c>
      <c r="B143" s="8">
        <f t="shared" si="152"/>
        <v>21</v>
      </c>
      <c r="C143" s="8">
        <f t="shared" si="144"/>
        <v>1</v>
      </c>
      <c r="D143" s="8">
        <f t="shared" ref="D143" si="221">D142+1</f>
        <v>2</v>
      </c>
      <c r="E143" s="18">
        <f ca="1">IF(G143=1,"-2147483647",IF(A143/L142&lt;=N$2*N$3,OFFSET(Shifts!A$1,L142,0,1)))</f>
        <v>42</v>
      </c>
      <c r="F143" s="8">
        <v>1</v>
      </c>
      <c r="G143" s="42">
        <f t="shared" ref="G143" si="222">N$7</f>
        <v>0</v>
      </c>
      <c r="H143" s="8">
        <f t="shared" si="210"/>
        <v>0</v>
      </c>
      <c r="I143" s="8">
        <f t="shared" si="197"/>
        <v>0</v>
      </c>
      <c r="J143" s="8">
        <f t="shared" si="201"/>
        <v>2</v>
      </c>
      <c r="K143" s="16">
        <v>1</v>
      </c>
      <c r="L143" s="16">
        <f t="shared" si="198"/>
        <v>21</v>
      </c>
      <c r="M143" s="16" t="str">
        <f ca="1">VLOOKUP(B143,Schedule!A$2:B$400,2,FALSE)</f>
        <v xml:space="preserve">00:00 00:00 </v>
      </c>
      <c r="O143" s="8" t="str">
        <f t="shared" ca="1" si="199"/>
        <v>insert into scheduleshift values (@ID,'21','1','2','42','1','0')exec @id=dbo.nextval 'scheduleshift.scheduleshiftref'</v>
      </c>
    </row>
    <row r="144" spans="1:15" x14ac:dyDescent="0.3">
      <c r="A144" s="8">
        <v>143</v>
      </c>
      <c r="B144" s="8">
        <f t="shared" si="152"/>
        <v>21</v>
      </c>
      <c r="C144" s="8">
        <f t="shared" si="144"/>
        <v>1</v>
      </c>
      <c r="D144" s="8">
        <f t="shared" ref="D144" si="223">D142+2</f>
        <v>3</v>
      </c>
      <c r="E144" s="18">
        <f ca="1">IF(G144=1,"-2147483647",IF(A144/L143&lt;=N$2*N$3,OFFSET(Shifts!A$1,L143,0,1)))</f>
        <v>42</v>
      </c>
      <c r="F144" s="8">
        <v>1</v>
      </c>
      <c r="G144" s="42">
        <f t="shared" ref="G144" si="224">N$8</f>
        <v>0</v>
      </c>
      <c r="H144" s="8">
        <f t="shared" si="210"/>
        <v>0</v>
      </c>
      <c r="I144" s="8">
        <f t="shared" si="197"/>
        <v>0</v>
      </c>
      <c r="J144" s="8">
        <f t="shared" si="201"/>
        <v>3</v>
      </c>
      <c r="K144" s="16" t="str">
        <f ca="1">VLOOKUP(E144,Shifts!A$2:B341,2,FALSE)</f>
        <v>00:00 00:00</v>
      </c>
      <c r="L144" s="16">
        <f t="shared" si="198"/>
        <v>21</v>
      </c>
      <c r="M144" s="16" t="str">
        <f ca="1">VLOOKUP(B144,Schedule!A$2:B$400,2,FALSE)</f>
        <v xml:space="preserve">00:00 00:00 </v>
      </c>
      <c r="O144" s="8" t="str">
        <f t="shared" ca="1" si="199"/>
        <v>insert into scheduleshift values (@ID,'21','1','3','42','1','0')exec @id=dbo.nextval 'scheduleshift.scheduleshiftref'</v>
      </c>
    </row>
    <row r="145" spans="1:15" x14ac:dyDescent="0.3">
      <c r="A145" s="8">
        <v>144</v>
      </c>
      <c r="B145" s="8">
        <f t="shared" si="152"/>
        <v>21</v>
      </c>
      <c r="C145" s="8">
        <f t="shared" ref="C145:C208" si="225">IF(I145=1,1,IF(H145=1,C144+1,IF(H145=0,C144)))</f>
        <v>1</v>
      </c>
      <c r="D145" s="8">
        <f t="shared" ref="D145" si="226">D142+3</f>
        <v>4</v>
      </c>
      <c r="E145" s="18">
        <f ca="1">IF(G145=1,"-2147483647",IF(A145/L144&lt;=N$2*N$3,OFFSET(Shifts!A$1,L144,0,1)))</f>
        <v>42</v>
      </c>
      <c r="F145" s="8">
        <v>1</v>
      </c>
      <c r="G145" s="42">
        <f t="shared" ref="G145" si="227">N$9</f>
        <v>0</v>
      </c>
      <c r="H145" s="8">
        <f t="shared" si="210"/>
        <v>0</v>
      </c>
      <c r="I145" s="8">
        <f t="shared" si="197"/>
        <v>0</v>
      </c>
      <c r="J145" s="8">
        <f t="shared" si="201"/>
        <v>4</v>
      </c>
      <c r="K145" s="16" t="str">
        <f ca="1">VLOOKUP(E145,Shifts!A$2:B342,2,FALSE)</f>
        <v>00:00 00:00</v>
      </c>
      <c r="L145" s="16">
        <f t="shared" si="198"/>
        <v>21</v>
      </c>
      <c r="M145" s="16" t="str">
        <f ca="1">VLOOKUP(B145,Schedule!A$2:B$400,2,FALSE)</f>
        <v xml:space="preserve">00:00 00:00 </v>
      </c>
      <c r="O145" s="8" t="str">
        <f t="shared" ca="1" si="199"/>
        <v>insert into scheduleshift values (@ID,'21','1','4','42','1','0')exec @id=dbo.nextval 'scheduleshift.scheduleshiftref'</v>
      </c>
    </row>
    <row r="146" spans="1:15" x14ac:dyDescent="0.3">
      <c r="A146" s="8">
        <v>145</v>
      </c>
      <c r="B146" s="8">
        <f t="shared" si="152"/>
        <v>21</v>
      </c>
      <c r="C146" s="8">
        <f t="shared" si="225"/>
        <v>1</v>
      </c>
      <c r="D146" s="8">
        <f t="shared" ref="D146" si="228">D142+4</f>
        <v>5</v>
      </c>
      <c r="E146" s="18">
        <f ca="1">IF(G146=1,"-2147483647",IF(A146/L145&lt;=N$2*N$3,OFFSET(Shifts!A$1,L145,0,1)))</f>
        <v>42</v>
      </c>
      <c r="F146" s="8">
        <v>1</v>
      </c>
      <c r="G146" s="42">
        <f t="shared" ref="G146" si="229">N$10</f>
        <v>0</v>
      </c>
      <c r="H146" s="8">
        <f t="shared" si="210"/>
        <v>0</v>
      </c>
      <c r="I146" s="8">
        <f t="shared" si="197"/>
        <v>0</v>
      </c>
      <c r="J146" s="8">
        <f t="shared" si="201"/>
        <v>5</v>
      </c>
      <c r="K146" s="16" t="str">
        <f ca="1">VLOOKUP(E146,Shifts!A$2:B343,2,FALSE)</f>
        <v>00:00 00:00</v>
      </c>
      <c r="L146" s="16">
        <f t="shared" si="198"/>
        <v>21</v>
      </c>
      <c r="M146" s="16" t="str">
        <f ca="1">VLOOKUP(B146,Schedule!A$2:B$400,2,FALSE)</f>
        <v xml:space="preserve">00:00 00:00 </v>
      </c>
      <c r="O146" s="8" t="str">
        <f t="shared" ca="1" si="199"/>
        <v>insert into scheduleshift values (@ID,'21','1','5','42','1','0')exec @id=dbo.nextval 'scheduleshift.scheduleshiftref'</v>
      </c>
    </row>
    <row r="147" spans="1:15" x14ac:dyDescent="0.3">
      <c r="A147" s="8">
        <v>146</v>
      </c>
      <c r="B147" s="8">
        <f t="shared" si="152"/>
        <v>21</v>
      </c>
      <c r="C147" s="8">
        <f t="shared" si="225"/>
        <v>1</v>
      </c>
      <c r="D147" s="8">
        <f t="shared" ref="D147" si="230">D142+5</f>
        <v>6</v>
      </c>
      <c r="E147" s="18" t="str">
        <f ca="1">IF(G147=1,"-2147483647",IF(A147/L146&lt;=N$2*N$3,OFFSET(Shifts!A$1,L146,0,1)))</f>
        <v>-2147483647</v>
      </c>
      <c r="F147" s="8">
        <v>1</v>
      </c>
      <c r="G147" s="42">
        <f t="shared" ref="G147" si="231">N$11</f>
        <v>1</v>
      </c>
      <c r="H147" s="8">
        <f t="shared" si="210"/>
        <v>0</v>
      </c>
      <c r="I147" s="8">
        <f t="shared" si="197"/>
        <v>0</v>
      </c>
      <c r="J147" s="8">
        <f t="shared" si="201"/>
        <v>6</v>
      </c>
      <c r="K147" s="16" t="e">
        <f ca="1">VLOOKUP(E147,Shifts!A$2:B344,2,FALSE)</f>
        <v>#N/A</v>
      </c>
      <c r="L147" s="16">
        <f t="shared" si="198"/>
        <v>21</v>
      </c>
      <c r="M147" s="16" t="str">
        <f ca="1">VLOOKUP(B147,Schedule!A$2:B$400,2,FALSE)</f>
        <v xml:space="preserve">00:00 00:00 </v>
      </c>
      <c r="O147" s="8" t="str">
        <f t="shared" ca="1" si="199"/>
        <v>insert into scheduleshift values (@ID,'21','1','6','-2147483647','1','1')exec @id=dbo.nextval 'scheduleshift.scheduleshiftref'</v>
      </c>
    </row>
    <row r="148" spans="1:15" x14ac:dyDescent="0.3">
      <c r="A148" s="8">
        <v>147</v>
      </c>
      <c r="B148" s="8">
        <f t="shared" si="152"/>
        <v>21</v>
      </c>
      <c r="C148" s="8">
        <f t="shared" si="225"/>
        <v>1</v>
      </c>
      <c r="D148" s="8">
        <f t="shared" ref="D148" si="232">D142+6</f>
        <v>7</v>
      </c>
      <c r="E148" s="18" t="str">
        <f ca="1">IF(G148=1,"-2147483647",IF(A148/L147&lt;=N$2*N$3,OFFSET(Shifts!A$1,L147,0,1)))</f>
        <v>-2147483647</v>
      </c>
      <c r="F148" s="8">
        <v>1</v>
      </c>
      <c r="G148" s="42">
        <f t="shared" ref="G148" si="233">N$12</f>
        <v>1</v>
      </c>
      <c r="H148" s="8">
        <f t="shared" si="210"/>
        <v>0</v>
      </c>
      <c r="I148" s="8">
        <f t="shared" si="197"/>
        <v>0</v>
      </c>
      <c r="J148" s="8">
        <f t="shared" si="201"/>
        <v>7</v>
      </c>
      <c r="K148" s="16" t="e">
        <f ca="1">VLOOKUP(E148,Shifts!A$2:B345,2,FALSE)</f>
        <v>#N/A</v>
      </c>
      <c r="L148" s="16">
        <f t="shared" si="198"/>
        <v>22</v>
      </c>
      <c r="M148" s="16" t="str">
        <f ca="1">VLOOKUP(B148,Schedule!A$2:B$400,2,FALSE)</f>
        <v xml:space="preserve">00:00 00:00 </v>
      </c>
      <c r="O148" s="8" t="str">
        <f t="shared" ca="1" si="199"/>
        <v>insert into scheduleshift values (@ID,'21','1','7','-2147483647','1','1')exec @id=dbo.nextval 'scheduleshift.scheduleshiftref'</v>
      </c>
    </row>
    <row r="149" spans="1:15" x14ac:dyDescent="0.3">
      <c r="A149" s="8">
        <v>148</v>
      </c>
      <c r="B149" s="8">
        <f t="shared" si="152"/>
        <v>22</v>
      </c>
      <c r="C149" s="8">
        <f t="shared" si="225"/>
        <v>1</v>
      </c>
      <c r="D149" s="8">
        <f t="shared" ref="D149" si="234">2-1</f>
        <v>1</v>
      </c>
      <c r="E149" s="18">
        <f ca="1">IF(G149=1,"-2147483647",IF(A149/L148&lt;=N$2*N$3,OFFSET(Shifts!A$1,L148,0,1)))</f>
        <v>44</v>
      </c>
      <c r="F149" s="8">
        <v>1</v>
      </c>
      <c r="G149" s="42">
        <f t="shared" ref="G149" si="235">N$6</f>
        <v>0</v>
      </c>
      <c r="H149" s="8">
        <f t="shared" si="210"/>
        <v>1</v>
      </c>
      <c r="I149" s="8">
        <f t="shared" si="197"/>
        <v>1</v>
      </c>
      <c r="J149" s="8">
        <f t="shared" si="201"/>
        <v>1</v>
      </c>
      <c r="K149" s="16" t="str">
        <f ca="1">VLOOKUP(E149,Shifts!A$2:B346,2,FALSE)</f>
        <v>00:00 00:00</v>
      </c>
      <c r="L149" s="16">
        <f t="shared" si="198"/>
        <v>22</v>
      </c>
      <c r="M149" s="16" t="str">
        <f ca="1">VLOOKUP(B149,Schedule!A$2:B$400,2,FALSE)</f>
        <v xml:space="preserve">00:00 00:00 </v>
      </c>
      <c r="O149" s="8" t="str">
        <f t="shared" ca="1" si="199"/>
        <v>insert into scheduleshift values (@ID,'22','1','1','44','1','0')exec @id=dbo.nextval 'scheduleshift.scheduleshiftref'</v>
      </c>
    </row>
    <row r="150" spans="1:15" x14ac:dyDescent="0.3">
      <c r="A150" s="8">
        <v>149</v>
      </c>
      <c r="B150" s="8">
        <f t="shared" si="152"/>
        <v>22</v>
      </c>
      <c r="C150" s="8">
        <f t="shared" si="225"/>
        <v>1</v>
      </c>
      <c r="D150" s="8">
        <f t="shared" ref="D150" si="236">D149+1</f>
        <v>2</v>
      </c>
      <c r="E150" s="18">
        <f ca="1">IF(G150=1,"-2147483647",IF(A150/L149&lt;=N$2*N$3,OFFSET(Shifts!A$1,L149,0,1)))</f>
        <v>44</v>
      </c>
      <c r="F150" s="8">
        <v>1</v>
      </c>
      <c r="G150" s="42">
        <f t="shared" ref="G150" si="237">N$7</f>
        <v>0</v>
      </c>
      <c r="H150" s="8">
        <f t="shared" si="210"/>
        <v>0</v>
      </c>
      <c r="I150" s="8">
        <f t="shared" si="197"/>
        <v>0</v>
      </c>
      <c r="J150" s="8">
        <f t="shared" si="201"/>
        <v>2</v>
      </c>
      <c r="K150" s="16" t="str">
        <f ca="1">VLOOKUP(E150,Shifts!A$2:B347,2,FALSE)</f>
        <v>00:00 00:00</v>
      </c>
      <c r="L150" s="16">
        <f t="shared" si="198"/>
        <v>22</v>
      </c>
      <c r="M150" s="16" t="str">
        <f ca="1">VLOOKUP(B150,Schedule!A$2:B$400,2,FALSE)</f>
        <v xml:space="preserve">00:00 00:00 </v>
      </c>
      <c r="O150" s="8" t="str">
        <f t="shared" ca="1" si="199"/>
        <v>insert into scheduleshift values (@ID,'22','1','2','44','1','0')exec @id=dbo.nextval 'scheduleshift.scheduleshiftref'</v>
      </c>
    </row>
    <row r="151" spans="1:15" x14ac:dyDescent="0.3">
      <c r="A151" s="8">
        <v>150</v>
      </c>
      <c r="B151" s="8">
        <f t="shared" si="152"/>
        <v>22</v>
      </c>
      <c r="C151" s="8">
        <f t="shared" si="225"/>
        <v>1</v>
      </c>
      <c r="D151" s="8">
        <f t="shared" ref="D151" si="238">D149+2</f>
        <v>3</v>
      </c>
      <c r="E151" s="18">
        <f ca="1">IF(G151=1,"-2147483647",IF(A151/L150&lt;=N$2*N$3,OFFSET(Shifts!A$1,L150,0,1)))</f>
        <v>44</v>
      </c>
      <c r="F151" s="8">
        <v>1</v>
      </c>
      <c r="G151" s="42">
        <f t="shared" ref="G151" si="239">N$8</f>
        <v>0</v>
      </c>
      <c r="H151" s="8">
        <f t="shared" si="210"/>
        <v>0</v>
      </c>
      <c r="I151" s="8">
        <f t="shared" si="197"/>
        <v>0</v>
      </c>
      <c r="J151" s="8">
        <f t="shared" si="201"/>
        <v>3</v>
      </c>
      <c r="K151" s="16" t="str">
        <f ca="1">VLOOKUP(E151,Shifts!A$2:B348,2,FALSE)</f>
        <v>00:00 00:00</v>
      </c>
      <c r="L151" s="16">
        <f t="shared" si="198"/>
        <v>22</v>
      </c>
      <c r="M151" s="16" t="str">
        <f ca="1">VLOOKUP(B151,Schedule!A$2:B$400,2,FALSE)</f>
        <v xml:space="preserve">00:00 00:00 </v>
      </c>
      <c r="O151" s="8" t="str">
        <f t="shared" ca="1" si="199"/>
        <v>insert into scheduleshift values (@ID,'22','1','3','44','1','0')exec @id=dbo.nextval 'scheduleshift.scheduleshiftref'</v>
      </c>
    </row>
    <row r="152" spans="1:15" x14ac:dyDescent="0.3">
      <c r="A152" s="8">
        <v>151</v>
      </c>
      <c r="B152" s="8">
        <f t="shared" ref="B152:B215" si="240">IF(I152=1,B151+1,B151)</f>
        <v>22</v>
      </c>
      <c r="C152" s="8">
        <f t="shared" si="225"/>
        <v>1</v>
      </c>
      <c r="D152" s="8">
        <f t="shared" ref="D152" si="241">D149+3</f>
        <v>4</v>
      </c>
      <c r="E152" s="18">
        <f ca="1">IF(G152=1,"-2147483647",IF(A152/L151&lt;=N$2*N$3,OFFSET(Shifts!A$1,L151,0,1)))</f>
        <v>44</v>
      </c>
      <c r="F152" s="8">
        <v>1</v>
      </c>
      <c r="G152" s="42">
        <f t="shared" ref="G152" si="242">N$9</f>
        <v>0</v>
      </c>
      <c r="H152" s="8">
        <f t="shared" si="210"/>
        <v>0</v>
      </c>
      <c r="I152" s="8">
        <f t="shared" si="197"/>
        <v>0</v>
      </c>
      <c r="J152" s="8">
        <f t="shared" si="201"/>
        <v>4</v>
      </c>
      <c r="K152" s="16" t="str">
        <f ca="1">VLOOKUP(E152,Shifts!A$2:B349,2,FALSE)</f>
        <v>00:00 00:00</v>
      </c>
      <c r="L152" s="16">
        <f t="shared" si="198"/>
        <v>22</v>
      </c>
      <c r="M152" s="16" t="str">
        <f ca="1">VLOOKUP(B152,Schedule!A$2:B$400,2,FALSE)</f>
        <v xml:space="preserve">00:00 00:00 </v>
      </c>
      <c r="O152" s="8" t="str">
        <f t="shared" ca="1" si="199"/>
        <v>insert into scheduleshift values (@ID,'22','1','4','44','1','0')exec @id=dbo.nextval 'scheduleshift.scheduleshiftref'</v>
      </c>
    </row>
    <row r="153" spans="1:15" x14ac:dyDescent="0.3">
      <c r="A153" s="8">
        <v>152</v>
      </c>
      <c r="B153" s="8">
        <f t="shared" si="240"/>
        <v>22</v>
      </c>
      <c r="C153" s="8">
        <f t="shared" si="225"/>
        <v>1</v>
      </c>
      <c r="D153" s="8">
        <f t="shared" ref="D153" si="243">D149+4</f>
        <v>5</v>
      </c>
      <c r="E153" s="18">
        <f ca="1">IF(G153=1,"-2147483647",IF(A153/L152&lt;=N$2*N$3,OFFSET(Shifts!A$1,L152,0,1)))</f>
        <v>44</v>
      </c>
      <c r="F153" s="8">
        <v>1</v>
      </c>
      <c r="G153" s="42">
        <f t="shared" ref="G153" si="244">N$10</f>
        <v>0</v>
      </c>
      <c r="H153" s="8">
        <f t="shared" si="210"/>
        <v>0</v>
      </c>
      <c r="I153" s="8">
        <f t="shared" si="197"/>
        <v>0</v>
      </c>
      <c r="J153" s="8">
        <f t="shared" si="201"/>
        <v>5</v>
      </c>
      <c r="K153" s="16" t="str">
        <f ca="1">VLOOKUP(E153,Shifts!A$2:B350,2,FALSE)</f>
        <v>00:00 00:00</v>
      </c>
      <c r="L153" s="16">
        <f t="shared" si="198"/>
        <v>22</v>
      </c>
      <c r="M153" s="16" t="str">
        <f ca="1">VLOOKUP(B153,Schedule!A$2:B$400,2,FALSE)</f>
        <v xml:space="preserve">00:00 00:00 </v>
      </c>
      <c r="O153" s="8" t="str">
        <f t="shared" ca="1" si="199"/>
        <v>insert into scheduleshift values (@ID,'22','1','5','44','1','0')exec @id=dbo.nextval 'scheduleshift.scheduleshiftref'</v>
      </c>
    </row>
    <row r="154" spans="1:15" x14ac:dyDescent="0.3">
      <c r="A154" s="8">
        <v>153</v>
      </c>
      <c r="B154" s="8">
        <f t="shared" si="240"/>
        <v>22</v>
      </c>
      <c r="C154" s="8">
        <f t="shared" si="225"/>
        <v>1</v>
      </c>
      <c r="D154" s="8">
        <f t="shared" ref="D154" si="245">D149+5</f>
        <v>6</v>
      </c>
      <c r="E154" s="18" t="str">
        <f ca="1">IF(G154=1,"-2147483647",IF(A154/L153&lt;=N$2*N$3,OFFSET(Shifts!A$1,L153,0,1)))</f>
        <v>-2147483647</v>
      </c>
      <c r="F154" s="8">
        <v>1</v>
      </c>
      <c r="G154" s="42">
        <f t="shared" ref="G154" si="246">N$11</f>
        <v>1</v>
      </c>
      <c r="H154" s="8">
        <f t="shared" si="210"/>
        <v>0</v>
      </c>
      <c r="I154" s="8">
        <f t="shared" si="197"/>
        <v>0</v>
      </c>
      <c r="J154" s="8">
        <f t="shared" si="201"/>
        <v>6</v>
      </c>
      <c r="K154" s="16" t="e">
        <f ca="1">VLOOKUP(E154,Shifts!A$2:B351,2,FALSE)</f>
        <v>#N/A</v>
      </c>
      <c r="L154" s="16">
        <f t="shared" si="198"/>
        <v>22</v>
      </c>
      <c r="M154" s="16" t="str">
        <f ca="1">VLOOKUP(B154,Schedule!A$2:B$400,2,FALSE)</f>
        <v xml:space="preserve">00:00 00:00 </v>
      </c>
      <c r="O154" s="8" t="str">
        <f t="shared" ca="1" si="199"/>
        <v>insert into scheduleshift values (@ID,'22','1','6','-2147483647','1','1')exec @id=dbo.nextval 'scheduleshift.scheduleshiftref'</v>
      </c>
    </row>
    <row r="155" spans="1:15" x14ac:dyDescent="0.3">
      <c r="A155" s="8">
        <v>154</v>
      </c>
      <c r="B155" s="8">
        <f t="shared" si="240"/>
        <v>22</v>
      </c>
      <c r="C155" s="8">
        <f t="shared" si="225"/>
        <v>1</v>
      </c>
      <c r="D155" s="8">
        <f t="shared" ref="D155" si="247">D149+6</f>
        <v>7</v>
      </c>
      <c r="E155" s="18" t="str">
        <f ca="1">IF(G155=1,"-2147483647",IF(A155/L154&lt;=N$2*N$3,OFFSET(Shifts!A$1,L154,0,1)))</f>
        <v>-2147483647</v>
      </c>
      <c r="F155" s="8">
        <v>1</v>
      </c>
      <c r="G155" s="42">
        <f t="shared" ref="G155" si="248">N$12</f>
        <v>1</v>
      </c>
      <c r="H155" s="8">
        <f t="shared" si="210"/>
        <v>0</v>
      </c>
      <c r="I155" s="8">
        <f t="shared" si="197"/>
        <v>0</v>
      </c>
      <c r="J155" s="8">
        <f t="shared" si="201"/>
        <v>7</v>
      </c>
      <c r="K155" s="16" t="e">
        <f ca="1">VLOOKUP(E155,Shifts!A$2:B352,2,FALSE)</f>
        <v>#N/A</v>
      </c>
      <c r="L155" s="16">
        <f t="shared" si="198"/>
        <v>23</v>
      </c>
      <c r="M155" s="16" t="str">
        <f ca="1">VLOOKUP(B155,Schedule!A$2:B$400,2,FALSE)</f>
        <v xml:space="preserve">00:00 00:00 </v>
      </c>
      <c r="O155" s="8" t="str">
        <f t="shared" ca="1" si="199"/>
        <v>insert into scheduleshift values (@ID,'22','1','7','-2147483647','1','1')exec @id=dbo.nextval 'scheduleshift.scheduleshiftref'</v>
      </c>
    </row>
    <row r="156" spans="1:15" x14ac:dyDescent="0.3">
      <c r="A156" s="8">
        <v>155</v>
      </c>
      <c r="B156" s="8">
        <f t="shared" si="240"/>
        <v>23</v>
      </c>
      <c r="C156" s="8">
        <f t="shared" si="225"/>
        <v>1</v>
      </c>
      <c r="D156" s="8">
        <f t="shared" ref="D156" si="249">2-1</f>
        <v>1</v>
      </c>
      <c r="E156" s="18">
        <f ca="1">IF(G156=1,"-2147483647",IF(A156/L155&lt;=N$2*N$3,OFFSET(Shifts!A$1,L155,0,1)))</f>
        <v>46</v>
      </c>
      <c r="F156" s="8">
        <v>1</v>
      </c>
      <c r="G156" s="42">
        <f t="shared" ref="G156" si="250">N$6</f>
        <v>0</v>
      </c>
      <c r="H156" s="8">
        <f t="shared" si="210"/>
        <v>1</v>
      </c>
      <c r="I156" s="8">
        <f t="shared" si="197"/>
        <v>1</v>
      </c>
      <c r="J156" s="8">
        <f t="shared" si="201"/>
        <v>1</v>
      </c>
      <c r="K156" s="16" t="str">
        <f ca="1">VLOOKUP(E156,Shifts!A$2:B353,2,FALSE)</f>
        <v>00:00 00:00</v>
      </c>
      <c r="L156" s="16">
        <f t="shared" si="198"/>
        <v>23</v>
      </c>
      <c r="M156" s="16" t="str">
        <f ca="1">VLOOKUP(B156,Schedule!A$2:B$400,2,FALSE)</f>
        <v xml:space="preserve">00:00 00:00 </v>
      </c>
      <c r="O156" s="8" t="str">
        <f t="shared" ca="1" si="199"/>
        <v>insert into scheduleshift values (@ID,'23','1','1','46','1','0')exec @id=dbo.nextval 'scheduleshift.scheduleshiftref'</v>
      </c>
    </row>
    <row r="157" spans="1:15" x14ac:dyDescent="0.3">
      <c r="A157" s="8">
        <v>156</v>
      </c>
      <c r="B157" s="8">
        <f t="shared" si="240"/>
        <v>23</v>
      </c>
      <c r="C157" s="8">
        <f t="shared" si="225"/>
        <v>1</v>
      </c>
      <c r="D157" s="8">
        <f t="shared" ref="D157" si="251">D156+1</f>
        <v>2</v>
      </c>
      <c r="E157" s="18">
        <f ca="1">IF(G157=1,"-2147483647",IF(A157/L156&lt;=N$2*N$3,OFFSET(Shifts!A$1,L156,0,1)))</f>
        <v>46</v>
      </c>
      <c r="F157" s="8">
        <v>1</v>
      </c>
      <c r="G157" s="42">
        <f t="shared" ref="G157" si="252">N$7</f>
        <v>0</v>
      </c>
      <c r="H157" s="8">
        <f t="shared" si="210"/>
        <v>0</v>
      </c>
      <c r="I157" s="8">
        <f t="shared" si="197"/>
        <v>0</v>
      </c>
      <c r="J157" s="8">
        <f t="shared" si="201"/>
        <v>2</v>
      </c>
      <c r="K157" s="16" t="str">
        <f ca="1">VLOOKUP(E157,Shifts!A$2:B354,2,FALSE)</f>
        <v>00:00 00:00</v>
      </c>
      <c r="L157" s="16">
        <f t="shared" si="198"/>
        <v>23</v>
      </c>
      <c r="M157" s="16" t="str">
        <f ca="1">VLOOKUP(B157,Schedule!A$2:B$400,2,FALSE)</f>
        <v xml:space="preserve">00:00 00:00 </v>
      </c>
      <c r="O157" s="8" t="str">
        <f t="shared" ca="1" si="199"/>
        <v>insert into scheduleshift values (@ID,'23','1','2','46','1','0')exec @id=dbo.nextval 'scheduleshift.scheduleshiftref'</v>
      </c>
    </row>
    <row r="158" spans="1:15" x14ac:dyDescent="0.3">
      <c r="A158" s="8">
        <v>157</v>
      </c>
      <c r="B158" s="8">
        <f t="shared" si="240"/>
        <v>23</v>
      </c>
      <c r="C158" s="8">
        <f t="shared" si="225"/>
        <v>1</v>
      </c>
      <c r="D158" s="8">
        <f t="shared" ref="D158" si="253">D156+2</f>
        <v>3</v>
      </c>
      <c r="E158" s="18">
        <f ca="1">IF(G158=1,"-2147483647",IF(A158/L157&lt;=N$2*N$3,OFFSET(Shifts!A$1,L157,0,1)))</f>
        <v>46</v>
      </c>
      <c r="F158" s="8">
        <v>1</v>
      </c>
      <c r="G158" s="42">
        <f t="shared" ref="G158" si="254">N$8</f>
        <v>0</v>
      </c>
      <c r="H158" s="8">
        <f t="shared" si="210"/>
        <v>0</v>
      </c>
      <c r="I158" s="8">
        <f t="shared" si="197"/>
        <v>0</v>
      </c>
      <c r="J158" s="8">
        <f t="shared" si="201"/>
        <v>3</v>
      </c>
      <c r="K158" s="16" t="str">
        <f ca="1">VLOOKUP(E158,Shifts!A$2:B355,2,FALSE)</f>
        <v>00:00 00:00</v>
      </c>
      <c r="L158" s="16">
        <f t="shared" si="198"/>
        <v>23</v>
      </c>
      <c r="M158" s="16" t="str">
        <f ca="1">VLOOKUP(B158,Schedule!A$2:B$400,2,FALSE)</f>
        <v xml:space="preserve">00:00 00:00 </v>
      </c>
      <c r="O158" s="8" t="str">
        <f t="shared" ca="1" si="199"/>
        <v>insert into scheduleshift values (@ID,'23','1','3','46','1','0')exec @id=dbo.nextval 'scheduleshift.scheduleshiftref'</v>
      </c>
    </row>
    <row r="159" spans="1:15" x14ac:dyDescent="0.3">
      <c r="A159" s="8">
        <v>158</v>
      </c>
      <c r="B159" s="8">
        <f t="shared" si="240"/>
        <v>23</v>
      </c>
      <c r="C159" s="8">
        <f t="shared" si="225"/>
        <v>1</v>
      </c>
      <c r="D159" s="8">
        <f t="shared" ref="D159" si="255">D156+3</f>
        <v>4</v>
      </c>
      <c r="E159" s="18">
        <f ca="1">IF(G159=1,"-2147483647",IF(A159/L158&lt;=N$2*N$3,OFFSET(Shifts!A$1,L158,0,1)))</f>
        <v>46</v>
      </c>
      <c r="F159" s="8">
        <v>1</v>
      </c>
      <c r="G159" s="42">
        <f t="shared" ref="G159" si="256">N$9</f>
        <v>0</v>
      </c>
      <c r="H159" s="8">
        <f t="shared" si="210"/>
        <v>0</v>
      </c>
      <c r="I159" s="8">
        <f t="shared" si="197"/>
        <v>0</v>
      </c>
      <c r="J159" s="8">
        <f t="shared" si="201"/>
        <v>4</v>
      </c>
      <c r="K159" s="16" t="str">
        <f ca="1">VLOOKUP(E159,Shifts!A$2:B356,2,FALSE)</f>
        <v>00:00 00:00</v>
      </c>
      <c r="L159" s="16">
        <f t="shared" si="198"/>
        <v>23</v>
      </c>
      <c r="M159" s="16" t="str">
        <f ca="1">VLOOKUP(B159,Schedule!A$2:B$400,2,FALSE)</f>
        <v xml:space="preserve">00:00 00:00 </v>
      </c>
      <c r="O159" s="8" t="str">
        <f t="shared" ca="1" si="199"/>
        <v>insert into scheduleshift values (@ID,'23','1','4','46','1','0')exec @id=dbo.nextval 'scheduleshift.scheduleshiftref'</v>
      </c>
    </row>
    <row r="160" spans="1:15" x14ac:dyDescent="0.3">
      <c r="A160" s="8">
        <v>159</v>
      </c>
      <c r="B160" s="8">
        <f t="shared" si="240"/>
        <v>23</v>
      </c>
      <c r="C160" s="8">
        <f t="shared" si="225"/>
        <v>1</v>
      </c>
      <c r="D160" s="8">
        <f t="shared" ref="D160" si="257">D156+4</f>
        <v>5</v>
      </c>
      <c r="E160" s="18">
        <f ca="1">IF(G160=1,"-2147483647",IF(A160/L159&lt;=N$2*N$3,OFFSET(Shifts!A$1,L159,0,1)))</f>
        <v>46</v>
      </c>
      <c r="F160" s="8">
        <v>1</v>
      </c>
      <c r="G160" s="42">
        <f t="shared" ref="G160" si="258">N$10</f>
        <v>0</v>
      </c>
      <c r="H160" s="8">
        <f t="shared" si="210"/>
        <v>0</v>
      </c>
      <c r="I160" s="8">
        <f t="shared" si="197"/>
        <v>0</v>
      </c>
      <c r="J160" s="8">
        <f t="shared" si="201"/>
        <v>5</v>
      </c>
      <c r="K160" s="16" t="str">
        <f ca="1">VLOOKUP(E160,Shifts!A$2:B357,2,FALSE)</f>
        <v>00:00 00:00</v>
      </c>
      <c r="L160" s="16">
        <f t="shared" si="198"/>
        <v>23</v>
      </c>
      <c r="M160" s="16" t="str">
        <f ca="1">VLOOKUP(B160,Schedule!A$2:B$400,2,FALSE)</f>
        <v xml:space="preserve">00:00 00:00 </v>
      </c>
      <c r="O160" s="8" t="str">
        <f t="shared" ca="1" si="199"/>
        <v>insert into scheduleshift values (@ID,'23','1','5','46','1','0')exec @id=dbo.nextval 'scheduleshift.scheduleshiftref'</v>
      </c>
    </row>
    <row r="161" spans="1:15" x14ac:dyDescent="0.3">
      <c r="A161" s="8">
        <v>160</v>
      </c>
      <c r="B161" s="8">
        <f t="shared" si="240"/>
        <v>23</v>
      </c>
      <c r="C161" s="8">
        <f t="shared" si="225"/>
        <v>1</v>
      </c>
      <c r="D161" s="8">
        <f t="shared" ref="D161" si="259">D156+5</f>
        <v>6</v>
      </c>
      <c r="E161" s="18" t="str">
        <f ca="1">IF(G161=1,"-2147483647",IF(A161/L160&lt;=N$2*N$3,OFFSET(Shifts!A$1,L160,0,1)))</f>
        <v>-2147483647</v>
      </c>
      <c r="F161" s="8">
        <v>1</v>
      </c>
      <c r="G161" s="42">
        <f t="shared" ref="G161" si="260">N$11</f>
        <v>1</v>
      </c>
      <c r="H161" s="8">
        <f t="shared" si="210"/>
        <v>0</v>
      </c>
      <c r="I161" s="8">
        <f t="shared" si="197"/>
        <v>0</v>
      </c>
      <c r="J161" s="8">
        <f t="shared" si="201"/>
        <v>6</v>
      </c>
      <c r="K161" s="16" t="e">
        <f ca="1">VLOOKUP(E161,Shifts!A$2:B358,2,FALSE)</f>
        <v>#N/A</v>
      </c>
      <c r="L161" s="16">
        <f t="shared" si="198"/>
        <v>23</v>
      </c>
      <c r="M161" s="16" t="str">
        <f ca="1">VLOOKUP(B161,Schedule!A$2:B$400,2,FALSE)</f>
        <v xml:space="preserve">00:00 00:00 </v>
      </c>
      <c r="O161" s="8" t="str">
        <f t="shared" ca="1" si="199"/>
        <v>insert into scheduleshift values (@ID,'23','1','6','-2147483647','1','1')exec @id=dbo.nextval 'scheduleshift.scheduleshiftref'</v>
      </c>
    </row>
    <row r="162" spans="1:15" x14ac:dyDescent="0.3">
      <c r="A162" s="8">
        <v>161</v>
      </c>
      <c r="B162" s="8">
        <f t="shared" si="240"/>
        <v>23</v>
      </c>
      <c r="C162" s="8">
        <f t="shared" si="225"/>
        <v>1</v>
      </c>
      <c r="D162" s="8">
        <f t="shared" ref="D162" si="261">D156+6</f>
        <v>7</v>
      </c>
      <c r="E162" s="18" t="str">
        <f ca="1">IF(G162=1,"-2147483647",IF(A162/L161&lt;=N$2*N$3,OFFSET(Shifts!A$1,L161,0,1)))</f>
        <v>-2147483647</v>
      </c>
      <c r="F162" s="8">
        <v>1</v>
      </c>
      <c r="G162" s="42">
        <f t="shared" ref="G162" si="262">N$12</f>
        <v>1</v>
      </c>
      <c r="H162" s="8">
        <f t="shared" si="210"/>
        <v>0</v>
      </c>
      <c r="I162" s="8">
        <f t="shared" si="197"/>
        <v>0</v>
      </c>
      <c r="J162" s="8">
        <f t="shared" si="201"/>
        <v>7</v>
      </c>
      <c r="K162" s="16" t="e">
        <f ca="1">VLOOKUP(E162,Shifts!A$2:B359,2,FALSE)</f>
        <v>#N/A</v>
      </c>
      <c r="L162" s="16">
        <f t="shared" si="198"/>
        <v>24</v>
      </c>
      <c r="M162" s="16" t="str">
        <f ca="1">VLOOKUP(B162,Schedule!A$2:B$400,2,FALSE)</f>
        <v xml:space="preserve">00:00 00:00 </v>
      </c>
      <c r="O162" s="8" t="str">
        <f t="shared" ca="1" si="199"/>
        <v>insert into scheduleshift values (@ID,'23','1','7','-2147483647','1','1')exec @id=dbo.nextval 'scheduleshift.scheduleshiftref'</v>
      </c>
    </row>
    <row r="163" spans="1:15" x14ac:dyDescent="0.3">
      <c r="A163" s="8">
        <v>162</v>
      </c>
      <c r="B163" s="8">
        <f t="shared" si="240"/>
        <v>24</v>
      </c>
      <c r="C163" s="8">
        <f t="shared" si="225"/>
        <v>1</v>
      </c>
      <c r="D163" s="8">
        <f t="shared" ref="D163" si="263">2-1</f>
        <v>1</v>
      </c>
      <c r="E163" s="18">
        <f ca="1">IF(G163=1,"-2147483647",IF(A163/L162&lt;=N$2*N$3,OFFSET(Shifts!A$1,L162,0,1)))</f>
        <v>48</v>
      </c>
      <c r="F163" s="8">
        <v>1</v>
      </c>
      <c r="G163" s="42">
        <f t="shared" ref="G163" si="264">N$6</f>
        <v>0</v>
      </c>
      <c r="H163" s="8">
        <f t="shared" si="210"/>
        <v>1</v>
      </c>
      <c r="I163" s="8">
        <f t="shared" si="197"/>
        <v>1</v>
      </c>
      <c r="J163" s="8">
        <f t="shared" si="201"/>
        <v>1</v>
      </c>
      <c r="K163" s="16" t="str">
        <f ca="1">VLOOKUP(E163,Shifts!A$2:B360,2,FALSE)</f>
        <v>00:00 00:00</v>
      </c>
      <c r="L163" s="16">
        <f t="shared" si="198"/>
        <v>24</v>
      </c>
      <c r="M163" s="16" t="str">
        <f ca="1">VLOOKUP(B163,Schedule!A$2:B$400,2,FALSE)</f>
        <v xml:space="preserve">00:00 00:00 </v>
      </c>
      <c r="O163" s="8" t="str">
        <f t="shared" ca="1" si="199"/>
        <v>insert into scheduleshift values (@ID,'24','1','1','48','1','0')exec @id=dbo.nextval 'scheduleshift.scheduleshiftref'</v>
      </c>
    </row>
    <row r="164" spans="1:15" x14ac:dyDescent="0.3">
      <c r="A164" s="8">
        <v>163</v>
      </c>
      <c r="B164" s="8">
        <f t="shared" si="240"/>
        <v>24</v>
      </c>
      <c r="C164" s="8">
        <f t="shared" si="225"/>
        <v>1</v>
      </c>
      <c r="D164" s="8">
        <f t="shared" ref="D164" si="265">D163+1</f>
        <v>2</v>
      </c>
      <c r="E164" s="18">
        <f ca="1">IF(G164=1,"-2147483647",IF(A164/L163&lt;=N$2*N$3,OFFSET(Shifts!A$1,L163,0,1)))</f>
        <v>48</v>
      </c>
      <c r="F164" s="8">
        <v>1</v>
      </c>
      <c r="G164" s="42">
        <f t="shared" ref="G164" si="266">N$7</f>
        <v>0</v>
      </c>
      <c r="H164" s="8">
        <f t="shared" si="210"/>
        <v>0</v>
      </c>
      <c r="I164" s="8">
        <f t="shared" si="197"/>
        <v>0</v>
      </c>
      <c r="J164" s="8">
        <f t="shared" si="201"/>
        <v>2</v>
      </c>
      <c r="K164" s="16" t="str">
        <f ca="1">VLOOKUP(E164,Shifts!A$2:B361,2,FALSE)</f>
        <v>00:00 00:00</v>
      </c>
      <c r="L164" s="16">
        <f t="shared" si="198"/>
        <v>24</v>
      </c>
      <c r="M164" s="16" t="str">
        <f ca="1">VLOOKUP(B164,Schedule!A$2:B$400,2,FALSE)</f>
        <v xml:space="preserve">00:00 00:00 </v>
      </c>
      <c r="O164" s="8" t="str">
        <f t="shared" ca="1" si="199"/>
        <v>insert into scheduleshift values (@ID,'24','1','2','48','1','0')exec @id=dbo.nextval 'scheduleshift.scheduleshiftref'</v>
      </c>
    </row>
    <row r="165" spans="1:15" x14ac:dyDescent="0.3">
      <c r="A165" s="8">
        <v>164</v>
      </c>
      <c r="B165" s="8">
        <f t="shared" si="240"/>
        <v>24</v>
      </c>
      <c r="C165" s="8">
        <f t="shared" si="225"/>
        <v>1</v>
      </c>
      <c r="D165" s="8">
        <f t="shared" ref="D165" si="267">D163+2</f>
        <v>3</v>
      </c>
      <c r="E165" s="18">
        <f ca="1">IF(G165=1,"-2147483647",IF(A165/L164&lt;=N$2*N$3,OFFSET(Shifts!A$1,L164,0,1)))</f>
        <v>48</v>
      </c>
      <c r="F165" s="8">
        <v>1</v>
      </c>
      <c r="G165" s="42">
        <f t="shared" ref="G165" si="268">N$8</f>
        <v>0</v>
      </c>
      <c r="H165" s="8">
        <f t="shared" si="210"/>
        <v>0</v>
      </c>
      <c r="I165" s="8">
        <f t="shared" si="197"/>
        <v>0</v>
      </c>
      <c r="J165" s="8">
        <f t="shared" si="201"/>
        <v>3</v>
      </c>
      <c r="K165" s="16" t="str">
        <f ca="1">VLOOKUP(E165,Shifts!A$2:B362,2,FALSE)</f>
        <v>00:00 00:00</v>
      </c>
      <c r="L165" s="16">
        <f t="shared" si="198"/>
        <v>24</v>
      </c>
      <c r="M165" s="16" t="str">
        <f ca="1">VLOOKUP(B165,Schedule!A$2:B$400,2,FALSE)</f>
        <v xml:space="preserve">00:00 00:00 </v>
      </c>
      <c r="O165" s="8" t="str">
        <f t="shared" ca="1" si="199"/>
        <v>insert into scheduleshift values (@ID,'24','1','3','48','1','0')exec @id=dbo.nextval 'scheduleshift.scheduleshiftref'</v>
      </c>
    </row>
    <row r="166" spans="1:15" x14ac:dyDescent="0.3">
      <c r="A166" s="8">
        <v>165</v>
      </c>
      <c r="B166" s="8">
        <f t="shared" si="240"/>
        <v>24</v>
      </c>
      <c r="C166" s="8">
        <f t="shared" si="225"/>
        <v>1</v>
      </c>
      <c r="D166" s="8">
        <f t="shared" ref="D166" si="269">D163+3</f>
        <v>4</v>
      </c>
      <c r="E166" s="18">
        <f ca="1">IF(G166=1,"-2147483647",IF(A166/L165&lt;=N$2*N$3,OFFSET(Shifts!A$1,L165,0,1)))</f>
        <v>48</v>
      </c>
      <c r="F166" s="8">
        <v>1</v>
      </c>
      <c r="G166" s="42">
        <f t="shared" ref="G166" si="270">N$9</f>
        <v>0</v>
      </c>
      <c r="H166" s="8">
        <f t="shared" si="210"/>
        <v>0</v>
      </c>
      <c r="I166" s="8">
        <f t="shared" si="197"/>
        <v>0</v>
      </c>
      <c r="J166" s="8">
        <f t="shared" si="201"/>
        <v>4</v>
      </c>
      <c r="K166" s="16" t="str">
        <f ca="1">VLOOKUP(E166,Shifts!A$2:B363,2,FALSE)</f>
        <v>00:00 00:00</v>
      </c>
      <c r="L166" s="16">
        <f t="shared" si="198"/>
        <v>24</v>
      </c>
      <c r="M166" s="16" t="str">
        <f ca="1">VLOOKUP(B166,Schedule!A$2:B$400,2,FALSE)</f>
        <v xml:space="preserve">00:00 00:00 </v>
      </c>
      <c r="O166" s="8" t="str">
        <f t="shared" ca="1" si="199"/>
        <v>insert into scheduleshift values (@ID,'24','1','4','48','1','0')exec @id=dbo.nextval 'scheduleshift.scheduleshiftref'</v>
      </c>
    </row>
    <row r="167" spans="1:15" x14ac:dyDescent="0.3">
      <c r="A167" s="8">
        <v>166</v>
      </c>
      <c r="B167" s="8">
        <f t="shared" si="240"/>
        <v>24</v>
      </c>
      <c r="C167" s="8">
        <f t="shared" si="225"/>
        <v>1</v>
      </c>
      <c r="D167" s="8">
        <f t="shared" ref="D167" si="271">D163+4</f>
        <v>5</v>
      </c>
      <c r="E167" s="18">
        <f ca="1">IF(G167=1,"-2147483647",IF(A167/L166&lt;=N$2*N$3,OFFSET(Shifts!A$1,L166,0,1)))</f>
        <v>48</v>
      </c>
      <c r="F167" s="8">
        <v>1</v>
      </c>
      <c r="G167" s="42">
        <f t="shared" ref="G167" si="272">N$10</f>
        <v>0</v>
      </c>
      <c r="H167" s="8">
        <f t="shared" si="210"/>
        <v>0</v>
      </c>
      <c r="I167" s="8">
        <f t="shared" si="197"/>
        <v>0</v>
      </c>
      <c r="J167" s="8">
        <f t="shared" si="201"/>
        <v>5</v>
      </c>
      <c r="K167" s="16" t="str">
        <f ca="1">VLOOKUP(E167,Shifts!A$2:B364,2,FALSE)</f>
        <v>00:00 00:00</v>
      </c>
      <c r="L167" s="16">
        <f t="shared" si="198"/>
        <v>24</v>
      </c>
      <c r="M167" s="16" t="str">
        <f ca="1">VLOOKUP(B167,Schedule!A$2:B$400,2,FALSE)</f>
        <v xml:space="preserve">00:00 00:00 </v>
      </c>
      <c r="O167" s="8" t="str">
        <f t="shared" ca="1" si="199"/>
        <v>insert into scheduleshift values (@ID,'24','1','5','48','1','0')exec @id=dbo.nextval 'scheduleshift.scheduleshiftref'</v>
      </c>
    </row>
    <row r="168" spans="1:15" x14ac:dyDescent="0.3">
      <c r="A168" s="8">
        <v>167</v>
      </c>
      <c r="B168" s="8">
        <f t="shared" si="240"/>
        <v>24</v>
      </c>
      <c r="C168" s="8">
        <f t="shared" si="225"/>
        <v>1</v>
      </c>
      <c r="D168" s="8">
        <f t="shared" ref="D168" si="273">D163+5</f>
        <v>6</v>
      </c>
      <c r="E168" s="18" t="str">
        <f ca="1">IF(G168=1,"-2147483647",IF(A168/L167&lt;=N$2*N$3,OFFSET(Shifts!A$1,L167,0,1)))</f>
        <v>-2147483647</v>
      </c>
      <c r="F168" s="8">
        <v>1</v>
      </c>
      <c r="G168" s="42">
        <f t="shared" ref="G168" si="274">N$11</f>
        <v>1</v>
      </c>
      <c r="H168" s="8">
        <f t="shared" si="210"/>
        <v>0</v>
      </c>
      <c r="I168" s="8">
        <f t="shared" si="197"/>
        <v>0</v>
      </c>
      <c r="J168" s="8">
        <f t="shared" si="201"/>
        <v>6</v>
      </c>
      <c r="K168" s="16" t="e">
        <f ca="1">VLOOKUP(E168,Shifts!A$2:B365,2,FALSE)</f>
        <v>#N/A</v>
      </c>
      <c r="L168" s="16">
        <f t="shared" si="198"/>
        <v>24</v>
      </c>
      <c r="M168" s="16" t="str">
        <f ca="1">VLOOKUP(B168,Schedule!A$2:B$400,2,FALSE)</f>
        <v xml:space="preserve">00:00 00:00 </v>
      </c>
      <c r="O168" s="8" t="str">
        <f t="shared" ca="1" si="199"/>
        <v>insert into scheduleshift values (@ID,'24','1','6','-2147483647','1','1')exec @id=dbo.nextval 'scheduleshift.scheduleshiftref'</v>
      </c>
    </row>
    <row r="169" spans="1:15" x14ac:dyDescent="0.3">
      <c r="A169" s="8">
        <v>168</v>
      </c>
      <c r="B169" s="8">
        <f t="shared" si="240"/>
        <v>24</v>
      </c>
      <c r="C169" s="8">
        <f t="shared" si="225"/>
        <v>1</v>
      </c>
      <c r="D169" s="8">
        <f t="shared" ref="D169" si="275">D163+6</f>
        <v>7</v>
      </c>
      <c r="E169" s="18" t="str">
        <f ca="1">IF(G169=1,"-2147483647",IF(A169/L168&lt;=N$2*N$3,OFFSET(Shifts!A$1,L168,0,1)))</f>
        <v>-2147483647</v>
      </c>
      <c r="F169" s="8">
        <v>1</v>
      </c>
      <c r="G169" s="42">
        <f t="shared" ref="G169" si="276">N$12</f>
        <v>1</v>
      </c>
      <c r="H169" s="8">
        <f t="shared" si="210"/>
        <v>0</v>
      </c>
      <c r="I169" s="8">
        <f t="shared" si="197"/>
        <v>0</v>
      </c>
      <c r="J169" s="8">
        <f t="shared" si="201"/>
        <v>7</v>
      </c>
      <c r="K169" s="16" t="e">
        <f ca="1">VLOOKUP(E169,Shifts!A$2:B366,2,FALSE)</f>
        <v>#N/A</v>
      </c>
      <c r="L169" s="16">
        <f t="shared" si="198"/>
        <v>25</v>
      </c>
      <c r="M169" s="16" t="str">
        <f ca="1">VLOOKUP(B169,Schedule!A$2:B$400,2,FALSE)</f>
        <v xml:space="preserve">00:00 00:00 </v>
      </c>
      <c r="O169" s="8" t="str">
        <f t="shared" ca="1" si="199"/>
        <v>insert into scheduleshift values (@ID,'24','1','7','-2147483647','1','1')exec @id=dbo.nextval 'scheduleshift.scheduleshiftref'</v>
      </c>
    </row>
    <row r="170" spans="1:15" x14ac:dyDescent="0.3">
      <c r="A170" s="8">
        <v>169</v>
      </c>
      <c r="B170" s="8">
        <f t="shared" si="240"/>
        <v>25</v>
      </c>
      <c r="C170" s="8">
        <f t="shared" si="225"/>
        <v>1</v>
      </c>
      <c r="D170" s="8">
        <f t="shared" ref="D170" si="277">2-1</f>
        <v>1</v>
      </c>
      <c r="E170" s="18">
        <f ca="1">IF(G170=1,"-2147483647",IF(A170/L169&lt;=N$2*N$3,OFFSET(Shifts!A$1,L169,0,1)))</f>
        <v>50</v>
      </c>
      <c r="F170" s="8">
        <v>1</v>
      </c>
      <c r="G170" s="42">
        <f t="shared" ref="G170" si="278">N$6</f>
        <v>0</v>
      </c>
      <c r="H170" s="8">
        <f t="shared" si="210"/>
        <v>1</v>
      </c>
      <c r="I170" s="8">
        <f t="shared" si="197"/>
        <v>1</v>
      </c>
      <c r="J170" s="8">
        <f t="shared" si="201"/>
        <v>1</v>
      </c>
      <c r="K170" s="16" t="str">
        <f ca="1">VLOOKUP(E170,Shifts!A$2:B367,2,FALSE)</f>
        <v>00:00 00:00</v>
      </c>
      <c r="L170" s="16">
        <f t="shared" si="198"/>
        <v>25</v>
      </c>
      <c r="M170" s="16" t="str">
        <f ca="1">VLOOKUP(B170,Schedule!A$2:B$400,2,FALSE)</f>
        <v xml:space="preserve">00:00 00:00 </v>
      </c>
      <c r="O170" s="8" t="str">
        <f t="shared" ca="1" si="199"/>
        <v>insert into scheduleshift values (@ID,'25','1','1','50','1','0')exec @id=dbo.nextval 'scheduleshift.scheduleshiftref'</v>
      </c>
    </row>
    <row r="171" spans="1:15" x14ac:dyDescent="0.3">
      <c r="A171" s="8">
        <v>170</v>
      </c>
      <c r="B171" s="8">
        <f t="shared" si="240"/>
        <v>25</v>
      </c>
      <c r="C171" s="8">
        <f t="shared" si="225"/>
        <v>1</v>
      </c>
      <c r="D171" s="8">
        <f t="shared" ref="D171" si="279">D170+1</f>
        <v>2</v>
      </c>
      <c r="E171" s="18">
        <f ca="1">IF(G171=1,"-2147483647",IF(A171/L170&lt;=N$2*N$3,OFFSET(Shifts!A$1,L170,0,1)))</f>
        <v>50</v>
      </c>
      <c r="F171" s="8">
        <v>1</v>
      </c>
      <c r="G171" s="42">
        <f t="shared" ref="G171" si="280">N$7</f>
        <v>0</v>
      </c>
      <c r="H171" s="8">
        <f t="shared" si="210"/>
        <v>0</v>
      </c>
      <c r="I171" s="8">
        <f t="shared" si="197"/>
        <v>0</v>
      </c>
      <c r="J171" s="8">
        <f t="shared" si="201"/>
        <v>2</v>
      </c>
      <c r="K171" s="16" t="str">
        <f ca="1">VLOOKUP(E171,Shifts!A$2:B368,2,FALSE)</f>
        <v>00:00 00:00</v>
      </c>
      <c r="L171" s="16">
        <f t="shared" si="198"/>
        <v>25</v>
      </c>
      <c r="M171" s="16" t="str">
        <f ca="1">VLOOKUP(B171,Schedule!A$2:B$400,2,FALSE)</f>
        <v xml:space="preserve">00:00 00:00 </v>
      </c>
      <c r="O171" s="8" t="str">
        <f t="shared" ca="1" si="199"/>
        <v>insert into scheduleshift values (@ID,'25','1','2','50','1','0')exec @id=dbo.nextval 'scheduleshift.scheduleshiftref'</v>
      </c>
    </row>
    <row r="172" spans="1:15" x14ac:dyDescent="0.3">
      <c r="A172" s="8">
        <v>171</v>
      </c>
      <c r="B172" s="8">
        <f t="shared" si="240"/>
        <v>25</v>
      </c>
      <c r="C172" s="8">
        <f t="shared" si="225"/>
        <v>1</v>
      </c>
      <c r="D172" s="8">
        <f t="shared" ref="D172" si="281">D170+2</f>
        <v>3</v>
      </c>
      <c r="E172" s="18">
        <f ca="1">IF(G172=1,"-2147483647",IF(A172/L171&lt;=N$2*N$3,OFFSET(Shifts!A$1,L171,0,1)))</f>
        <v>50</v>
      </c>
      <c r="F172" s="8">
        <v>1</v>
      </c>
      <c r="G172" s="42">
        <f t="shared" ref="G172" si="282">N$8</f>
        <v>0</v>
      </c>
      <c r="H172" s="8">
        <f t="shared" si="210"/>
        <v>0</v>
      </c>
      <c r="I172" s="8">
        <f t="shared" si="197"/>
        <v>0</v>
      </c>
      <c r="J172" s="8">
        <f t="shared" si="201"/>
        <v>3</v>
      </c>
      <c r="K172" s="16" t="str">
        <f ca="1">VLOOKUP(E172,Shifts!A$2:B369,2,FALSE)</f>
        <v>00:00 00:00</v>
      </c>
      <c r="L172" s="16">
        <f t="shared" si="198"/>
        <v>25</v>
      </c>
      <c r="M172" s="16" t="str">
        <f ca="1">VLOOKUP(B172,Schedule!A$2:B$400,2,FALSE)</f>
        <v xml:space="preserve">00:00 00:00 </v>
      </c>
      <c r="O172" s="8" t="str">
        <f t="shared" ca="1" si="199"/>
        <v>insert into scheduleshift values (@ID,'25','1','3','50','1','0')exec @id=dbo.nextval 'scheduleshift.scheduleshiftref'</v>
      </c>
    </row>
    <row r="173" spans="1:15" x14ac:dyDescent="0.3">
      <c r="A173" s="8">
        <v>172</v>
      </c>
      <c r="B173" s="8">
        <f t="shared" si="240"/>
        <v>25</v>
      </c>
      <c r="C173" s="8">
        <f t="shared" si="225"/>
        <v>1</v>
      </c>
      <c r="D173" s="8">
        <f t="shared" ref="D173" si="283">D170+3</f>
        <v>4</v>
      </c>
      <c r="E173" s="18">
        <f ca="1">IF(G173=1,"-2147483647",IF(A173/L172&lt;=N$2*N$3,OFFSET(Shifts!A$1,L172,0,1)))</f>
        <v>50</v>
      </c>
      <c r="F173" s="8">
        <v>1</v>
      </c>
      <c r="G173" s="42">
        <f t="shared" ref="G173" si="284">N$9</f>
        <v>0</v>
      </c>
      <c r="H173" s="8">
        <f t="shared" si="210"/>
        <v>0</v>
      </c>
      <c r="I173" s="8">
        <f t="shared" si="197"/>
        <v>0</v>
      </c>
      <c r="J173" s="8">
        <f t="shared" si="201"/>
        <v>4</v>
      </c>
      <c r="K173" s="16" t="str">
        <f ca="1">VLOOKUP(E173,Shifts!A$2:B370,2,FALSE)</f>
        <v>00:00 00:00</v>
      </c>
      <c r="L173" s="16">
        <f t="shared" si="198"/>
        <v>25</v>
      </c>
      <c r="M173" s="16" t="str">
        <f ca="1">VLOOKUP(B173,Schedule!A$2:B$400,2,FALSE)</f>
        <v xml:space="preserve">00:00 00:00 </v>
      </c>
      <c r="O173" s="8" t="str">
        <f t="shared" ca="1" si="199"/>
        <v>insert into scheduleshift values (@ID,'25','1','4','50','1','0')exec @id=dbo.nextval 'scheduleshift.scheduleshiftref'</v>
      </c>
    </row>
    <row r="174" spans="1:15" x14ac:dyDescent="0.3">
      <c r="A174" s="8">
        <v>173</v>
      </c>
      <c r="B174" s="8">
        <f t="shared" si="240"/>
        <v>25</v>
      </c>
      <c r="C174" s="8">
        <f t="shared" si="225"/>
        <v>1</v>
      </c>
      <c r="D174" s="8">
        <f t="shared" ref="D174" si="285">D170+4</f>
        <v>5</v>
      </c>
      <c r="E174" s="18">
        <f ca="1">IF(G174=1,"-2147483647",IF(A174/L173&lt;=N$2*N$3,OFFSET(Shifts!A$1,L173,0,1)))</f>
        <v>50</v>
      </c>
      <c r="F174" s="8">
        <v>1</v>
      </c>
      <c r="G174" s="42">
        <f t="shared" ref="G174" si="286">N$10</f>
        <v>0</v>
      </c>
      <c r="H174" s="8">
        <f t="shared" si="210"/>
        <v>0</v>
      </c>
      <c r="I174" s="8">
        <f t="shared" si="197"/>
        <v>0</v>
      </c>
      <c r="J174" s="8">
        <f t="shared" si="201"/>
        <v>5</v>
      </c>
      <c r="K174" s="16" t="str">
        <f ca="1">VLOOKUP(E174,Shifts!A$2:B371,2,FALSE)</f>
        <v>00:00 00:00</v>
      </c>
      <c r="L174" s="16">
        <f t="shared" si="198"/>
        <v>25</v>
      </c>
      <c r="M174" s="16" t="str">
        <f ca="1">VLOOKUP(B174,Schedule!A$2:B$400,2,FALSE)</f>
        <v xml:space="preserve">00:00 00:00 </v>
      </c>
      <c r="O174" s="8" t="str">
        <f t="shared" ca="1" si="199"/>
        <v>insert into scheduleshift values (@ID,'25','1','5','50','1','0')exec @id=dbo.nextval 'scheduleshift.scheduleshiftref'</v>
      </c>
    </row>
    <row r="175" spans="1:15" x14ac:dyDescent="0.3">
      <c r="A175" s="8">
        <v>174</v>
      </c>
      <c r="B175" s="8">
        <f t="shared" si="240"/>
        <v>25</v>
      </c>
      <c r="C175" s="8">
        <f t="shared" si="225"/>
        <v>1</v>
      </c>
      <c r="D175" s="8">
        <f t="shared" ref="D175" si="287">D170+5</f>
        <v>6</v>
      </c>
      <c r="E175" s="18" t="str">
        <f ca="1">IF(G175=1,"-2147483647",IF(A175/L174&lt;=N$2*N$3,OFFSET(Shifts!A$1,L174,0,1)))</f>
        <v>-2147483647</v>
      </c>
      <c r="F175" s="8">
        <v>1</v>
      </c>
      <c r="G175" s="42">
        <f t="shared" ref="G175" si="288">N$11</f>
        <v>1</v>
      </c>
      <c r="H175" s="8">
        <f t="shared" si="210"/>
        <v>0</v>
      </c>
      <c r="I175" s="8">
        <f t="shared" si="197"/>
        <v>0</v>
      </c>
      <c r="J175" s="8">
        <f t="shared" si="201"/>
        <v>6</v>
      </c>
      <c r="K175" s="16" t="e">
        <f ca="1">VLOOKUP(E175,Shifts!A$2:B372,2,FALSE)</f>
        <v>#N/A</v>
      </c>
      <c r="L175" s="16">
        <f t="shared" si="198"/>
        <v>25</v>
      </c>
      <c r="M175" s="16" t="str">
        <f ca="1">VLOOKUP(B175,Schedule!A$2:B$400,2,FALSE)</f>
        <v xml:space="preserve">00:00 00:00 </v>
      </c>
      <c r="O175" s="8" t="str">
        <f t="shared" ca="1" si="199"/>
        <v>insert into scheduleshift values (@ID,'25','1','6','-2147483647','1','1')exec @id=dbo.nextval 'scheduleshift.scheduleshiftref'</v>
      </c>
    </row>
    <row r="176" spans="1:15" x14ac:dyDescent="0.3">
      <c r="A176" s="8">
        <v>175</v>
      </c>
      <c r="B176" s="8">
        <f t="shared" si="240"/>
        <v>25</v>
      </c>
      <c r="C176" s="8">
        <f t="shared" si="225"/>
        <v>1</v>
      </c>
      <c r="D176" s="8">
        <f t="shared" ref="D176" si="289">D170+6</f>
        <v>7</v>
      </c>
      <c r="E176" s="18" t="str">
        <f ca="1">IF(G176=1,"-2147483647",IF(A176/L175&lt;=N$2*N$3,OFFSET(Shifts!A$1,L175,0,1)))</f>
        <v>-2147483647</v>
      </c>
      <c r="F176" s="8">
        <v>1</v>
      </c>
      <c r="G176" s="42">
        <f t="shared" ref="G176" si="290">N$12</f>
        <v>1</v>
      </c>
      <c r="H176" s="8">
        <f t="shared" si="210"/>
        <v>0</v>
      </c>
      <c r="I176" s="8">
        <f t="shared" si="197"/>
        <v>0</v>
      </c>
      <c r="J176" s="8">
        <f t="shared" si="201"/>
        <v>7</v>
      </c>
      <c r="K176" s="16" t="e">
        <f ca="1">VLOOKUP(E176,Shifts!A$2:B373,2,FALSE)</f>
        <v>#N/A</v>
      </c>
      <c r="L176" s="16">
        <f t="shared" si="198"/>
        <v>26</v>
      </c>
      <c r="M176" s="16" t="str">
        <f ca="1">VLOOKUP(B176,Schedule!A$2:B$400,2,FALSE)</f>
        <v xml:space="preserve">00:00 00:00 </v>
      </c>
      <c r="O176" s="8" t="str">
        <f t="shared" ca="1" si="199"/>
        <v>insert into scheduleshift values (@ID,'25','1','7','-2147483647','1','1')exec @id=dbo.nextval 'scheduleshift.scheduleshiftref'</v>
      </c>
    </row>
    <row r="177" spans="1:15" x14ac:dyDescent="0.3">
      <c r="A177" s="8">
        <v>176</v>
      </c>
      <c r="B177" s="8">
        <f t="shared" si="240"/>
        <v>26</v>
      </c>
      <c r="C177" s="8">
        <f t="shared" si="225"/>
        <v>1</v>
      </c>
      <c r="D177" s="8">
        <f t="shared" ref="D177" si="291">2-1</f>
        <v>1</v>
      </c>
      <c r="E177" s="18">
        <f ca="1">IF(G177=1,"-2147483647",IF(A177/L176&lt;=N$2*N$3,OFFSET(Shifts!A$1,L176,0,1)))</f>
        <v>52</v>
      </c>
      <c r="F177" s="8">
        <v>1</v>
      </c>
      <c r="G177" s="42">
        <f t="shared" ref="G177" si="292">N$6</f>
        <v>0</v>
      </c>
      <c r="H177" s="8">
        <f t="shared" si="210"/>
        <v>1</v>
      </c>
      <c r="I177" s="8">
        <f t="shared" si="197"/>
        <v>1</v>
      </c>
      <c r="J177" s="8">
        <f t="shared" si="201"/>
        <v>1</v>
      </c>
      <c r="K177" s="16" t="str">
        <f ca="1">VLOOKUP(E177,Shifts!A$2:B374,2,FALSE)</f>
        <v>00:00 00:00</v>
      </c>
      <c r="L177" s="16">
        <f t="shared" si="198"/>
        <v>26</v>
      </c>
      <c r="M177" s="16" t="str">
        <f ca="1">VLOOKUP(B177,Schedule!A$2:B$400,2,FALSE)</f>
        <v xml:space="preserve">00:00 00:00 </v>
      </c>
      <c r="O177" s="8" t="str">
        <f t="shared" ca="1" si="199"/>
        <v>insert into scheduleshift values (@ID,'26','1','1','52','1','0')exec @id=dbo.nextval 'scheduleshift.scheduleshiftref'</v>
      </c>
    </row>
    <row r="178" spans="1:15" x14ac:dyDescent="0.3">
      <c r="A178" s="8">
        <v>177</v>
      </c>
      <c r="B178" s="8">
        <f t="shared" si="240"/>
        <v>26</v>
      </c>
      <c r="C178" s="8">
        <f t="shared" si="225"/>
        <v>1</v>
      </c>
      <c r="D178" s="8">
        <f t="shared" ref="D178" si="293">D177+1</f>
        <v>2</v>
      </c>
      <c r="E178" s="18">
        <f ca="1">IF(G178=1,"-2147483647",IF(A178/L177&lt;=N$2*N$3,OFFSET(Shifts!A$1,L177,0,1)))</f>
        <v>52</v>
      </c>
      <c r="F178" s="8">
        <v>1</v>
      </c>
      <c r="G178" s="42">
        <f t="shared" ref="G178" si="294">N$7</f>
        <v>0</v>
      </c>
      <c r="H178" s="8">
        <f t="shared" si="210"/>
        <v>0</v>
      </c>
      <c r="I178" s="8">
        <f t="shared" si="197"/>
        <v>0</v>
      </c>
      <c r="J178" s="8">
        <f t="shared" si="201"/>
        <v>2</v>
      </c>
      <c r="K178" s="16" t="str">
        <f ca="1">VLOOKUP(E178,Shifts!A$2:B375,2,FALSE)</f>
        <v>00:00 00:00</v>
      </c>
      <c r="L178" s="16">
        <f t="shared" si="198"/>
        <v>26</v>
      </c>
      <c r="M178" s="16" t="str">
        <f ca="1">VLOOKUP(B178,Schedule!A$2:B$400,2,FALSE)</f>
        <v xml:space="preserve">00:00 00:00 </v>
      </c>
      <c r="O178" s="8" t="str">
        <f t="shared" ca="1" si="199"/>
        <v>insert into scheduleshift values (@ID,'26','1','2','52','1','0')exec @id=dbo.nextval 'scheduleshift.scheduleshiftref'</v>
      </c>
    </row>
    <row r="179" spans="1:15" x14ac:dyDescent="0.3">
      <c r="A179" s="8">
        <v>178</v>
      </c>
      <c r="B179" s="8">
        <f t="shared" si="240"/>
        <v>26</v>
      </c>
      <c r="C179" s="8">
        <f t="shared" si="225"/>
        <v>1</v>
      </c>
      <c r="D179" s="8">
        <f t="shared" ref="D179" si="295">D177+2</f>
        <v>3</v>
      </c>
      <c r="E179" s="18">
        <f ca="1">IF(G179=1,"-2147483647",IF(A179/L178&lt;=N$2*N$3,OFFSET(Shifts!A$1,L178,0,1)))</f>
        <v>52</v>
      </c>
      <c r="F179" s="8">
        <v>1</v>
      </c>
      <c r="G179" s="42">
        <f t="shared" ref="G179" si="296">N$8</f>
        <v>0</v>
      </c>
      <c r="H179" s="8">
        <f t="shared" si="210"/>
        <v>0</v>
      </c>
      <c r="I179" s="8">
        <f t="shared" si="197"/>
        <v>0</v>
      </c>
      <c r="J179" s="8">
        <f t="shared" si="201"/>
        <v>3</v>
      </c>
      <c r="K179" s="16" t="str">
        <f ca="1">VLOOKUP(E179,Shifts!A$2:B376,2,FALSE)</f>
        <v>00:00 00:00</v>
      </c>
      <c r="L179" s="16">
        <f t="shared" si="198"/>
        <v>26</v>
      </c>
      <c r="M179" s="16" t="str">
        <f ca="1">VLOOKUP(B179,Schedule!A$2:B$400,2,FALSE)</f>
        <v xml:space="preserve">00:00 00:00 </v>
      </c>
      <c r="O179" s="8" t="str">
        <f t="shared" ca="1" si="199"/>
        <v>insert into scheduleshift values (@ID,'26','1','3','52','1','0')exec @id=dbo.nextval 'scheduleshift.scheduleshiftref'</v>
      </c>
    </row>
    <row r="180" spans="1:15" x14ac:dyDescent="0.3">
      <c r="A180" s="8">
        <v>179</v>
      </c>
      <c r="B180" s="8">
        <f t="shared" si="240"/>
        <v>26</v>
      </c>
      <c r="C180" s="8">
        <f t="shared" si="225"/>
        <v>1</v>
      </c>
      <c r="D180" s="8">
        <f t="shared" ref="D180" si="297">D177+3</f>
        <v>4</v>
      </c>
      <c r="E180" s="18">
        <f ca="1">IF(G180=1,"-2147483647",IF(A180/L179&lt;=N$2*N$3,OFFSET(Shifts!A$1,L179,0,1)))</f>
        <v>52</v>
      </c>
      <c r="F180" s="8">
        <v>1</v>
      </c>
      <c r="G180" s="42">
        <f t="shared" ref="G180" si="298">N$9</f>
        <v>0</v>
      </c>
      <c r="H180" s="8">
        <f t="shared" si="210"/>
        <v>0</v>
      </c>
      <c r="I180" s="8">
        <f t="shared" si="197"/>
        <v>0</v>
      </c>
      <c r="J180" s="8">
        <f t="shared" si="201"/>
        <v>4</v>
      </c>
      <c r="K180" s="16" t="str">
        <f ca="1">VLOOKUP(E180,Shifts!A$2:B377,2,FALSE)</f>
        <v>00:00 00:00</v>
      </c>
      <c r="L180" s="16">
        <f t="shared" si="198"/>
        <v>26</v>
      </c>
      <c r="M180" s="16" t="str">
        <f ca="1">VLOOKUP(B180,Schedule!A$2:B$400,2,FALSE)</f>
        <v xml:space="preserve">00:00 00:00 </v>
      </c>
      <c r="O180" s="8" t="str">
        <f t="shared" ca="1" si="199"/>
        <v>insert into scheduleshift values (@ID,'26','1','4','52','1','0')exec @id=dbo.nextval 'scheduleshift.scheduleshiftref'</v>
      </c>
    </row>
    <row r="181" spans="1:15" x14ac:dyDescent="0.3">
      <c r="A181" s="8">
        <v>180</v>
      </c>
      <c r="B181" s="8">
        <f t="shared" si="240"/>
        <v>26</v>
      </c>
      <c r="C181" s="8">
        <f t="shared" si="225"/>
        <v>1</v>
      </c>
      <c r="D181" s="8">
        <f t="shared" ref="D181" si="299">D177+4</f>
        <v>5</v>
      </c>
      <c r="E181" s="18">
        <f ca="1">IF(G181=1,"-2147483647",IF(A181/L180&lt;=N$2*N$3,OFFSET(Shifts!A$1,L180,0,1)))</f>
        <v>52</v>
      </c>
      <c r="F181" s="8">
        <v>1</v>
      </c>
      <c r="G181" s="42">
        <f t="shared" ref="G181" si="300">N$10</f>
        <v>0</v>
      </c>
      <c r="H181" s="8">
        <f t="shared" si="210"/>
        <v>0</v>
      </c>
      <c r="I181" s="8">
        <f t="shared" si="197"/>
        <v>0</v>
      </c>
      <c r="J181" s="8">
        <f t="shared" si="201"/>
        <v>5</v>
      </c>
      <c r="K181" s="16" t="str">
        <f ca="1">VLOOKUP(E181,Shifts!A$2:B378,2,FALSE)</f>
        <v>00:00 00:00</v>
      </c>
      <c r="L181" s="16">
        <f t="shared" si="198"/>
        <v>26</v>
      </c>
      <c r="M181" s="16" t="str">
        <f ca="1">VLOOKUP(B181,Schedule!A$2:B$400,2,FALSE)</f>
        <v xml:space="preserve">00:00 00:00 </v>
      </c>
      <c r="O181" s="8" t="str">
        <f t="shared" ca="1" si="199"/>
        <v>insert into scheduleshift values (@ID,'26','1','5','52','1','0')exec @id=dbo.nextval 'scheduleshift.scheduleshiftref'</v>
      </c>
    </row>
    <row r="182" spans="1:15" x14ac:dyDescent="0.3">
      <c r="A182" s="8">
        <v>181</v>
      </c>
      <c r="B182" s="8">
        <f t="shared" si="240"/>
        <v>26</v>
      </c>
      <c r="C182" s="8">
        <f t="shared" si="225"/>
        <v>1</v>
      </c>
      <c r="D182" s="8">
        <f t="shared" ref="D182" si="301">D177+5</f>
        <v>6</v>
      </c>
      <c r="E182" s="18" t="str">
        <f ca="1">IF(G182=1,"-2147483647",IF(A182/L181&lt;=N$2*N$3,OFFSET(Shifts!A$1,L181,0,1)))</f>
        <v>-2147483647</v>
      </c>
      <c r="F182" s="8">
        <v>1</v>
      </c>
      <c r="G182" s="42">
        <f t="shared" ref="G182" si="302">N$11</f>
        <v>1</v>
      </c>
      <c r="H182" s="8">
        <f t="shared" si="210"/>
        <v>0</v>
      </c>
      <c r="I182" s="8">
        <f t="shared" si="197"/>
        <v>0</v>
      </c>
      <c r="J182" s="8">
        <f t="shared" si="201"/>
        <v>6</v>
      </c>
      <c r="K182" s="16" t="e">
        <f ca="1">VLOOKUP(E182,Shifts!A$2:B379,2,FALSE)</f>
        <v>#N/A</v>
      </c>
      <c r="L182" s="16">
        <f t="shared" si="198"/>
        <v>26</v>
      </c>
      <c r="M182" s="16" t="str">
        <f ca="1">VLOOKUP(B182,Schedule!A$2:B$400,2,FALSE)</f>
        <v xml:space="preserve">00:00 00:00 </v>
      </c>
      <c r="O182" s="8" t="str">
        <f t="shared" ca="1" si="199"/>
        <v>insert into scheduleshift values (@ID,'26','1','6','-2147483647','1','1')exec @id=dbo.nextval 'scheduleshift.scheduleshiftref'</v>
      </c>
    </row>
    <row r="183" spans="1:15" x14ac:dyDescent="0.3">
      <c r="A183" s="8">
        <v>182</v>
      </c>
      <c r="B183" s="8">
        <f t="shared" si="240"/>
        <v>26</v>
      </c>
      <c r="C183" s="8">
        <f t="shared" si="225"/>
        <v>1</v>
      </c>
      <c r="D183" s="8">
        <f t="shared" ref="D183" si="303">D177+6</f>
        <v>7</v>
      </c>
      <c r="E183" s="18" t="str">
        <f ca="1">IF(G183=1,"-2147483647",IF(A183/L182&lt;=N$2*N$3,OFFSET(Shifts!A$1,L182,0,1)))</f>
        <v>-2147483647</v>
      </c>
      <c r="F183" s="8">
        <v>1</v>
      </c>
      <c r="G183" s="42">
        <f t="shared" ref="G183" si="304">N$12</f>
        <v>1</v>
      </c>
      <c r="H183" s="8">
        <f t="shared" si="210"/>
        <v>0</v>
      </c>
      <c r="I183" s="8">
        <f t="shared" si="197"/>
        <v>0</v>
      </c>
      <c r="J183" s="8">
        <f t="shared" si="201"/>
        <v>7</v>
      </c>
      <c r="K183" s="16" t="e">
        <f ca="1">VLOOKUP(E183,Shifts!A$2:B380,2,FALSE)</f>
        <v>#N/A</v>
      </c>
      <c r="L183" s="16">
        <f t="shared" si="198"/>
        <v>27</v>
      </c>
      <c r="M183" s="16" t="str">
        <f ca="1">VLOOKUP(B183,Schedule!A$2:B$400,2,FALSE)</f>
        <v xml:space="preserve">00:00 00:00 </v>
      </c>
      <c r="O183" s="8" t="str">
        <f t="shared" ca="1" si="199"/>
        <v>insert into scheduleshift values (@ID,'26','1','7','-2147483647','1','1')exec @id=dbo.nextval 'scheduleshift.scheduleshiftref'</v>
      </c>
    </row>
    <row r="184" spans="1:15" x14ac:dyDescent="0.3">
      <c r="A184" s="8">
        <v>183</v>
      </c>
      <c r="B184" s="8">
        <f t="shared" si="240"/>
        <v>27</v>
      </c>
      <c r="C184" s="8">
        <f t="shared" si="225"/>
        <v>1</v>
      </c>
      <c r="D184" s="8">
        <f t="shared" ref="D184" si="305">2-1</f>
        <v>1</v>
      </c>
      <c r="E184" s="18">
        <f ca="1">IF(G184=1,"-2147483647",IF(A184/L183&lt;=N$2*N$3,OFFSET(Shifts!A$1,L183,0,1)))</f>
        <v>54</v>
      </c>
      <c r="F184" s="8">
        <v>1</v>
      </c>
      <c r="G184" s="42">
        <f t="shared" ref="G184" si="306">N$6</f>
        <v>0</v>
      </c>
      <c r="H184" s="8">
        <f t="shared" si="210"/>
        <v>1</v>
      </c>
      <c r="I184" s="8">
        <f t="shared" si="197"/>
        <v>1</v>
      </c>
      <c r="J184" s="8">
        <f t="shared" si="201"/>
        <v>1</v>
      </c>
      <c r="K184" s="16" t="str">
        <f ca="1">VLOOKUP(E184,Shifts!A$2:B381,2,FALSE)</f>
        <v>00:00 00:00</v>
      </c>
      <c r="L184" s="16">
        <f t="shared" si="198"/>
        <v>27</v>
      </c>
      <c r="M184" s="16" t="str">
        <f ca="1">VLOOKUP(B184,Schedule!A$2:B$400,2,FALSE)</f>
        <v xml:space="preserve">00:00 00:00 </v>
      </c>
      <c r="O184" s="8" t="str">
        <f t="shared" ca="1" si="199"/>
        <v>insert into scheduleshift values (@ID,'27','1','1','54','1','0')exec @id=dbo.nextval 'scheduleshift.scheduleshiftref'</v>
      </c>
    </row>
    <row r="185" spans="1:15" x14ac:dyDescent="0.3">
      <c r="A185" s="8">
        <v>184</v>
      </c>
      <c r="B185" s="8">
        <f t="shared" si="240"/>
        <v>27</v>
      </c>
      <c r="C185" s="8">
        <f t="shared" si="225"/>
        <v>1</v>
      </c>
      <c r="D185" s="8">
        <f t="shared" ref="D185" si="307">D184+1</f>
        <v>2</v>
      </c>
      <c r="E185" s="18">
        <f ca="1">IF(G185=1,"-2147483647",IF(A185/L184&lt;=N$2*N$3,OFFSET(Shifts!A$1,L184,0,1)))</f>
        <v>54</v>
      </c>
      <c r="F185" s="8">
        <v>1</v>
      </c>
      <c r="G185" s="42">
        <f t="shared" ref="G185" si="308">N$7</f>
        <v>0</v>
      </c>
      <c r="H185" s="8">
        <f t="shared" si="210"/>
        <v>0</v>
      </c>
      <c r="I185" s="8">
        <f t="shared" si="197"/>
        <v>0</v>
      </c>
      <c r="J185" s="8">
        <f t="shared" si="201"/>
        <v>2</v>
      </c>
      <c r="K185" s="16" t="str">
        <f ca="1">VLOOKUP(E185,Shifts!A$2:B382,2,FALSE)</f>
        <v>00:00 00:00</v>
      </c>
      <c r="L185" s="16">
        <f t="shared" si="198"/>
        <v>27</v>
      </c>
      <c r="M185" s="16" t="str">
        <f ca="1">VLOOKUP(B185,Schedule!A$2:B$400,2,FALSE)</f>
        <v xml:space="preserve">00:00 00:00 </v>
      </c>
      <c r="O185" s="8" t="str">
        <f t="shared" ca="1" si="199"/>
        <v>insert into scheduleshift values (@ID,'27','1','2','54','1','0')exec @id=dbo.nextval 'scheduleshift.scheduleshiftref'</v>
      </c>
    </row>
    <row r="186" spans="1:15" x14ac:dyDescent="0.3">
      <c r="A186" s="8">
        <v>185</v>
      </c>
      <c r="B186" s="8">
        <f t="shared" si="240"/>
        <v>27</v>
      </c>
      <c r="C186" s="8">
        <f t="shared" si="225"/>
        <v>1</v>
      </c>
      <c r="D186" s="8">
        <f t="shared" ref="D186" si="309">D184+2</f>
        <v>3</v>
      </c>
      <c r="E186" s="18">
        <f ca="1">IF(G186=1,"-2147483647",IF(A186/L185&lt;=N$2*N$3,OFFSET(Shifts!A$1,L185,0,1)))</f>
        <v>54</v>
      </c>
      <c r="F186" s="8">
        <v>1</v>
      </c>
      <c r="G186" s="42">
        <f t="shared" ref="G186" si="310">N$8</f>
        <v>0</v>
      </c>
      <c r="H186" s="8">
        <f t="shared" si="210"/>
        <v>0</v>
      </c>
      <c r="I186" s="8">
        <f t="shared" si="197"/>
        <v>0</v>
      </c>
      <c r="J186" s="8">
        <f t="shared" si="201"/>
        <v>3</v>
      </c>
      <c r="K186" s="16" t="str">
        <f ca="1">VLOOKUP(E186,Shifts!A$2:B383,2,FALSE)</f>
        <v>00:00 00:00</v>
      </c>
      <c r="L186" s="16">
        <f t="shared" si="198"/>
        <v>27</v>
      </c>
      <c r="M186" s="16" t="str">
        <f ca="1">VLOOKUP(B186,Schedule!A$2:B$400,2,FALSE)</f>
        <v xml:space="preserve">00:00 00:00 </v>
      </c>
      <c r="O186" s="8" t="str">
        <f t="shared" ca="1" si="199"/>
        <v>insert into scheduleshift values (@ID,'27','1','3','54','1','0')exec @id=dbo.nextval 'scheduleshift.scheduleshiftref'</v>
      </c>
    </row>
    <row r="187" spans="1:15" x14ac:dyDescent="0.3">
      <c r="A187" s="8">
        <v>186</v>
      </c>
      <c r="B187" s="8">
        <f t="shared" si="240"/>
        <v>27</v>
      </c>
      <c r="C187" s="8">
        <f t="shared" si="225"/>
        <v>1</v>
      </c>
      <c r="D187" s="8">
        <f t="shared" ref="D187" si="311">D184+3</f>
        <v>4</v>
      </c>
      <c r="E187" s="18">
        <f ca="1">IF(G187=1,"-2147483647",IF(A187/L186&lt;=N$2*N$3,OFFSET(Shifts!A$1,L186,0,1)))</f>
        <v>54</v>
      </c>
      <c r="F187" s="8">
        <v>1</v>
      </c>
      <c r="G187" s="42">
        <f t="shared" ref="G187" si="312">N$9</f>
        <v>0</v>
      </c>
      <c r="H187" s="8">
        <f t="shared" si="210"/>
        <v>0</v>
      </c>
      <c r="I187" s="8">
        <f t="shared" si="197"/>
        <v>0</v>
      </c>
      <c r="J187" s="8">
        <f t="shared" si="201"/>
        <v>4</v>
      </c>
      <c r="K187" s="16" t="str">
        <f ca="1">VLOOKUP(E187,Shifts!A$2:B384,2,FALSE)</f>
        <v>00:00 00:00</v>
      </c>
      <c r="L187" s="16">
        <f t="shared" si="198"/>
        <v>27</v>
      </c>
      <c r="M187" s="16" t="str">
        <f ca="1">VLOOKUP(B187,Schedule!A$2:B$400,2,FALSE)</f>
        <v xml:space="preserve">00:00 00:00 </v>
      </c>
      <c r="O187" s="8" t="str">
        <f t="shared" ca="1" si="199"/>
        <v>insert into scheduleshift values (@ID,'27','1','4','54','1','0')exec @id=dbo.nextval 'scheduleshift.scheduleshiftref'</v>
      </c>
    </row>
    <row r="188" spans="1:15" x14ac:dyDescent="0.3">
      <c r="A188" s="8">
        <v>187</v>
      </c>
      <c r="B188" s="8">
        <f t="shared" si="240"/>
        <v>27</v>
      </c>
      <c r="C188" s="8">
        <f t="shared" si="225"/>
        <v>1</v>
      </c>
      <c r="D188" s="8">
        <f t="shared" ref="D188" si="313">D184+4</f>
        <v>5</v>
      </c>
      <c r="E188" s="18">
        <f ca="1">IF(G188=1,"-2147483647",IF(A188/L187&lt;=N$2*N$3,OFFSET(Shifts!A$1,L187,0,1)))</f>
        <v>54</v>
      </c>
      <c r="F188" s="8">
        <v>1</v>
      </c>
      <c r="G188" s="42">
        <f t="shared" ref="G188" si="314">N$10</f>
        <v>0</v>
      </c>
      <c r="H188" s="8">
        <f t="shared" si="210"/>
        <v>0</v>
      </c>
      <c r="I188" s="8">
        <f t="shared" si="197"/>
        <v>0</v>
      </c>
      <c r="J188" s="8">
        <f t="shared" si="201"/>
        <v>5</v>
      </c>
      <c r="K188" s="16" t="str">
        <f ca="1">VLOOKUP(E188,Shifts!A$2:B385,2,FALSE)</f>
        <v>00:00 00:00</v>
      </c>
      <c r="L188" s="16">
        <f t="shared" si="198"/>
        <v>27</v>
      </c>
      <c r="M188" s="16" t="str">
        <f ca="1">VLOOKUP(B188,Schedule!A$2:B$400,2,FALSE)</f>
        <v xml:space="preserve">00:00 00:00 </v>
      </c>
      <c r="O188" s="8" t="str">
        <f t="shared" ca="1" si="199"/>
        <v>insert into scheduleshift values (@ID,'27','1','5','54','1','0')exec @id=dbo.nextval 'scheduleshift.scheduleshiftref'</v>
      </c>
    </row>
    <row r="189" spans="1:15" x14ac:dyDescent="0.3">
      <c r="A189" s="8">
        <v>188</v>
      </c>
      <c r="B189" s="8">
        <f t="shared" si="240"/>
        <v>27</v>
      </c>
      <c r="C189" s="8">
        <f t="shared" si="225"/>
        <v>1</v>
      </c>
      <c r="D189" s="8">
        <f t="shared" ref="D189" si="315">D184+5</f>
        <v>6</v>
      </c>
      <c r="E189" s="18" t="str">
        <f ca="1">IF(G189=1,"-2147483647",IF(A189/L188&lt;=N$2*N$3,OFFSET(Shifts!A$1,L188,0,1)))</f>
        <v>-2147483647</v>
      </c>
      <c r="F189" s="8">
        <v>1</v>
      </c>
      <c r="G189" s="42">
        <f t="shared" ref="G189" si="316">N$11</f>
        <v>1</v>
      </c>
      <c r="H189" s="8">
        <f t="shared" si="210"/>
        <v>0</v>
      </c>
      <c r="I189" s="8">
        <f t="shared" si="197"/>
        <v>0</v>
      </c>
      <c r="J189" s="8">
        <f t="shared" si="201"/>
        <v>6</v>
      </c>
      <c r="K189" s="16" t="e">
        <f ca="1">VLOOKUP(E189,Shifts!A$2:B386,2,FALSE)</f>
        <v>#N/A</v>
      </c>
      <c r="L189" s="16">
        <f t="shared" si="198"/>
        <v>27</v>
      </c>
      <c r="M189" s="16" t="str">
        <f ca="1">VLOOKUP(B189,Schedule!A$2:B$400,2,FALSE)</f>
        <v xml:space="preserve">00:00 00:00 </v>
      </c>
      <c r="O189" s="8" t="str">
        <f t="shared" ca="1" si="199"/>
        <v>insert into scheduleshift values (@ID,'27','1','6','-2147483647','1','1')exec @id=dbo.nextval 'scheduleshift.scheduleshiftref'</v>
      </c>
    </row>
    <row r="190" spans="1:15" x14ac:dyDescent="0.3">
      <c r="A190" s="8">
        <v>189</v>
      </c>
      <c r="B190" s="8">
        <f t="shared" si="240"/>
        <v>27</v>
      </c>
      <c r="C190" s="8">
        <f t="shared" si="225"/>
        <v>1</v>
      </c>
      <c r="D190" s="8">
        <f t="shared" ref="D190" si="317">D184+6</f>
        <v>7</v>
      </c>
      <c r="E190" s="18" t="str">
        <f ca="1">IF(G190=1,"-2147483647",IF(A190/L189&lt;=N$2*N$3,OFFSET(Shifts!A$1,L189,0,1)))</f>
        <v>-2147483647</v>
      </c>
      <c r="F190" s="8">
        <v>1</v>
      </c>
      <c r="G190" s="42">
        <f t="shared" ref="G190" si="318">N$12</f>
        <v>1</v>
      </c>
      <c r="H190" s="8">
        <f t="shared" si="210"/>
        <v>0</v>
      </c>
      <c r="I190" s="8">
        <f t="shared" si="197"/>
        <v>0</v>
      </c>
      <c r="J190" s="8">
        <f t="shared" si="201"/>
        <v>7</v>
      </c>
      <c r="K190" s="16" t="e">
        <f ca="1">VLOOKUP(E190,Shifts!A$2:B387,2,FALSE)</f>
        <v>#N/A</v>
      </c>
      <c r="L190" s="16">
        <f t="shared" si="198"/>
        <v>28</v>
      </c>
      <c r="M190" s="16" t="str">
        <f ca="1">VLOOKUP(B190,Schedule!A$2:B$400,2,FALSE)</f>
        <v xml:space="preserve">00:00 00:00 </v>
      </c>
      <c r="O190" s="8" t="str">
        <f t="shared" ca="1" si="199"/>
        <v>insert into scheduleshift values (@ID,'27','1','7','-2147483647','1','1')exec @id=dbo.nextval 'scheduleshift.scheduleshiftref'</v>
      </c>
    </row>
    <row r="191" spans="1:15" x14ac:dyDescent="0.3">
      <c r="A191" s="8">
        <v>190</v>
      </c>
      <c r="B191" s="8">
        <f t="shared" si="240"/>
        <v>28</v>
      </c>
      <c r="C191" s="8">
        <f t="shared" si="225"/>
        <v>1</v>
      </c>
      <c r="D191" s="8">
        <f t="shared" ref="D191" si="319">2-1</f>
        <v>1</v>
      </c>
      <c r="E191" s="18">
        <f ca="1">IF(G191=1,"-2147483647",IF(A191/L190&lt;=N$2*N$3,OFFSET(Shifts!A$1,L190,0,1)))</f>
        <v>56</v>
      </c>
      <c r="F191" s="8">
        <v>1</v>
      </c>
      <c r="G191" s="42">
        <f t="shared" ref="G191" si="320">N$6</f>
        <v>0</v>
      </c>
      <c r="H191" s="8">
        <f t="shared" si="210"/>
        <v>1</v>
      </c>
      <c r="I191" s="8">
        <f t="shared" si="197"/>
        <v>1</v>
      </c>
      <c r="J191" s="8">
        <f t="shared" si="201"/>
        <v>1</v>
      </c>
      <c r="K191" s="16" t="str">
        <f ca="1">VLOOKUP(E191,Shifts!A$2:B388,2,FALSE)</f>
        <v>00:00 00:00</v>
      </c>
      <c r="L191" s="16">
        <f t="shared" si="198"/>
        <v>28</v>
      </c>
      <c r="M191" s="16" t="str">
        <f ca="1">VLOOKUP(B191,Schedule!A$2:B$400,2,FALSE)</f>
        <v xml:space="preserve">00:00 00:00 </v>
      </c>
      <c r="O191" s="8" t="str">
        <f t="shared" ca="1" si="199"/>
        <v>insert into scheduleshift values (@ID,'28','1','1','56','1','0')exec @id=dbo.nextval 'scheduleshift.scheduleshiftref'</v>
      </c>
    </row>
    <row r="192" spans="1:15" x14ac:dyDescent="0.3">
      <c r="A192" s="8">
        <v>191</v>
      </c>
      <c r="B192" s="8">
        <f t="shared" si="240"/>
        <v>28</v>
      </c>
      <c r="C192" s="8">
        <f t="shared" si="225"/>
        <v>1</v>
      </c>
      <c r="D192" s="8">
        <f t="shared" ref="D192" si="321">D191+1</f>
        <v>2</v>
      </c>
      <c r="E192" s="18">
        <f ca="1">IF(G192=1,"-2147483647",IF(A192/L191&lt;=N$2*N$3,OFFSET(Shifts!A$1,L191,0,1)))</f>
        <v>56</v>
      </c>
      <c r="F192" s="8">
        <v>1</v>
      </c>
      <c r="G192" s="42">
        <f t="shared" ref="G192" si="322">N$7</f>
        <v>0</v>
      </c>
      <c r="H192" s="8">
        <f t="shared" si="210"/>
        <v>0</v>
      </c>
      <c r="I192" s="8">
        <f t="shared" si="197"/>
        <v>0</v>
      </c>
      <c r="J192" s="8">
        <f t="shared" si="201"/>
        <v>2</v>
      </c>
      <c r="K192" s="16" t="str">
        <f ca="1">VLOOKUP(E192,Shifts!A$2:B389,2,FALSE)</f>
        <v>00:00 00:00</v>
      </c>
      <c r="L192" s="16">
        <f t="shared" si="198"/>
        <v>28</v>
      </c>
      <c r="M192" s="16" t="str">
        <f ca="1">VLOOKUP(B192,Schedule!A$2:B$400,2,FALSE)</f>
        <v xml:space="preserve">00:00 00:00 </v>
      </c>
      <c r="O192" s="8" t="str">
        <f t="shared" ca="1" si="199"/>
        <v>insert into scheduleshift values (@ID,'28','1','2','56','1','0')exec @id=dbo.nextval 'scheduleshift.scheduleshiftref'</v>
      </c>
    </row>
    <row r="193" spans="1:15" x14ac:dyDescent="0.3">
      <c r="A193" s="8">
        <v>192</v>
      </c>
      <c r="B193" s="8">
        <f t="shared" si="240"/>
        <v>28</v>
      </c>
      <c r="C193" s="8">
        <f t="shared" si="225"/>
        <v>1</v>
      </c>
      <c r="D193" s="8">
        <f t="shared" ref="D193" si="323">D191+2</f>
        <v>3</v>
      </c>
      <c r="E193" s="18">
        <f ca="1">IF(G193=1,"-2147483647",IF(A193/L192&lt;=N$2*N$3,OFFSET(Shifts!A$1,L192,0,1)))</f>
        <v>56</v>
      </c>
      <c r="F193" s="8">
        <v>1</v>
      </c>
      <c r="G193" s="42">
        <f t="shared" ref="G193" si="324">N$8</f>
        <v>0</v>
      </c>
      <c r="H193" s="8">
        <f t="shared" si="210"/>
        <v>0</v>
      </c>
      <c r="I193" s="8">
        <f t="shared" si="197"/>
        <v>0</v>
      </c>
      <c r="J193" s="8">
        <f t="shared" si="201"/>
        <v>3</v>
      </c>
      <c r="K193" s="16" t="str">
        <f ca="1">VLOOKUP(E193,Shifts!A$2:B390,2,FALSE)</f>
        <v>00:00 00:00</v>
      </c>
      <c r="L193" s="16">
        <f t="shared" si="198"/>
        <v>28</v>
      </c>
      <c r="M193" s="16" t="str">
        <f ca="1">VLOOKUP(B193,Schedule!A$2:B$400,2,FALSE)</f>
        <v xml:space="preserve">00:00 00:00 </v>
      </c>
      <c r="O193" s="8" t="str">
        <f t="shared" ca="1" si="199"/>
        <v>insert into scheduleshift values (@ID,'28','1','3','56','1','0')exec @id=dbo.nextval 'scheduleshift.scheduleshiftref'</v>
      </c>
    </row>
    <row r="194" spans="1:15" x14ac:dyDescent="0.3">
      <c r="A194" s="8">
        <v>193</v>
      </c>
      <c r="B194" s="8">
        <f t="shared" si="240"/>
        <v>28</v>
      </c>
      <c r="C194" s="8">
        <f t="shared" si="225"/>
        <v>1</v>
      </c>
      <c r="D194" s="8">
        <f t="shared" ref="D194" si="325">D191+3</f>
        <v>4</v>
      </c>
      <c r="E194" s="18">
        <f ca="1">IF(G194=1,"-2147483647",IF(A194/L193&lt;=N$2*N$3,OFFSET(Shifts!A$1,L193,0,1)))</f>
        <v>56</v>
      </c>
      <c r="F194" s="8">
        <v>1</v>
      </c>
      <c r="G194" s="42">
        <f t="shared" ref="G194" si="326">N$9</f>
        <v>0</v>
      </c>
      <c r="H194" s="8">
        <f t="shared" si="210"/>
        <v>0</v>
      </c>
      <c r="I194" s="8">
        <f t="shared" si="197"/>
        <v>0</v>
      </c>
      <c r="J194" s="8">
        <f t="shared" si="201"/>
        <v>4</v>
      </c>
      <c r="K194" s="16" t="str">
        <f ca="1">VLOOKUP(E194,Shifts!A$2:B391,2,FALSE)</f>
        <v>00:00 00:00</v>
      </c>
      <c r="L194" s="16">
        <f t="shared" si="198"/>
        <v>28</v>
      </c>
      <c r="M194" s="16" t="str">
        <f ca="1">VLOOKUP(B194,Schedule!A$2:B$400,2,FALSE)</f>
        <v xml:space="preserve">00:00 00:00 </v>
      </c>
      <c r="O194" s="8" t="str">
        <f t="shared" ca="1" si="199"/>
        <v>insert into scheduleshift values (@ID,'28','1','4','56','1','0')exec @id=dbo.nextval 'scheduleshift.scheduleshiftref'</v>
      </c>
    </row>
    <row r="195" spans="1:15" x14ac:dyDescent="0.3">
      <c r="A195" s="8">
        <v>194</v>
      </c>
      <c r="B195" s="8">
        <f t="shared" si="240"/>
        <v>28</v>
      </c>
      <c r="C195" s="8">
        <f t="shared" si="225"/>
        <v>1</v>
      </c>
      <c r="D195" s="8">
        <f t="shared" ref="D195" si="327">D191+4</f>
        <v>5</v>
      </c>
      <c r="E195" s="18">
        <f ca="1">IF(G195=1,"-2147483647",IF(A195/L194&lt;=N$2*N$3,OFFSET(Shifts!A$1,L194,0,1)))</f>
        <v>56</v>
      </c>
      <c r="F195" s="8">
        <v>1</v>
      </c>
      <c r="G195" s="42">
        <f t="shared" ref="G195" si="328">N$10</f>
        <v>0</v>
      </c>
      <c r="H195" s="8">
        <f t="shared" si="210"/>
        <v>0</v>
      </c>
      <c r="I195" s="8">
        <f t="shared" ref="I195:I258" si="329">IF(C194*D194=N$2,1,0)</f>
        <v>0</v>
      </c>
      <c r="J195" s="8">
        <f t="shared" si="201"/>
        <v>5</v>
      </c>
      <c r="K195" s="16" t="str">
        <f ca="1">VLOOKUP(E195,Shifts!A$2:B392,2,FALSE)</f>
        <v>00:00 00:00</v>
      </c>
      <c r="L195" s="16">
        <f t="shared" ref="L195:L258" si="330">IF(J195&lt;N$2*N$3,L194,L194+1)</f>
        <v>28</v>
      </c>
      <c r="M195" s="16" t="str">
        <f ca="1">VLOOKUP(B195,Schedule!A$2:B$400,2,FALSE)</f>
        <v xml:space="preserve">00:00 00:00 </v>
      </c>
      <c r="O195" s="8" t="str">
        <f t="shared" ref="O195:O258" ca="1" si="331">"insert into scheduleshift values (@ID,'"&amp;B195&amp;"','"&amp;C195&amp;"','"&amp;D195&amp;"','"&amp;E195&amp;"','"&amp;F195&amp;"','"&amp;G195&amp;"')exec @id=dbo.nextval 'scheduleshift.scheduleshiftref'"</f>
        <v>insert into scheduleshift values (@ID,'28','1','5','56','1','0')exec @id=dbo.nextval 'scheduleshift.scheduleshiftref'</v>
      </c>
    </row>
    <row r="196" spans="1:15" x14ac:dyDescent="0.3">
      <c r="A196" s="8">
        <v>195</v>
      </c>
      <c r="B196" s="8">
        <f t="shared" si="240"/>
        <v>28</v>
      </c>
      <c r="C196" s="8">
        <f t="shared" si="225"/>
        <v>1</v>
      </c>
      <c r="D196" s="8">
        <f t="shared" ref="D196" si="332">D191+5</f>
        <v>6</v>
      </c>
      <c r="E196" s="18" t="str">
        <f ca="1">IF(G196=1,"-2147483647",IF(A196/L195&lt;=N$2*N$3,OFFSET(Shifts!A$1,L195,0,1)))</f>
        <v>-2147483647</v>
      </c>
      <c r="F196" s="8">
        <v>1</v>
      </c>
      <c r="G196" s="42">
        <f t="shared" ref="G196" si="333">N$11</f>
        <v>1</v>
      </c>
      <c r="H196" s="8">
        <f t="shared" si="210"/>
        <v>0</v>
      </c>
      <c r="I196" s="8">
        <f t="shared" si="329"/>
        <v>0</v>
      </c>
      <c r="J196" s="8">
        <f t="shared" ref="J196:J259" si="334">MOD(J195,N$2*N$3)+1</f>
        <v>6</v>
      </c>
      <c r="K196" s="16" t="e">
        <f ca="1">VLOOKUP(E196,Shifts!A$2:B393,2,FALSE)</f>
        <v>#N/A</v>
      </c>
      <c r="L196" s="16">
        <f t="shared" si="330"/>
        <v>28</v>
      </c>
      <c r="M196" s="16" t="str">
        <f ca="1">VLOOKUP(B196,Schedule!A$2:B$400,2,FALSE)</f>
        <v xml:space="preserve">00:00 00:00 </v>
      </c>
      <c r="O196" s="8" t="str">
        <f t="shared" ca="1" si="331"/>
        <v>insert into scheduleshift values (@ID,'28','1','6','-2147483647','1','1')exec @id=dbo.nextval 'scheduleshift.scheduleshiftref'</v>
      </c>
    </row>
    <row r="197" spans="1:15" x14ac:dyDescent="0.3">
      <c r="A197" s="8">
        <v>196</v>
      </c>
      <c r="B197" s="8">
        <f t="shared" si="240"/>
        <v>28</v>
      </c>
      <c r="C197" s="8">
        <f t="shared" si="225"/>
        <v>1</v>
      </c>
      <c r="D197" s="8">
        <f t="shared" ref="D197" si="335">D191+6</f>
        <v>7</v>
      </c>
      <c r="E197" s="18" t="str">
        <f ca="1">IF(G197=1,"-2147483647",IF(A197/L196&lt;=N$2*N$3,OFFSET(Shifts!A$1,L196,0,1)))</f>
        <v>-2147483647</v>
      </c>
      <c r="F197" s="8">
        <v>1</v>
      </c>
      <c r="G197" s="42">
        <f t="shared" ref="G197" si="336">N$12</f>
        <v>1</v>
      </c>
      <c r="H197" s="8">
        <f t="shared" si="210"/>
        <v>0</v>
      </c>
      <c r="I197" s="8">
        <f t="shared" si="329"/>
        <v>0</v>
      </c>
      <c r="J197" s="8">
        <f t="shared" si="334"/>
        <v>7</v>
      </c>
      <c r="K197" s="16" t="e">
        <f ca="1">VLOOKUP(E197,Shifts!A$2:B394,2,FALSE)</f>
        <v>#N/A</v>
      </c>
      <c r="L197" s="16">
        <f t="shared" si="330"/>
        <v>29</v>
      </c>
      <c r="M197" s="16" t="str">
        <f ca="1">VLOOKUP(B197,Schedule!A$2:B$400,2,FALSE)</f>
        <v xml:space="preserve">00:00 00:00 </v>
      </c>
      <c r="O197" s="8" t="str">
        <f t="shared" ca="1" si="331"/>
        <v>insert into scheduleshift values (@ID,'28','1','7','-2147483647','1','1')exec @id=dbo.nextval 'scheduleshift.scheduleshiftref'</v>
      </c>
    </row>
    <row r="198" spans="1:15" x14ac:dyDescent="0.3">
      <c r="A198" s="8">
        <v>197</v>
      </c>
      <c r="B198" s="8">
        <f t="shared" si="240"/>
        <v>29</v>
      </c>
      <c r="C198" s="8">
        <f t="shared" si="225"/>
        <v>1</v>
      </c>
      <c r="D198" s="8">
        <f t="shared" ref="D198" si="337">2-1</f>
        <v>1</v>
      </c>
      <c r="E198" s="18">
        <f ca="1">IF(G198=1,"-2147483647",IF(A198/L197&lt;=N$2*N$3,OFFSET(Shifts!A$1,L197,0,1)))</f>
        <v>58</v>
      </c>
      <c r="F198" s="8">
        <v>1</v>
      </c>
      <c r="G198" s="42">
        <f t="shared" ref="G198" si="338">N$6</f>
        <v>0</v>
      </c>
      <c r="H198" s="8">
        <f t="shared" si="210"/>
        <v>1</v>
      </c>
      <c r="I198" s="8">
        <f t="shared" si="329"/>
        <v>1</v>
      </c>
      <c r="J198" s="8">
        <f t="shared" si="334"/>
        <v>1</v>
      </c>
      <c r="K198" s="16" t="str">
        <f ca="1">VLOOKUP(E198,Shifts!A$2:B395,2,FALSE)</f>
        <v>00:00 00:00</v>
      </c>
      <c r="L198" s="16">
        <f t="shared" si="330"/>
        <v>29</v>
      </c>
      <c r="M198" s="16" t="str">
        <f ca="1">VLOOKUP(B198,Schedule!A$2:B$400,2,FALSE)</f>
        <v xml:space="preserve">00:00 00:00 </v>
      </c>
      <c r="O198" s="8" t="str">
        <f t="shared" ca="1" si="331"/>
        <v>insert into scheduleshift values (@ID,'29','1','1','58','1','0')exec @id=dbo.nextval 'scheduleshift.scheduleshiftref'</v>
      </c>
    </row>
    <row r="199" spans="1:15" x14ac:dyDescent="0.3">
      <c r="A199" s="8">
        <v>198</v>
      </c>
      <c r="B199" s="8">
        <f t="shared" si="240"/>
        <v>29</v>
      </c>
      <c r="C199" s="8">
        <f t="shared" si="225"/>
        <v>1</v>
      </c>
      <c r="D199" s="8">
        <f t="shared" ref="D199" si="339">D198+1</f>
        <v>2</v>
      </c>
      <c r="E199" s="18">
        <f ca="1">IF(G199=1,"-2147483647",IF(A199/L198&lt;=N$2*N$3,OFFSET(Shifts!A$1,L198,0,1)))</f>
        <v>58</v>
      </c>
      <c r="F199" s="8">
        <v>1</v>
      </c>
      <c r="G199" s="42">
        <f t="shared" ref="G199" si="340">N$7</f>
        <v>0</v>
      </c>
      <c r="H199" s="8">
        <f t="shared" si="210"/>
        <v>0</v>
      </c>
      <c r="I199" s="8">
        <f t="shared" si="329"/>
        <v>0</v>
      </c>
      <c r="J199" s="8">
        <f t="shared" si="334"/>
        <v>2</v>
      </c>
      <c r="K199" s="16" t="str">
        <f ca="1">VLOOKUP(E199,Shifts!A$2:B396,2,FALSE)</f>
        <v>00:00 00:00</v>
      </c>
      <c r="L199" s="16">
        <f t="shared" si="330"/>
        <v>29</v>
      </c>
      <c r="M199" s="16" t="str">
        <f ca="1">VLOOKUP(B199,Schedule!A$2:B$400,2,FALSE)</f>
        <v xml:space="preserve">00:00 00:00 </v>
      </c>
      <c r="O199" s="8" t="str">
        <f t="shared" ca="1" si="331"/>
        <v>insert into scheduleshift values (@ID,'29','1','2','58','1','0')exec @id=dbo.nextval 'scheduleshift.scheduleshiftref'</v>
      </c>
    </row>
    <row r="200" spans="1:15" x14ac:dyDescent="0.3">
      <c r="A200" s="8">
        <v>199</v>
      </c>
      <c r="B200" s="8">
        <f t="shared" si="240"/>
        <v>29</v>
      </c>
      <c r="C200" s="8">
        <f t="shared" si="225"/>
        <v>1</v>
      </c>
      <c r="D200" s="8">
        <f t="shared" ref="D200" si="341">D198+2</f>
        <v>3</v>
      </c>
      <c r="E200" s="18">
        <f ca="1">IF(G200=1,"-2147483647",IF(A200/L199&lt;=N$2*N$3,OFFSET(Shifts!A$1,L199,0,1)))</f>
        <v>58</v>
      </c>
      <c r="F200" s="8">
        <v>1</v>
      </c>
      <c r="G200" s="42">
        <f t="shared" ref="G200" si="342">N$8</f>
        <v>0</v>
      </c>
      <c r="H200" s="8">
        <f t="shared" si="210"/>
        <v>0</v>
      </c>
      <c r="I200" s="8">
        <f t="shared" si="329"/>
        <v>0</v>
      </c>
      <c r="J200" s="8">
        <f t="shared" si="334"/>
        <v>3</v>
      </c>
      <c r="K200" s="16" t="str">
        <f ca="1">VLOOKUP(E200,Shifts!A$2:B397,2,FALSE)</f>
        <v>00:00 00:00</v>
      </c>
      <c r="L200" s="16">
        <f t="shared" si="330"/>
        <v>29</v>
      </c>
      <c r="M200" s="16" t="str">
        <f ca="1">VLOOKUP(B200,Schedule!A$2:B$400,2,FALSE)</f>
        <v xml:space="preserve">00:00 00:00 </v>
      </c>
      <c r="O200" s="8" t="str">
        <f t="shared" ca="1" si="331"/>
        <v>insert into scheduleshift values (@ID,'29','1','3','58','1','0')exec @id=dbo.nextval 'scheduleshift.scheduleshiftref'</v>
      </c>
    </row>
    <row r="201" spans="1:15" x14ac:dyDescent="0.3">
      <c r="A201" s="8">
        <v>200</v>
      </c>
      <c r="B201" s="8">
        <f t="shared" si="240"/>
        <v>29</v>
      </c>
      <c r="C201" s="8">
        <f t="shared" si="225"/>
        <v>1</v>
      </c>
      <c r="D201" s="8">
        <f t="shared" ref="D201" si="343">D198+3</f>
        <v>4</v>
      </c>
      <c r="E201" s="18">
        <f ca="1">IF(G201=1,"-2147483647",IF(A201/L200&lt;=N$2*N$3,OFFSET(Shifts!A$1,L200,0,1)))</f>
        <v>58</v>
      </c>
      <c r="F201" s="8">
        <v>1</v>
      </c>
      <c r="G201" s="42">
        <f t="shared" ref="G201" si="344">N$9</f>
        <v>0</v>
      </c>
      <c r="H201" s="8">
        <f t="shared" ref="H201:H264" si="345">IF(D200=7,1,0)</f>
        <v>0</v>
      </c>
      <c r="I201" s="8">
        <f t="shared" si="329"/>
        <v>0</v>
      </c>
      <c r="J201" s="8">
        <f t="shared" si="334"/>
        <v>4</v>
      </c>
      <c r="K201" s="16" t="str">
        <f ca="1">VLOOKUP(E201,Shifts!A$2:B398,2,FALSE)</f>
        <v>00:00 00:00</v>
      </c>
      <c r="L201" s="16">
        <f t="shared" si="330"/>
        <v>29</v>
      </c>
      <c r="M201" s="16" t="str">
        <f ca="1">VLOOKUP(B201,Schedule!A$2:B$400,2,FALSE)</f>
        <v xml:space="preserve">00:00 00:00 </v>
      </c>
      <c r="O201" s="8" t="str">
        <f t="shared" ca="1" si="331"/>
        <v>insert into scheduleshift values (@ID,'29','1','4','58','1','0')exec @id=dbo.nextval 'scheduleshift.scheduleshiftref'</v>
      </c>
    </row>
    <row r="202" spans="1:15" x14ac:dyDescent="0.3">
      <c r="A202" s="8">
        <v>201</v>
      </c>
      <c r="B202" s="8">
        <f t="shared" si="240"/>
        <v>29</v>
      </c>
      <c r="C202" s="8">
        <f t="shared" si="225"/>
        <v>1</v>
      </c>
      <c r="D202" s="8">
        <f t="shared" ref="D202" si="346">D198+4</f>
        <v>5</v>
      </c>
      <c r="E202" s="18">
        <f ca="1">IF(G202=1,"-2147483647",IF(A202/L201&lt;=N$2*N$3,OFFSET(Shifts!A$1,L201,0,1)))</f>
        <v>58</v>
      </c>
      <c r="F202" s="8">
        <v>1</v>
      </c>
      <c r="G202" s="42">
        <f t="shared" ref="G202" si="347">N$10</f>
        <v>0</v>
      </c>
      <c r="H202" s="8">
        <f t="shared" si="345"/>
        <v>0</v>
      </c>
      <c r="I202" s="8">
        <f t="shared" si="329"/>
        <v>0</v>
      </c>
      <c r="J202" s="8">
        <f t="shared" si="334"/>
        <v>5</v>
      </c>
      <c r="K202" s="16" t="str">
        <f ca="1">VLOOKUP(E202,Shifts!A$2:B399,2,FALSE)</f>
        <v>00:00 00:00</v>
      </c>
      <c r="L202" s="16">
        <f t="shared" si="330"/>
        <v>29</v>
      </c>
      <c r="M202" s="16" t="str">
        <f ca="1">VLOOKUP(B202,Schedule!A$2:B$400,2,FALSE)</f>
        <v xml:space="preserve">00:00 00:00 </v>
      </c>
      <c r="O202" s="8" t="str">
        <f t="shared" ca="1" si="331"/>
        <v>insert into scheduleshift values (@ID,'29','1','5','58','1','0')exec @id=dbo.nextval 'scheduleshift.scheduleshiftref'</v>
      </c>
    </row>
    <row r="203" spans="1:15" x14ac:dyDescent="0.3">
      <c r="A203" s="8">
        <v>202</v>
      </c>
      <c r="B203" s="8">
        <f t="shared" si="240"/>
        <v>29</v>
      </c>
      <c r="C203" s="8">
        <f t="shared" si="225"/>
        <v>1</v>
      </c>
      <c r="D203" s="8">
        <f t="shared" ref="D203" si="348">D198+5</f>
        <v>6</v>
      </c>
      <c r="E203" s="18" t="str">
        <f ca="1">IF(G203=1,"-2147483647",IF(A203/L202&lt;=N$2*N$3,OFFSET(Shifts!A$1,L202,0,1)))</f>
        <v>-2147483647</v>
      </c>
      <c r="F203" s="8">
        <v>1</v>
      </c>
      <c r="G203" s="42">
        <f t="shared" ref="G203" si="349">N$11</f>
        <v>1</v>
      </c>
      <c r="H203" s="8">
        <f t="shared" si="345"/>
        <v>0</v>
      </c>
      <c r="I203" s="8">
        <f t="shared" si="329"/>
        <v>0</v>
      </c>
      <c r="J203" s="8">
        <f t="shared" si="334"/>
        <v>6</v>
      </c>
      <c r="K203" s="16" t="e">
        <f ca="1">VLOOKUP(E203,Shifts!A$2:B400,2,FALSE)</f>
        <v>#N/A</v>
      </c>
      <c r="L203" s="16">
        <f t="shared" si="330"/>
        <v>29</v>
      </c>
      <c r="M203" s="16" t="str">
        <f ca="1">VLOOKUP(B203,Schedule!A$2:B$400,2,FALSE)</f>
        <v xml:space="preserve">00:00 00:00 </v>
      </c>
      <c r="O203" s="8" t="str">
        <f t="shared" ca="1" si="331"/>
        <v>insert into scheduleshift values (@ID,'29','1','6','-2147483647','1','1')exec @id=dbo.nextval 'scheduleshift.scheduleshiftref'</v>
      </c>
    </row>
    <row r="204" spans="1:15" x14ac:dyDescent="0.3">
      <c r="A204" s="8">
        <v>203</v>
      </c>
      <c r="B204" s="8">
        <f t="shared" si="240"/>
        <v>29</v>
      </c>
      <c r="C204" s="8">
        <f t="shared" si="225"/>
        <v>1</v>
      </c>
      <c r="D204" s="8">
        <f t="shared" ref="D204" si="350">D198+6</f>
        <v>7</v>
      </c>
      <c r="E204" s="18" t="str">
        <f ca="1">IF(G204=1,"-2147483647",IF(A204/L203&lt;=N$2*N$3,OFFSET(Shifts!A$1,L203,0,1)))</f>
        <v>-2147483647</v>
      </c>
      <c r="F204" s="8">
        <v>1</v>
      </c>
      <c r="G204" s="42">
        <f t="shared" ref="G204" si="351">N$12</f>
        <v>1</v>
      </c>
      <c r="H204" s="8">
        <f t="shared" si="345"/>
        <v>0</v>
      </c>
      <c r="I204" s="8">
        <f t="shared" si="329"/>
        <v>0</v>
      </c>
      <c r="J204" s="8">
        <f t="shared" si="334"/>
        <v>7</v>
      </c>
      <c r="K204" s="16" t="e">
        <f ca="1">VLOOKUP(E204,Shifts!A$2:B401,2,FALSE)</f>
        <v>#N/A</v>
      </c>
      <c r="L204" s="16">
        <f t="shared" si="330"/>
        <v>30</v>
      </c>
      <c r="M204" s="16" t="str">
        <f ca="1">VLOOKUP(B204,Schedule!A$2:B$400,2,FALSE)</f>
        <v xml:space="preserve">00:00 00:00 </v>
      </c>
      <c r="O204" s="8" t="str">
        <f t="shared" ca="1" si="331"/>
        <v>insert into scheduleshift values (@ID,'29','1','7','-2147483647','1','1')exec @id=dbo.nextval 'scheduleshift.scheduleshiftref'</v>
      </c>
    </row>
    <row r="205" spans="1:15" x14ac:dyDescent="0.3">
      <c r="A205" s="8">
        <v>204</v>
      </c>
      <c r="B205" s="8">
        <f t="shared" si="240"/>
        <v>30</v>
      </c>
      <c r="C205" s="8">
        <f t="shared" si="225"/>
        <v>1</v>
      </c>
      <c r="D205" s="8">
        <f t="shared" ref="D205" si="352">2-1</f>
        <v>1</v>
      </c>
      <c r="E205" s="18">
        <f ca="1">IF(G205=1,"-2147483647",IF(A205/L204&lt;=N$2*N$3,OFFSET(Shifts!A$1,L204,0,1)))</f>
        <v>60</v>
      </c>
      <c r="F205" s="8">
        <v>1</v>
      </c>
      <c r="G205" s="42">
        <f t="shared" ref="G205" si="353">N$6</f>
        <v>0</v>
      </c>
      <c r="H205" s="8">
        <f t="shared" si="345"/>
        <v>1</v>
      </c>
      <c r="I205" s="8">
        <f t="shared" si="329"/>
        <v>1</v>
      </c>
      <c r="J205" s="8">
        <f t="shared" si="334"/>
        <v>1</v>
      </c>
      <c r="K205" s="16" t="str">
        <f ca="1">VLOOKUP(E205,Shifts!A$2:B402,2,FALSE)</f>
        <v>00:00 00:00</v>
      </c>
      <c r="L205" s="16">
        <f t="shared" si="330"/>
        <v>30</v>
      </c>
      <c r="M205" s="16" t="str">
        <f ca="1">VLOOKUP(B205,Schedule!A$2:B$400,2,FALSE)</f>
        <v xml:space="preserve">00:00 00:00 </v>
      </c>
      <c r="O205" s="8" t="str">
        <f t="shared" ca="1" si="331"/>
        <v>insert into scheduleshift values (@ID,'30','1','1','60','1','0')exec @id=dbo.nextval 'scheduleshift.scheduleshiftref'</v>
      </c>
    </row>
    <row r="206" spans="1:15" x14ac:dyDescent="0.3">
      <c r="A206" s="8">
        <v>205</v>
      </c>
      <c r="B206" s="8">
        <f t="shared" si="240"/>
        <v>30</v>
      </c>
      <c r="C206" s="8">
        <f t="shared" si="225"/>
        <v>1</v>
      </c>
      <c r="D206" s="8">
        <f t="shared" ref="D206" si="354">D205+1</f>
        <v>2</v>
      </c>
      <c r="E206" s="18">
        <f ca="1">IF(G206=1,"-2147483647",IF(A206/L205&lt;=N$2*N$3,OFFSET(Shifts!A$1,L205,0,1)))</f>
        <v>60</v>
      </c>
      <c r="F206" s="8">
        <v>1</v>
      </c>
      <c r="G206" s="42">
        <f t="shared" ref="G206" si="355">N$7</f>
        <v>0</v>
      </c>
      <c r="H206" s="8">
        <f t="shared" si="345"/>
        <v>0</v>
      </c>
      <c r="I206" s="8">
        <f t="shared" si="329"/>
        <v>0</v>
      </c>
      <c r="J206" s="8">
        <f t="shared" si="334"/>
        <v>2</v>
      </c>
      <c r="K206" s="16" t="str">
        <f ca="1">VLOOKUP(E206,Shifts!A$2:B403,2,FALSE)</f>
        <v>00:00 00:00</v>
      </c>
      <c r="L206" s="16">
        <f t="shared" si="330"/>
        <v>30</v>
      </c>
      <c r="M206" s="16" t="str">
        <f ca="1">VLOOKUP(B206,Schedule!A$2:B$400,2,FALSE)</f>
        <v xml:space="preserve">00:00 00:00 </v>
      </c>
      <c r="O206" s="8" t="str">
        <f t="shared" ca="1" si="331"/>
        <v>insert into scheduleshift values (@ID,'30','1','2','60','1','0')exec @id=dbo.nextval 'scheduleshift.scheduleshiftref'</v>
      </c>
    </row>
    <row r="207" spans="1:15" x14ac:dyDescent="0.3">
      <c r="A207" s="8">
        <v>206</v>
      </c>
      <c r="B207" s="8">
        <f t="shared" si="240"/>
        <v>30</v>
      </c>
      <c r="C207" s="8">
        <f t="shared" si="225"/>
        <v>1</v>
      </c>
      <c r="D207" s="8">
        <f t="shared" ref="D207" si="356">D205+2</f>
        <v>3</v>
      </c>
      <c r="E207" s="18">
        <f ca="1">IF(G207=1,"-2147483647",IF(A207/L206&lt;=N$2*N$3,OFFSET(Shifts!A$1,L206,0,1)))</f>
        <v>60</v>
      </c>
      <c r="F207" s="8">
        <v>1</v>
      </c>
      <c r="G207" s="42">
        <f t="shared" ref="G207" si="357">N$8</f>
        <v>0</v>
      </c>
      <c r="H207" s="8">
        <f t="shared" si="345"/>
        <v>0</v>
      </c>
      <c r="I207" s="8">
        <f t="shared" si="329"/>
        <v>0</v>
      </c>
      <c r="J207" s="8">
        <f t="shared" si="334"/>
        <v>3</v>
      </c>
      <c r="K207" s="16" t="str">
        <f ca="1">VLOOKUP(E207,Shifts!A$2:B404,2,FALSE)</f>
        <v>00:00 00:00</v>
      </c>
      <c r="L207" s="16">
        <f t="shared" si="330"/>
        <v>30</v>
      </c>
      <c r="M207" s="16" t="str">
        <f ca="1">VLOOKUP(B207,Schedule!A$2:B$400,2,FALSE)</f>
        <v xml:space="preserve">00:00 00:00 </v>
      </c>
      <c r="O207" s="8" t="str">
        <f t="shared" ca="1" si="331"/>
        <v>insert into scheduleshift values (@ID,'30','1','3','60','1','0')exec @id=dbo.nextval 'scheduleshift.scheduleshiftref'</v>
      </c>
    </row>
    <row r="208" spans="1:15" x14ac:dyDescent="0.3">
      <c r="A208" s="8">
        <v>207</v>
      </c>
      <c r="B208" s="8">
        <f t="shared" si="240"/>
        <v>30</v>
      </c>
      <c r="C208" s="8">
        <f t="shared" si="225"/>
        <v>1</v>
      </c>
      <c r="D208" s="8">
        <f t="shared" ref="D208" si="358">D205+3</f>
        <v>4</v>
      </c>
      <c r="E208" s="18">
        <f ca="1">IF(G208=1,"-2147483647",IF(A208/L207&lt;=N$2*N$3,OFFSET(Shifts!A$1,L207,0,1)))</f>
        <v>60</v>
      </c>
      <c r="F208" s="8">
        <v>1</v>
      </c>
      <c r="G208" s="42">
        <f t="shared" ref="G208" si="359">N$9</f>
        <v>0</v>
      </c>
      <c r="H208" s="8">
        <f t="shared" si="345"/>
        <v>0</v>
      </c>
      <c r="I208" s="8">
        <f t="shared" si="329"/>
        <v>0</v>
      </c>
      <c r="J208" s="8">
        <f t="shared" si="334"/>
        <v>4</v>
      </c>
      <c r="K208" s="16" t="str">
        <f ca="1">VLOOKUP(E208,Shifts!A$2:B405,2,FALSE)</f>
        <v>00:00 00:00</v>
      </c>
      <c r="L208" s="16">
        <f t="shared" si="330"/>
        <v>30</v>
      </c>
      <c r="M208" s="16" t="str">
        <f ca="1">VLOOKUP(B208,Schedule!A$2:B$400,2,FALSE)</f>
        <v xml:space="preserve">00:00 00:00 </v>
      </c>
      <c r="O208" s="8" t="str">
        <f t="shared" ca="1" si="331"/>
        <v>insert into scheduleshift values (@ID,'30','1','4','60','1','0')exec @id=dbo.nextval 'scheduleshift.scheduleshiftref'</v>
      </c>
    </row>
    <row r="209" spans="1:15" x14ac:dyDescent="0.3">
      <c r="A209" s="8">
        <v>208</v>
      </c>
      <c r="B209" s="8">
        <f t="shared" si="240"/>
        <v>30</v>
      </c>
      <c r="C209" s="8">
        <f t="shared" ref="C209:C272" si="360">IF(I209=1,1,IF(H209=1,C208+1,IF(H209=0,C208)))</f>
        <v>1</v>
      </c>
      <c r="D209" s="8">
        <f t="shared" ref="D209" si="361">D205+4</f>
        <v>5</v>
      </c>
      <c r="E209" s="18">
        <f ca="1">IF(G209=1,"-2147483647",IF(A209/L208&lt;=N$2*N$3,OFFSET(Shifts!A$1,L208,0,1)))</f>
        <v>60</v>
      </c>
      <c r="F209" s="8">
        <v>1</v>
      </c>
      <c r="G209" s="42">
        <f t="shared" ref="G209" si="362">N$10</f>
        <v>0</v>
      </c>
      <c r="H209" s="8">
        <f t="shared" si="345"/>
        <v>0</v>
      </c>
      <c r="I209" s="8">
        <f t="shared" si="329"/>
        <v>0</v>
      </c>
      <c r="J209" s="8">
        <f t="shared" si="334"/>
        <v>5</v>
      </c>
      <c r="K209" s="16" t="str">
        <f ca="1">VLOOKUP(E209,Shifts!A$2:B406,2,FALSE)</f>
        <v>00:00 00:00</v>
      </c>
      <c r="L209" s="16">
        <f t="shared" si="330"/>
        <v>30</v>
      </c>
      <c r="M209" s="16" t="str">
        <f ca="1">VLOOKUP(B209,Schedule!A$2:B$400,2,FALSE)</f>
        <v xml:space="preserve">00:00 00:00 </v>
      </c>
      <c r="O209" s="8" t="str">
        <f t="shared" ca="1" si="331"/>
        <v>insert into scheduleshift values (@ID,'30','1','5','60','1','0')exec @id=dbo.nextval 'scheduleshift.scheduleshiftref'</v>
      </c>
    </row>
    <row r="210" spans="1:15" x14ac:dyDescent="0.3">
      <c r="A210" s="8">
        <v>209</v>
      </c>
      <c r="B210" s="8">
        <f t="shared" si="240"/>
        <v>30</v>
      </c>
      <c r="C210" s="8">
        <f t="shared" si="360"/>
        <v>1</v>
      </c>
      <c r="D210" s="8">
        <f t="shared" ref="D210" si="363">D205+5</f>
        <v>6</v>
      </c>
      <c r="E210" s="18" t="str">
        <f ca="1">IF(G210=1,"-2147483647",IF(A210/L209&lt;=N$2*N$3,OFFSET(Shifts!A$1,L209,0,1)))</f>
        <v>-2147483647</v>
      </c>
      <c r="F210" s="8">
        <v>1</v>
      </c>
      <c r="G210" s="42">
        <f t="shared" ref="G210" si="364">N$11</f>
        <v>1</v>
      </c>
      <c r="H210" s="8">
        <f t="shared" si="345"/>
        <v>0</v>
      </c>
      <c r="I210" s="8">
        <f t="shared" si="329"/>
        <v>0</v>
      </c>
      <c r="J210" s="8">
        <f t="shared" si="334"/>
        <v>6</v>
      </c>
      <c r="K210" s="16" t="e">
        <f ca="1">VLOOKUP(E210,Shifts!A$2:B407,2,FALSE)</f>
        <v>#N/A</v>
      </c>
      <c r="L210" s="16">
        <f t="shared" si="330"/>
        <v>30</v>
      </c>
      <c r="M210" s="16" t="str">
        <f ca="1">VLOOKUP(B210,Schedule!A$2:B$400,2,FALSE)</f>
        <v xml:space="preserve">00:00 00:00 </v>
      </c>
      <c r="O210" s="8" t="str">
        <f t="shared" ca="1" si="331"/>
        <v>insert into scheduleshift values (@ID,'30','1','6','-2147483647','1','1')exec @id=dbo.nextval 'scheduleshift.scheduleshiftref'</v>
      </c>
    </row>
    <row r="211" spans="1:15" x14ac:dyDescent="0.3">
      <c r="A211" s="8">
        <v>210</v>
      </c>
      <c r="B211" s="8">
        <f t="shared" si="240"/>
        <v>30</v>
      </c>
      <c r="C211" s="8">
        <f>IF(I211=1,1,IF(H211=1,C210+1,IF(H211=0,C210)))</f>
        <v>1</v>
      </c>
      <c r="D211" s="8">
        <f t="shared" ref="D211" si="365">D205+6</f>
        <v>7</v>
      </c>
      <c r="E211" s="18" t="str">
        <f ca="1">IF(G211=1,"-2147483647",IF(A211/L210&lt;=N$2*N$3,OFFSET(Shifts!A$1,L210,0,1)))</f>
        <v>-2147483647</v>
      </c>
      <c r="F211" s="8">
        <v>1</v>
      </c>
      <c r="G211" s="42">
        <f t="shared" ref="G211" si="366">N$12</f>
        <v>1</v>
      </c>
      <c r="H211" s="8">
        <f t="shared" si="345"/>
        <v>0</v>
      </c>
      <c r="I211" s="8">
        <f t="shared" si="329"/>
        <v>0</v>
      </c>
      <c r="J211" s="8">
        <f t="shared" si="334"/>
        <v>7</v>
      </c>
      <c r="K211" s="16" t="e">
        <f ca="1">VLOOKUP(E211,Shifts!A$2:B408,2,FALSE)</f>
        <v>#N/A</v>
      </c>
      <c r="L211" s="16">
        <f t="shared" si="330"/>
        <v>31</v>
      </c>
      <c r="M211" s="16" t="str">
        <f ca="1">VLOOKUP(B211,Schedule!A$2:B$400,2,FALSE)</f>
        <v xml:space="preserve">00:00 00:00 </v>
      </c>
      <c r="O211" s="8" t="str">
        <f t="shared" ca="1" si="331"/>
        <v>insert into scheduleshift values (@ID,'30','1','7','-2147483647','1','1')exec @id=dbo.nextval 'scheduleshift.scheduleshiftref'</v>
      </c>
    </row>
    <row r="212" spans="1:15" x14ac:dyDescent="0.3">
      <c r="A212" s="8">
        <v>211</v>
      </c>
      <c r="B212" s="8">
        <f t="shared" si="240"/>
        <v>31</v>
      </c>
      <c r="C212" s="8">
        <f t="shared" si="360"/>
        <v>1</v>
      </c>
      <c r="D212" s="8">
        <f t="shared" ref="D212" si="367">2-1</f>
        <v>1</v>
      </c>
      <c r="E212" s="18">
        <f ca="1">IF(G212=1,"-2147483647",IF(A212/L211&lt;=N$2*N$3,OFFSET(Shifts!A$1,L211,0,1)))</f>
        <v>62</v>
      </c>
      <c r="F212" s="8">
        <v>1</v>
      </c>
      <c r="G212" s="42">
        <f t="shared" ref="G212" si="368">N$6</f>
        <v>0</v>
      </c>
      <c r="H212" s="8">
        <f t="shared" si="345"/>
        <v>1</v>
      </c>
      <c r="I212" s="8">
        <f t="shared" si="329"/>
        <v>1</v>
      </c>
      <c r="J212" s="8">
        <f t="shared" si="334"/>
        <v>1</v>
      </c>
      <c r="K212" s="16" t="str">
        <f ca="1">VLOOKUP(E212,Shifts!A$2:B409,2,FALSE)</f>
        <v>00:00 00:00</v>
      </c>
      <c r="L212" s="16">
        <f t="shared" si="330"/>
        <v>31</v>
      </c>
      <c r="M212" s="16" t="str">
        <f ca="1">VLOOKUP(B212,Schedule!A$2:B$400,2,FALSE)</f>
        <v xml:space="preserve">00:00 00:00 </v>
      </c>
      <c r="O212" s="8" t="str">
        <f t="shared" ca="1" si="331"/>
        <v>insert into scheduleshift values (@ID,'31','1','1','62','1','0')exec @id=dbo.nextval 'scheduleshift.scheduleshiftref'</v>
      </c>
    </row>
    <row r="213" spans="1:15" x14ac:dyDescent="0.3">
      <c r="A213" s="8">
        <v>212</v>
      </c>
      <c r="B213" s="8">
        <f t="shared" si="240"/>
        <v>31</v>
      </c>
      <c r="C213" s="8">
        <f t="shared" si="360"/>
        <v>1</v>
      </c>
      <c r="D213" s="8">
        <f t="shared" ref="D213" si="369">D212+1</f>
        <v>2</v>
      </c>
      <c r="E213" s="18">
        <f ca="1">IF(G213=1,"-2147483647",IF(A213/L212&lt;=N$2*N$3,OFFSET(Shifts!A$1,L212,0,1)))</f>
        <v>62</v>
      </c>
      <c r="F213" s="8">
        <v>1</v>
      </c>
      <c r="G213" s="42">
        <f t="shared" ref="G213" si="370">N$7</f>
        <v>0</v>
      </c>
      <c r="H213" s="8">
        <f t="shared" si="345"/>
        <v>0</v>
      </c>
      <c r="I213" s="8">
        <f t="shared" si="329"/>
        <v>0</v>
      </c>
      <c r="J213" s="8">
        <f t="shared" si="334"/>
        <v>2</v>
      </c>
      <c r="K213" s="16" t="str">
        <f ca="1">VLOOKUP(E213,Shifts!A$2:B410,2,FALSE)</f>
        <v>00:00 00:00</v>
      </c>
      <c r="L213" s="16">
        <f t="shared" si="330"/>
        <v>31</v>
      </c>
      <c r="M213" s="16" t="str">
        <f ca="1">VLOOKUP(B213,Schedule!A$2:B$400,2,FALSE)</f>
        <v xml:space="preserve">00:00 00:00 </v>
      </c>
      <c r="O213" s="8" t="str">
        <f t="shared" ca="1" si="331"/>
        <v>insert into scheduleshift values (@ID,'31','1','2','62','1','0')exec @id=dbo.nextval 'scheduleshift.scheduleshiftref'</v>
      </c>
    </row>
    <row r="214" spans="1:15" x14ac:dyDescent="0.3">
      <c r="A214" s="8">
        <v>213</v>
      </c>
      <c r="B214" s="8">
        <f t="shared" si="240"/>
        <v>31</v>
      </c>
      <c r="C214" s="8">
        <f t="shared" si="360"/>
        <v>1</v>
      </c>
      <c r="D214" s="8">
        <f t="shared" ref="D214" si="371">D212+2</f>
        <v>3</v>
      </c>
      <c r="E214" s="18">
        <f ca="1">IF(G214=1,"-2147483647",IF(A214/L213&lt;=N$2*N$3,OFFSET(Shifts!A$1,L213,0,1)))</f>
        <v>62</v>
      </c>
      <c r="F214" s="8">
        <v>1</v>
      </c>
      <c r="G214" s="42">
        <f t="shared" ref="G214" si="372">N$8</f>
        <v>0</v>
      </c>
      <c r="H214" s="8">
        <f t="shared" si="345"/>
        <v>0</v>
      </c>
      <c r="I214" s="8">
        <f t="shared" si="329"/>
        <v>0</v>
      </c>
      <c r="J214" s="8">
        <f t="shared" si="334"/>
        <v>3</v>
      </c>
      <c r="K214" s="16" t="str">
        <f ca="1">VLOOKUP(E214,Shifts!A$2:B411,2,FALSE)</f>
        <v>00:00 00:00</v>
      </c>
      <c r="L214" s="16">
        <f t="shared" si="330"/>
        <v>31</v>
      </c>
      <c r="M214" s="16" t="str">
        <f ca="1">VLOOKUP(B214,Schedule!A$2:B$400,2,FALSE)</f>
        <v xml:space="preserve">00:00 00:00 </v>
      </c>
      <c r="O214" s="8" t="str">
        <f t="shared" ca="1" si="331"/>
        <v>insert into scheduleshift values (@ID,'31','1','3','62','1','0')exec @id=dbo.nextval 'scheduleshift.scheduleshiftref'</v>
      </c>
    </row>
    <row r="215" spans="1:15" x14ac:dyDescent="0.3">
      <c r="A215" s="8">
        <v>214</v>
      </c>
      <c r="B215" s="8">
        <f t="shared" si="240"/>
        <v>31</v>
      </c>
      <c r="C215" s="8">
        <f t="shared" si="360"/>
        <v>1</v>
      </c>
      <c r="D215" s="8">
        <f t="shared" ref="D215" si="373">D212+3</f>
        <v>4</v>
      </c>
      <c r="E215" s="18">
        <f ca="1">IF(G215=1,"-2147483647",IF(A215/L214&lt;=N$2*N$3,OFFSET(Shifts!A$1,L214,0,1)))</f>
        <v>62</v>
      </c>
      <c r="F215" s="8">
        <v>1</v>
      </c>
      <c r="G215" s="42">
        <f t="shared" ref="G215" si="374">N$9</f>
        <v>0</v>
      </c>
      <c r="H215" s="8">
        <f t="shared" si="345"/>
        <v>0</v>
      </c>
      <c r="I215" s="8">
        <f t="shared" si="329"/>
        <v>0</v>
      </c>
      <c r="J215" s="8">
        <f t="shared" si="334"/>
        <v>4</v>
      </c>
      <c r="K215" s="16" t="str">
        <f ca="1">VLOOKUP(E215,Shifts!A$2:B412,2,FALSE)</f>
        <v>00:00 00:00</v>
      </c>
      <c r="L215" s="16">
        <f t="shared" si="330"/>
        <v>31</v>
      </c>
      <c r="M215" s="16" t="str">
        <f ca="1">VLOOKUP(B215,Schedule!A$2:B$400,2,FALSE)</f>
        <v xml:space="preserve">00:00 00:00 </v>
      </c>
      <c r="O215" s="8" t="str">
        <f t="shared" ca="1" si="331"/>
        <v>insert into scheduleshift values (@ID,'31','1','4','62','1','0')exec @id=dbo.nextval 'scheduleshift.scheduleshiftref'</v>
      </c>
    </row>
    <row r="216" spans="1:15" x14ac:dyDescent="0.3">
      <c r="A216" s="8">
        <v>215</v>
      </c>
      <c r="B216" s="8">
        <f t="shared" ref="B216:B279" si="375">IF(I216=1,B215+1,B215)</f>
        <v>31</v>
      </c>
      <c r="C216" s="8">
        <f t="shared" si="360"/>
        <v>1</v>
      </c>
      <c r="D216" s="8">
        <f t="shared" ref="D216" si="376">D212+4</f>
        <v>5</v>
      </c>
      <c r="E216" s="18">
        <f ca="1">IF(G216=1,"-2147483647",IF(A216/L215&lt;=N$2*N$3,OFFSET(Shifts!A$1,L215,0,1)))</f>
        <v>62</v>
      </c>
      <c r="F216" s="8">
        <v>1</v>
      </c>
      <c r="G216" s="42">
        <f t="shared" ref="G216" si="377">N$10</f>
        <v>0</v>
      </c>
      <c r="H216" s="8">
        <f t="shared" si="345"/>
        <v>0</v>
      </c>
      <c r="I216" s="8">
        <f t="shared" si="329"/>
        <v>0</v>
      </c>
      <c r="J216" s="8">
        <f t="shared" si="334"/>
        <v>5</v>
      </c>
      <c r="K216" s="16" t="str">
        <f ca="1">VLOOKUP(E216,Shifts!A$2:B413,2,FALSE)</f>
        <v>00:00 00:00</v>
      </c>
      <c r="L216" s="16">
        <f t="shared" si="330"/>
        <v>31</v>
      </c>
      <c r="M216" s="16" t="str">
        <f ca="1">VLOOKUP(B216,Schedule!A$2:B$400,2,FALSE)</f>
        <v xml:space="preserve">00:00 00:00 </v>
      </c>
      <c r="O216" s="8" t="str">
        <f t="shared" ca="1" si="331"/>
        <v>insert into scheduleshift values (@ID,'31','1','5','62','1','0')exec @id=dbo.nextval 'scheduleshift.scheduleshiftref'</v>
      </c>
    </row>
    <row r="217" spans="1:15" x14ac:dyDescent="0.3">
      <c r="A217" s="8">
        <v>216</v>
      </c>
      <c r="B217" s="8">
        <f t="shared" si="375"/>
        <v>31</v>
      </c>
      <c r="C217" s="8">
        <f t="shared" si="360"/>
        <v>1</v>
      </c>
      <c r="D217" s="8">
        <f t="shared" ref="D217" si="378">D212+5</f>
        <v>6</v>
      </c>
      <c r="E217" s="18" t="str">
        <f ca="1">IF(G217=1,"-2147483647",IF(A217/L216&lt;=N$2*N$3,OFFSET(Shifts!A$1,L216,0,1)))</f>
        <v>-2147483647</v>
      </c>
      <c r="F217" s="8">
        <v>1</v>
      </c>
      <c r="G217" s="42">
        <f t="shared" ref="G217" si="379">N$11</f>
        <v>1</v>
      </c>
      <c r="H217" s="8">
        <f t="shared" si="345"/>
        <v>0</v>
      </c>
      <c r="I217" s="8">
        <f t="shared" si="329"/>
        <v>0</v>
      </c>
      <c r="J217" s="8">
        <f t="shared" si="334"/>
        <v>6</v>
      </c>
      <c r="K217" s="16" t="e">
        <f ca="1">VLOOKUP(E217,Shifts!A$2:B414,2,FALSE)</f>
        <v>#N/A</v>
      </c>
      <c r="L217" s="16">
        <f t="shared" si="330"/>
        <v>31</v>
      </c>
      <c r="M217" s="16" t="str">
        <f ca="1">VLOOKUP(B217,Schedule!A$2:B$400,2,FALSE)</f>
        <v xml:space="preserve">00:00 00:00 </v>
      </c>
      <c r="O217" s="8" t="str">
        <f t="shared" ca="1" si="331"/>
        <v>insert into scheduleshift values (@ID,'31','1','6','-2147483647','1','1')exec @id=dbo.nextval 'scheduleshift.scheduleshiftref'</v>
      </c>
    </row>
    <row r="218" spans="1:15" x14ac:dyDescent="0.3">
      <c r="A218" s="8">
        <v>217</v>
      </c>
      <c r="B218" s="8">
        <f t="shared" si="375"/>
        <v>31</v>
      </c>
      <c r="C218" s="8">
        <f t="shared" si="360"/>
        <v>1</v>
      </c>
      <c r="D218" s="8">
        <f t="shared" ref="D218" si="380">D212+6</f>
        <v>7</v>
      </c>
      <c r="E218" s="18" t="str">
        <f ca="1">IF(G218=1,"-2147483647",IF(A218/L217&lt;=N$2*N$3,OFFSET(Shifts!A$1,L217,0,1)))</f>
        <v>-2147483647</v>
      </c>
      <c r="F218" s="8">
        <v>1</v>
      </c>
      <c r="G218" s="42">
        <f t="shared" ref="G218" si="381">N$12</f>
        <v>1</v>
      </c>
      <c r="H218" s="8">
        <f t="shared" si="345"/>
        <v>0</v>
      </c>
      <c r="I218" s="8">
        <f t="shared" si="329"/>
        <v>0</v>
      </c>
      <c r="J218" s="8">
        <f t="shared" si="334"/>
        <v>7</v>
      </c>
      <c r="K218" s="16" t="e">
        <f ca="1">VLOOKUP(E218,Shifts!A$2:B415,2,FALSE)</f>
        <v>#N/A</v>
      </c>
      <c r="L218" s="16">
        <f t="shared" si="330"/>
        <v>32</v>
      </c>
      <c r="M218" s="16" t="str">
        <f ca="1">VLOOKUP(B218,Schedule!A$2:B$400,2,FALSE)</f>
        <v xml:space="preserve">00:00 00:00 </v>
      </c>
      <c r="O218" s="8" t="str">
        <f t="shared" ca="1" si="331"/>
        <v>insert into scheduleshift values (@ID,'31','1','7','-2147483647','1','1')exec @id=dbo.nextval 'scheduleshift.scheduleshiftref'</v>
      </c>
    </row>
    <row r="219" spans="1:15" x14ac:dyDescent="0.3">
      <c r="A219" s="8">
        <v>218</v>
      </c>
      <c r="B219" s="8">
        <f t="shared" si="375"/>
        <v>32</v>
      </c>
      <c r="C219" s="8">
        <f t="shared" si="360"/>
        <v>1</v>
      </c>
      <c r="D219" s="8">
        <f t="shared" ref="D219" si="382">2-1</f>
        <v>1</v>
      </c>
      <c r="E219" s="18">
        <f ca="1">IF(G219=1,"-2147483647",IF(A219/L218&lt;=N$2*N$3,OFFSET(Shifts!A$1,L218,0,1)))</f>
        <v>64</v>
      </c>
      <c r="F219" s="8">
        <v>1</v>
      </c>
      <c r="G219" s="42">
        <f t="shared" ref="G219" si="383">N$6</f>
        <v>0</v>
      </c>
      <c r="H219" s="8">
        <f t="shared" si="345"/>
        <v>1</v>
      </c>
      <c r="I219" s="8">
        <f t="shared" si="329"/>
        <v>1</v>
      </c>
      <c r="J219" s="8">
        <f t="shared" si="334"/>
        <v>1</v>
      </c>
      <c r="K219" s="16" t="str">
        <f ca="1">VLOOKUP(E219,Shifts!A$2:B416,2,FALSE)</f>
        <v>00:00 00:00</v>
      </c>
      <c r="L219" s="16">
        <f t="shared" si="330"/>
        <v>32</v>
      </c>
      <c r="M219" s="16" t="str">
        <f ca="1">VLOOKUP(B219,Schedule!A$2:B$400,2,FALSE)</f>
        <v xml:space="preserve">00:00 00:00 </v>
      </c>
      <c r="O219" s="8" t="str">
        <f t="shared" ca="1" si="331"/>
        <v>insert into scheduleshift values (@ID,'32','1','1','64','1','0')exec @id=dbo.nextval 'scheduleshift.scheduleshiftref'</v>
      </c>
    </row>
    <row r="220" spans="1:15" x14ac:dyDescent="0.3">
      <c r="A220" s="8">
        <v>219</v>
      </c>
      <c r="B220" s="8">
        <f t="shared" si="375"/>
        <v>32</v>
      </c>
      <c r="C220" s="8">
        <f t="shared" si="360"/>
        <v>1</v>
      </c>
      <c r="D220" s="8">
        <f t="shared" ref="D220" si="384">D219+1</f>
        <v>2</v>
      </c>
      <c r="E220" s="18">
        <f ca="1">IF(G220=1,"-2147483647",IF(A220/L219&lt;=N$2*N$3,OFFSET(Shifts!A$1,L219,0,1)))</f>
        <v>64</v>
      </c>
      <c r="F220" s="8">
        <v>1</v>
      </c>
      <c r="G220" s="42">
        <f t="shared" ref="G220" si="385">N$7</f>
        <v>0</v>
      </c>
      <c r="H220" s="8">
        <f t="shared" si="345"/>
        <v>0</v>
      </c>
      <c r="I220" s="8">
        <f t="shared" si="329"/>
        <v>0</v>
      </c>
      <c r="J220" s="8">
        <f t="shared" si="334"/>
        <v>2</v>
      </c>
      <c r="K220" s="16" t="str">
        <f ca="1">VLOOKUP(E220,Shifts!A$2:B417,2,FALSE)</f>
        <v>00:00 00:00</v>
      </c>
      <c r="L220" s="16">
        <f t="shared" si="330"/>
        <v>32</v>
      </c>
      <c r="M220" s="16" t="str">
        <f ca="1">VLOOKUP(B220,Schedule!A$2:B$400,2,FALSE)</f>
        <v xml:space="preserve">00:00 00:00 </v>
      </c>
      <c r="O220" s="8" t="str">
        <f t="shared" ca="1" si="331"/>
        <v>insert into scheduleshift values (@ID,'32','1','2','64','1','0')exec @id=dbo.nextval 'scheduleshift.scheduleshiftref'</v>
      </c>
    </row>
    <row r="221" spans="1:15" x14ac:dyDescent="0.3">
      <c r="A221" s="8">
        <v>220</v>
      </c>
      <c r="B221" s="8">
        <f t="shared" si="375"/>
        <v>32</v>
      </c>
      <c r="C221" s="8">
        <f t="shared" si="360"/>
        <v>1</v>
      </c>
      <c r="D221" s="8">
        <f t="shared" ref="D221" si="386">D219+2</f>
        <v>3</v>
      </c>
      <c r="E221" s="18">
        <f ca="1">IF(G221=1,"-2147483647",IF(A221/L220&lt;=N$2*N$3,OFFSET(Shifts!A$1,L220,0,1)))</f>
        <v>64</v>
      </c>
      <c r="F221" s="8">
        <v>1</v>
      </c>
      <c r="G221" s="42">
        <f t="shared" ref="G221" si="387">N$8</f>
        <v>0</v>
      </c>
      <c r="H221" s="8">
        <f t="shared" si="345"/>
        <v>0</v>
      </c>
      <c r="I221" s="8">
        <f t="shared" si="329"/>
        <v>0</v>
      </c>
      <c r="J221" s="8">
        <f t="shared" si="334"/>
        <v>3</v>
      </c>
      <c r="K221" s="16" t="str">
        <f ca="1">VLOOKUP(E221,Shifts!A$2:B418,2,FALSE)</f>
        <v>00:00 00:00</v>
      </c>
      <c r="L221" s="16">
        <f t="shared" si="330"/>
        <v>32</v>
      </c>
      <c r="M221" s="16" t="str">
        <f ca="1">VLOOKUP(B221,Schedule!A$2:B$400,2,FALSE)</f>
        <v xml:space="preserve">00:00 00:00 </v>
      </c>
      <c r="O221" s="8" t="str">
        <f t="shared" ca="1" si="331"/>
        <v>insert into scheduleshift values (@ID,'32','1','3','64','1','0')exec @id=dbo.nextval 'scheduleshift.scheduleshiftref'</v>
      </c>
    </row>
    <row r="222" spans="1:15" x14ac:dyDescent="0.3">
      <c r="A222" s="8">
        <v>221</v>
      </c>
      <c r="B222" s="8">
        <f t="shared" si="375"/>
        <v>32</v>
      </c>
      <c r="C222" s="8">
        <f t="shared" si="360"/>
        <v>1</v>
      </c>
      <c r="D222" s="8">
        <f t="shared" ref="D222" si="388">D219+3</f>
        <v>4</v>
      </c>
      <c r="E222" s="18">
        <f ca="1">IF(G222=1,"-2147483647",IF(A222/L221&lt;=N$2*N$3,OFFSET(Shifts!A$1,L221,0,1)))</f>
        <v>64</v>
      </c>
      <c r="F222" s="8">
        <v>1</v>
      </c>
      <c r="G222" s="42">
        <f t="shared" ref="G222" si="389">N$9</f>
        <v>0</v>
      </c>
      <c r="H222" s="8">
        <f t="shared" si="345"/>
        <v>0</v>
      </c>
      <c r="I222" s="8">
        <f t="shared" si="329"/>
        <v>0</v>
      </c>
      <c r="J222" s="8">
        <f t="shared" si="334"/>
        <v>4</v>
      </c>
      <c r="K222" s="16" t="str">
        <f ca="1">VLOOKUP(E222,Shifts!A$2:B419,2,FALSE)</f>
        <v>00:00 00:00</v>
      </c>
      <c r="L222" s="16">
        <f t="shared" si="330"/>
        <v>32</v>
      </c>
      <c r="M222" s="16" t="str">
        <f ca="1">VLOOKUP(B222,Schedule!A$2:B$400,2,FALSE)</f>
        <v xml:space="preserve">00:00 00:00 </v>
      </c>
      <c r="O222" s="8" t="str">
        <f t="shared" ca="1" si="331"/>
        <v>insert into scheduleshift values (@ID,'32','1','4','64','1','0')exec @id=dbo.nextval 'scheduleshift.scheduleshiftref'</v>
      </c>
    </row>
    <row r="223" spans="1:15" x14ac:dyDescent="0.3">
      <c r="A223" s="8">
        <v>222</v>
      </c>
      <c r="B223" s="8">
        <f t="shared" si="375"/>
        <v>32</v>
      </c>
      <c r="C223" s="8">
        <f t="shared" si="360"/>
        <v>1</v>
      </c>
      <c r="D223" s="8">
        <f t="shared" ref="D223" si="390">D219+4</f>
        <v>5</v>
      </c>
      <c r="E223" s="18">
        <f ca="1">IF(G223=1,"-2147483647",IF(A223/L222&lt;=N$2*N$3,OFFSET(Shifts!A$1,L222,0,1)))</f>
        <v>64</v>
      </c>
      <c r="F223" s="8">
        <v>1</v>
      </c>
      <c r="G223" s="42">
        <f t="shared" ref="G223" si="391">N$10</f>
        <v>0</v>
      </c>
      <c r="H223" s="8">
        <f t="shared" si="345"/>
        <v>0</v>
      </c>
      <c r="I223" s="8">
        <f t="shared" si="329"/>
        <v>0</v>
      </c>
      <c r="J223" s="8">
        <f t="shared" si="334"/>
        <v>5</v>
      </c>
      <c r="K223" s="16" t="str">
        <f ca="1">VLOOKUP(E223,Shifts!A$2:B420,2,FALSE)</f>
        <v>00:00 00:00</v>
      </c>
      <c r="L223" s="16">
        <f t="shared" si="330"/>
        <v>32</v>
      </c>
      <c r="M223" s="16" t="str">
        <f ca="1">VLOOKUP(B223,Schedule!A$2:B$400,2,FALSE)</f>
        <v xml:space="preserve">00:00 00:00 </v>
      </c>
      <c r="O223" s="8" t="str">
        <f t="shared" ca="1" si="331"/>
        <v>insert into scheduleshift values (@ID,'32','1','5','64','1','0')exec @id=dbo.nextval 'scheduleshift.scheduleshiftref'</v>
      </c>
    </row>
    <row r="224" spans="1:15" x14ac:dyDescent="0.3">
      <c r="A224" s="8">
        <v>223</v>
      </c>
      <c r="B224" s="8">
        <f t="shared" si="375"/>
        <v>32</v>
      </c>
      <c r="C224" s="8">
        <f t="shared" si="360"/>
        <v>1</v>
      </c>
      <c r="D224" s="8">
        <f t="shared" ref="D224" si="392">D219+5</f>
        <v>6</v>
      </c>
      <c r="E224" s="18" t="str">
        <f ca="1">IF(G224=1,"-2147483647",IF(A224/L223&lt;=N$2*N$3,OFFSET(Shifts!A$1,L223,0,1)))</f>
        <v>-2147483647</v>
      </c>
      <c r="F224" s="8">
        <v>1</v>
      </c>
      <c r="G224" s="42">
        <f t="shared" ref="G224" si="393">N$11</f>
        <v>1</v>
      </c>
      <c r="H224" s="8">
        <f t="shared" si="345"/>
        <v>0</v>
      </c>
      <c r="I224" s="8">
        <f t="shared" si="329"/>
        <v>0</v>
      </c>
      <c r="J224" s="8">
        <f t="shared" si="334"/>
        <v>6</v>
      </c>
      <c r="K224" s="16" t="e">
        <f ca="1">VLOOKUP(E224,Shifts!A$2:B421,2,FALSE)</f>
        <v>#N/A</v>
      </c>
      <c r="L224" s="16">
        <f t="shared" si="330"/>
        <v>32</v>
      </c>
      <c r="M224" s="16" t="str">
        <f ca="1">VLOOKUP(B224,Schedule!A$2:B$400,2,FALSE)</f>
        <v xml:space="preserve">00:00 00:00 </v>
      </c>
      <c r="O224" s="8" t="str">
        <f t="shared" ca="1" si="331"/>
        <v>insert into scheduleshift values (@ID,'32','1','6','-2147483647','1','1')exec @id=dbo.nextval 'scheduleshift.scheduleshiftref'</v>
      </c>
    </row>
    <row r="225" spans="1:15" x14ac:dyDescent="0.3">
      <c r="A225" s="8">
        <v>224</v>
      </c>
      <c r="B225" s="8">
        <f t="shared" si="375"/>
        <v>32</v>
      </c>
      <c r="C225" s="8">
        <f t="shared" si="360"/>
        <v>1</v>
      </c>
      <c r="D225" s="8">
        <f t="shared" ref="D225" si="394">D219+6</f>
        <v>7</v>
      </c>
      <c r="E225" s="18" t="str">
        <f ca="1">IF(G225=1,"-2147483647",IF(A225/L224&lt;=N$2*N$3,OFFSET(Shifts!A$1,L224,0,1)))</f>
        <v>-2147483647</v>
      </c>
      <c r="F225" s="8">
        <v>1</v>
      </c>
      <c r="G225" s="42">
        <f t="shared" ref="G225" si="395">N$12</f>
        <v>1</v>
      </c>
      <c r="H225" s="8">
        <f t="shared" si="345"/>
        <v>0</v>
      </c>
      <c r="I225" s="8">
        <f t="shared" si="329"/>
        <v>0</v>
      </c>
      <c r="J225" s="8">
        <f t="shared" si="334"/>
        <v>7</v>
      </c>
      <c r="K225" s="16" t="e">
        <f ca="1">VLOOKUP(E225,Shifts!A$2:B422,2,FALSE)</f>
        <v>#N/A</v>
      </c>
      <c r="L225" s="16">
        <f t="shared" si="330"/>
        <v>33</v>
      </c>
      <c r="M225" s="16" t="str">
        <f ca="1">VLOOKUP(B225,Schedule!A$2:B$400,2,FALSE)</f>
        <v xml:space="preserve">00:00 00:00 </v>
      </c>
      <c r="O225" s="8" t="str">
        <f t="shared" ca="1" si="331"/>
        <v>insert into scheduleshift values (@ID,'32','1','7','-2147483647','1','1')exec @id=dbo.nextval 'scheduleshift.scheduleshiftref'</v>
      </c>
    </row>
    <row r="226" spans="1:15" x14ac:dyDescent="0.3">
      <c r="A226" s="8">
        <v>225</v>
      </c>
      <c r="B226" s="8">
        <f t="shared" si="375"/>
        <v>33</v>
      </c>
      <c r="C226" s="8">
        <f t="shared" si="360"/>
        <v>1</v>
      </c>
      <c r="D226" s="8">
        <f t="shared" ref="D226" si="396">2-1</f>
        <v>1</v>
      </c>
      <c r="E226" s="18">
        <f ca="1">IF(G226=1,"-2147483647",IF(A226/L225&lt;=N$2*N$3,OFFSET(Shifts!A$1,L225,0,1)))</f>
        <v>66</v>
      </c>
      <c r="F226" s="8">
        <v>1</v>
      </c>
      <c r="G226" s="42">
        <f t="shared" ref="G226" si="397">N$6</f>
        <v>0</v>
      </c>
      <c r="H226" s="8">
        <f t="shared" si="345"/>
        <v>1</v>
      </c>
      <c r="I226" s="8">
        <f t="shared" si="329"/>
        <v>1</v>
      </c>
      <c r="J226" s="8">
        <f t="shared" si="334"/>
        <v>1</v>
      </c>
      <c r="K226" s="16" t="str">
        <f ca="1">VLOOKUP(E226,Shifts!A$2:B423,2,FALSE)</f>
        <v>00:00 00:00</v>
      </c>
      <c r="L226" s="16">
        <f t="shared" si="330"/>
        <v>33</v>
      </c>
      <c r="M226" s="16" t="str">
        <f ca="1">VLOOKUP(B226,Schedule!A$2:B$400,2,FALSE)</f>
        <v xml:space="preserve">00:00 00:00 </v>
      </c>
      <c r="O226" s="8" t="str">
        <f t="shared" ca="1" si="331"/>
        <v>insert into scheduleshift values (@ID,'33','1','1','66','1','0')exec @id=dbo.nextval 'scheduleshift.scheduleshiftref'</v>
      </c>
    </row>
    <row r="227" spans="1:15" x14ac:dyDescent="0.3">
      <c r="A227" s="8">
        <v>226</v>
      </c>
      <c r="B227" s="8">
        <f t="shared" si="375"/>
        <v>33</v>
      </c>
      <c r="C227" s="8">
        <f t="shared" si="360"/>
        <v>1</v>
      </c>
      <c r="D227" s="8">
        <f t="shared" ref="D227" si="398">D226+1</f>
        <v>2</v>
      </c>
      <c r="E227" s="18">
        <f ca="1">IF(G227=1,"-2147483647",IF(A227/L226&lt;=N$2*N$3,OFFSET(Shifts!A$1,L226,0,1)))</f>
        <v>66</v>
      </c>
      <c r="F227" s="8">
        <v>1</v>
      </c>
      <c r="G227" s="42">
        <f t="shared" ref="G227" si="399">N$7</f>
        <v>0</v>
      </c>
      <c r="H227" s="8">
        <f t="shared" si="345"/>
        <v>0</v>
      </c>
      <c r="I227" s="8">
        <f t="shared" si="329"/>
        <v>0</v>
      </c>
      <c r="J227" s="8">
        <f t="shared" si="334"/>
        <v>2</v>
      </c>
      <c r="K227" s="16" t="str">
        <f ca="1">VLOOKUP(E227,Shifts!A$2:B424,2,FALSE)</f>
        <v>00:00 00:00</v>
      </c>
      <c r="L227" s="16">
        <f t="shared" si="330"/>
        <v>33</v>
      </c>
      <c r="M227" s="16" t="str">
        <f ca="1">VLOOKUP(B227,Schedule!A$2:B$400,2,FALSE)</f>
        <v xml:space="preserve">00:00 00:00 </v>
      </c>
      <c r="O227" s="8" t="str">
        <f t="shared" ca="1" si="331"/>
        <v>insert into scheduleshift values (@ID,'33','1','2','66','1','0')exec @id=dbo.nextval 'scheduleshift.scheduleshiftref'</v>
      </c>
    </row>
    <row r="228" spans="1:15" x14ac:dyDescent="0.3">
      <c r="A228" s="8">
        <v>227</v>
      </c>
      <c r="B228" s="8">
        <f t="shared" si="375"/>
        <v>33</v>
      </c>
      <c r="C228" s="8">
        <f t="shared" si="360"/>
        <v>1</v>
      </c>
      <c r="D228" s="8">
        <f t="shared" ref="D228" si="400">D226+2</f>
        <v>3</v>
      </c>
      <c r="E228" s="18">
        <f ca="1">IF(G228=1,"-2147483647",IF(A228/L227&lt;=N$2*N$3,OFFSET(Shifts!A$1,L227,0,1)))</f>
        <v>66</v>
      </c>
      <c r="F228" s="8">
        <v>1</v>
      </c>
      <c r="G228" s="42">
        <f t="shared" ref="G228" si="401">N$8</f>
        <v>0</v>
      </c>
      <c r="H228" s="8">
        <f t="shared" si="345"/>
        <v>0</v>
      </c>
      <c r="I228" s="8">
        <f t="shared" si="329"/>
        <v>0</v>
      </c>
      <c r="J228" s="8">
        <f t="shared" si="334"/>
        <v>3</v>
      </c>
      <c r="K228" s="16" t="str">
        <f ca="1">VLOOKUP(E228,Shifts!A$2:B425,2,FALSE)</f>
        <v>00:00 00:00</v>
      </c>
      <c r="L228" s="16">
        <f t="shared" si="330"/>
        <v>33</v>
      </c>
      <c r="M228" s="16" t="str">
        <f ca="1">VLOOKUP(B228,Schedule!A$2:B$400,2,FALSE)</f>
        <v xml:space="preserve">00:00 00:00 </v>
      </c>
      <c r="O228" s="8" t="str">
        <f t="shared" ca="1" si="331"/>
        <v>insert into scheduleshift values (@ID,'33','1','3','66','1','0')exec @id=dbo.nextval 'scheduleshift.scheduleshiftref'</v>
      </c>
    </row>
    <row r="229" spans="1:15" x14ac:dyDescent="0.3">
      <c r="A229" s="8">
        <v>228</v>
      </c>
      <c r="B229" s="8">
        <f t="shared" si="375"/>
        <v>33</v>
      </c>
      <c r="C229" s="8">
        <f t="shared" si="360"/>
        <v>1</v>
      </c>
      <c r="D229" s="8">
        <f t="shared" ref="D229" si="402">D226+3</f>
        <v>4</v>
      </c>
      <c r="E229" s="18">
        <f ca="1">IF(G229=1,"-2147483647",IF(A229/L228&lt;=N$2*N$3,OFFSET(Shifts!A$1,L228,0,1)))</f>
        <v>66</v>
      </c>
      <c r="F229" s="8">
        <v>1</v>
      </c>
      <c r="G229" s="42">
        <f t="shared" ref="G229" si="403">N$9</f>
        <v>0</v>
      </c>
      <c r="H229" s="8">
        <f t="shared" si="345"/>
        <v>0</v>
      </c>
      <c r="I229" s="8">
        <f t="shared" si="329"/>
        <v>0</v>
      </c>
      <c r="J229" s="8">
        <f t="shared" si="334"/>
        <v>4</v>
      </c>
      <c r="K229" s="16" t="str">
        <f ca="1">VLOOKUP(E229,Shifts!A$2:B426,2,FALSE)</f>
        <v>00:00 00:00</v>
      </c>
      <c r="L229" s="16">
        <f t="shared" si="330"/>
        <v>33</v>
      </c>
      <c r="M229" s="16" t="str">
        <f ca="1">VLOOKUP(B229,Schedule!A$2:B$400,2,FALSE)</f>
        <v xml:space="preserve">00:00 00:00 </v>
      </c>
      <c r="O229" s="8" t="str">
        <f t="shared" ca="1" si="331"/>
        <v>insert into scheduleshift values (@ID,'33','1','4','66','1','0')exec @id=dbo.nextval 'scheduleshift.scheduleshiftref'</v>
      </c>
    </row>
    <row r="230" spans="1:15" x14ac:dyDescent="0.3">
      <c r="A230" s="8">
        <v>229</v>
      </c>
      <c r="B230" s="8">
        <f t="shared" si="375"/>
        <v>33</v>
      </c>
      <c r="C230" s="8">
        <f t="shared" si="360"/>
        <v>1</v>
      </c>
      <c r="D230" s="8">
        <f t="shared" ref="D230" si="404">D226+4</f>
        <v>5</v>
      </c>
      <c r="E230" s="18">
        <f ca="1">IF(G230=1,"-2147483647",IF(A230/L229&lt;=N$2*N$3,OFFSET(Shifts!A$1,L229,0,1)))</f>
        <v>66</v>
      </c>
      <c r="F230" s="8">
        <v>1</v>
      </c>
      <c r="G230" s="42">
        <f t="shared" ref="G230" si="405">N$10</f>
        <v>0</v>
      </c>
      <c r="H230" s="8">
        <f t="shared" si="345"/>
        <v>0</v>
      </c>
      <c r="I230" s="8">
        <f t="shared" si="329"/>
        <v>0</v>
      </c>
      <c r="J230" s="8">
        <f t="shared" si="334"/>
        <v>5</v>
      </c>
      <c r="K230" s="16" t="str">
        <f ca="1">VLOOKUP(E230,Shifts!A$2:B427,2,FALSE)</f>
        <v>00:00 00:00</v>
      </c>
      <c r="L230" s="16">
        <f t="shared" si="330"/>
        <v>33</v>
      </c>
      <c r="M230" s="16" t="str">
        <f ca="1">VLOOKUP(B230,Schedule!A$2:B$400,2,FALSE)</f>
        <v xml:space="preserve">00:00 00:00 </v>
      </c>
      <c r="O230" s="8" t="str">
        <f t="shared" ca="1" si="331"/>
        <v>insert into scheduleshift values (@ID,'33','1','5','66','1','0')exec @id=dbo.nextval 'scheduleshift.scheduleshiftref'</v>
      </c>
    </row>
    <row r="231" spans="1:15" x14ac:dyDescent="0.3">
      <c r="A231" s="8">
        <v>230</v>
      </c>
      <c r="B231" s="8">
        <f t="shared" si="375"/>
        <v>33</v>
      </c>
      <c r="C231" s="8">
        <f t="shared" si="360"/>
        <v>1</v>
      </c>
      <c r="D231" s="8">
        <f t="shared" ref="D231" si="406">D226+5</f>
        <v>6</v>
      </c>
      <c r="E231" s="18" t="str">
        <f ca="1">IF(G231=1,"-2147483647",IF(A231/L230&lt;=N$2*N$3,OFFSET(Shifts!A$1,L230,0,1)))</f>
        <v>-2147483647</v>
      </c>
      <c r="F231" s="8">
        <v>1</v>
      </c>
      <c r="G231" s="42">
        <f t="shared" ref="G231" si="407">N$11</f>
        <v>1</v>
      </c>
      <c r="H231" s="8">
        <f t="shared" si="345"/>
        <v>0</v>
      </c>
      <c r="I231" s="8">
        <f t="shared" si="329"/>
        <v>0</v>
      </c>
      <c r="J231" s="8">
        <f t="shared" si="334"/>
        <v>6</v>
      </c>
      <c r="K231" s="16" t="e">
        <f ca="1">VLOOKUP(E231,Shifts!A$2:B428,2,FALSE)</f>
        <v>#N/A</v>
      </c>
      <c r="L231" s="16">
        <f t="shared" si="330"/>
        <v>33</v>
      </c>
      <c r="M231" s="16" t="str">
        <f ca="1">VLOOKUP(B231,Schedule!A$2:B$400,2,FALSE)</f>
        <v xml:space="preserve">00:00 00:00 </v>
      </c>
      <c r="O231" s="8" t="str">
        <f t="shared" ca="1" si="331"/>
        <v>insert into scheduleshift values (@ID,'33','1','6','-2147483647','1','1')exec @id=dbo.nextval 'scheduleshift.scheduleshiftref'</v>
      </c>
    </row>
    <row r="232" spans="1:15" x14ac:dyDescent="0.3">
      <c r="A232" s="8">
        <v>231</v>
      </c>
      <c r="B232" s="8">
        <f t="shared" si="375"/>
        <v>33</v>
      </c>
      <c r="C232" s="8">
        <f t="shared" si="360"/>
        <v>1</v>
      </c>
      <c r="D232" s="8">
        <f t="shared" ref="D232" si="408">D226+6</f>
        <v>7</v>
      </c>
      <c r="E232" s="18" t="str">
        <f ca="1">IF(G232=1,"-2147483647",IF(A232/L231&lt;=N$2*N$3,OFFSET(Shifts!A$1,L231,0,1)))</f>
        <v>-2147483647</v>
      </c>
      <c r="F232" s="8">
        <v>1</v>
      </c>
      <c r="G232" s="42">
        <f t="shared" ref="G232" si="409">N$12</f>
        <v>1</v>
      </c>
      <c r="H232" s="8">
        <f t="shared" si="345"/>
        <v>0</v>
      </c>
      <c r="I232" s="8">
        <f t="shared" si="329"/>
        <v>0</v>
      </c>
      <c r="J232" s="8">
        <f t="shared" si="334"/>
        <v>7</v>
      </c>
      <c r="K232" s="16" t="e">
        <f ca="1">VLOOKUP(E232,Shifts!A$2:B429,2,FALSE)</f>
        <v>#N/A</v>
      </c>
      <c r="L232" s="16">
        <f t="shared" si="330"/>
        <v>34</v>
      </c>
      <c r="M232" s="16" t="str">
        <f ca="1">VLOOKUP(B232,Schedule!A$2:B$400,2,FALSE)</f>
        <v xml:space="preserve">00:00 00:00 </v>
      </c>
      <c r="O232" s="8" t="str">
        <f t="shared" ca="1" si="331"/>
        <v>insert into scheduleshift values (@ID,'33','1','7','-2147483647','1','1')exec @id=dbo.nextval 'scheduleshift.scheduleshiftref'</v>
      </c>
    </row>
    <row r="233" spans="1:15" x14ac:dyDescent="0.3">
      <c r="A233" s="8">
        <v>232</v>
      </c>
      <c r="B233" s="8">
        <f t="shared" si="375"/>
        <v>34</v>
      </c>
      <c r="C233" s="8">
        <f t="shared" si="360"/>
        <v>1</v>
      </c>
      <c r="D233" s="8">
        <f t="shared" ref="D233" si="410">2-1</f>
        <v>1</v>
      </c>
      <c r="E233" s="18">
        <f ca="1">IF(G233=1,"-2147483647",IF(A233/L232&lt;=N$2*N$3,OFFSET(Shifts!A$1,L232,0,1)))</f>
        <v>68</v>
      </c>
      <c r="F233" s="8">
        <v>1</v>
      </c>
      <c r="G233" s="42">
        <f t="shared" ref="G233" si="411">N$6</f>
        <v>0</v>
      </c>
      <c r="H233" s="8">
        <f t="shared" si="345"/>
        <v>1</v>
      </c>
      <c r="I233" s="8">
        <f t="shared" si="329"/>
        <v>1</v>
      </c>
      <c r="J233" s="8">
        <f t="shared" si="334"/>
        <v>1</v>
      </c>
      <c r="K233" s="16" t="str">
        <f ca="1">VLOOKUP(E233,Shifts!A$2:B430,2,FALSE)</f>
        <v>00:00 00:00</v>
      </c>
      <c r="L233" s="16">
        <f t="shared" si="330"/>
        <v>34</v>
      </c>
      <c r="M233" s="16" t="str">
        <f ca="1">VLOOKUP(B233,Schedule!A$2:B$400,2,FALSE)</f>
        <v xml:space="preserve">00:00 00:00 </v>
      </c>
      <c r="O233" s="8" t="str">
        <f t="shared" ca="1" si="331"/>
        <v>insert into scheduleshift values (@ID,'34','1','1','68','1','0')exec @id=dbo.nextval 'scheduleshift.scheduleshiftref'</v>
      </c>
    </row>
    <row r="234" spans="1:15" x14ac:dyDescent="0.3">
      <c r="A234" s="8">
        <v>233</v>
      </c>
      <c r="B234" s="8">
        <f t="shared" si="375"/>
        <v>34</v>
      </c>
      <c r="C234" s="8">
        <f t="shared" si="360"/>
        <v>1</v>
      </c>
      <c r="D234" s="8">
        <f t="shared" ref="D234" si="412">D233+1</f>
        <v>2</v>
      </c>
      <c r="E234" s="18">
        <f ca="1">IF(G234=1,"-2147483647",IF(A234/L233&lt;=N$2*N$3,OFFSET(Shifts!A$1,L233,0,1)))</f>
        <v>68</v>
      </c>
      <c r="F234" s="8">
        <v>1</v>
      </c>
      <c r="G234" s="42">
        <f t="shared" ref="G234" si="413">N$7</f>
        <v>0</v>
      </c>
      <c r="H234" s="8">
        <f t="shared" si="345"/>
        <v>0</v>
      </c>
      <c r="I234" s="8">
        <f t="shared" si="329"/>
        <v>0</v>
      </c>
      <c r="J234" s="8">
        <f t="shared" si="334"/>
        <v>2</v>
      </c>
      <c r="K234" s="16" t="str">
        <f ca="1">VLOOKUP(E234,Shifts!A$2:B431,2,FALSE)</f>
        <v>00:00 00:00</v>
      </c>
      <c r="L234" s="16">
        <f t="shared" si="330"/>
        <v>34</v>
      </c>
      <c r="M234" s="16" t="str">
        <f ca="1">VLOOKUP(B234,Schedule!A$2:B$400,2,FALSE)</f>
        <v xml:space="preserve">00:00 00:00 </v>
      </c>
      <c r="O234" s="8" t="str">
        <f t="shared" ca="1" si="331"/>
        <v>insert into scheduleshift values (@ID,'34','1','2','68','1','0')exec @id=dbo.nextval 'scheduleshift.scheduleshiftref'</v>
      </c>
    </row>
    <row r="235" spans="1:15" x14ac:dyDescent="0.3">
      <c r="A235" s="8">
        <v>234</v>
      </c>
      <c r="B235" s="8">
        <f t="shared" si="375"/>
        <v>34</v>
      </c>
      <c r="C235" s="8">
        <f t="shared" si="360"/>
        <v>1</v>
      </c>
      <c r="D235" s="8">
        <f t="shared" ref="D235" si="414">D233+2</f>
        <v>3</v>
      </c>
      <c r="E235" s="18">
        <f ca="1">IF(G235=1,"-2147483647",IF(A235/L234&lt;=N$2*N$3,OFFSET(Shifts!A$1,L234,0,1)))</f>
        <v>68</v>
      </c>
      <c r="F235" s="8">
        <v>1</v>
      </c>
      <c r="G235" s="42">
        <f t="shared" ref="G235" si="415">N$8</f>
        <v>0</v>
      </c>
      <c r="H235" s="8">
        <f t="shared" si="345"/>
        <v>0</v>
      </c>
      <c r="I235" s="8">
        <f t="shared" si="329"/>
        <v>0</v>
      </c>
      <c r="J235" s="8">
        <f t="shared" si="334"/>
        <v>3</v>
      </c>
      <c r="K235" s="16" t="str">
        <f ca="1">VLOOKUP(E235,Shifts!A$2:B432,2,FALSE)</f>
        <v>00:00 00:00</v>
      </c>
      <c r="L235" s="16">
        <f t="shared" si="330"/>
        <v>34</v>
      </c>
      <c r="M235" s="16" t="str">
        <f ca="1">VLOOKUP(B235,Schedule!A$2:B$400,2,FALSE)</f>
        <v xml:space="preserve">00:00 00:00 </v>
      </c>
      <c r="O235" s="8" t="str">
        <f t="shared" ca="1" si="331"/>
        <v>insert into scheduleshift values (@ID,'34','1','3','68','1','0')exec @id=dbo.nextval 'scheduleshift.scheduleshiftref'</v>
      </c>
    </row>
    <row r="236" spans="1:15" x14ac:dyDescent="0.3">
      <c r="A236" s="8">
        <v>235</v>
      </c>
      <c r="B236" s="8">
        <f t="shared" si="375"/>
        <v>34</v>
      </c>
      <c r="C236" s="8">
        <f t="shared" si="360"/>
        <v>1</v>
      </c>
      <c r="D236" s="8">
        <f t="shared" ref="D236" si="416">D233+3</f>
        <v>4</v>
      </c>
      <c r="E236" s="18">
        <f ca="1">IF(G236=1,"-2147483647",IF(A236/L235&lt;=N$2*N$3,OFFSET(Shifts!A$1,L235,0,1)))</f>
        <v>68</v>
      </c>
      <c r="F236" s="8">
        <v>1</v>
      </c>
      <c r="G236" s="42">
        <f t="shared" ref="G236" si="417">N$9</f>
        <v>0</v>
      </c>
      <c r="H236" s="8">
        <f t="shared" si="345"/>
        <v>0</v>
      </c>
      <c r="I236" s="8">
        <f t="shared" si="329"/>
        <v>0</v>
      </c>
      <c r="J236" s="8">
        <f t="shared" si="334"/>
        <v>4</v>
      </c>
      <c r="K236" s="16" t="str">
        <f ca="1">VLOOKUP(E236,Shifts!A$2:B433,2,FALSE)</f>
        <v>00:00 00:00</v>
      </c>
      <c r="L236" s="16">
        <f t="shared" si="330"/>
        <v>34</v>
      </c>
      <c r="M236" s="16" t="str">
        <f ca="1">VLOOKUP(B236,Schedule!A$2:B$400,2,FALSE)</f>
        <v xml:space="preserve">00:00 00:00 </v>
      </c>
      <c r="O236" s="8" t="str">
        <f t="shared" ca="1" si="331"/>
        <v>insert into scheduleshift values (@ID,'34','1','4','68','1','0')exec @id=dbo.nextval 'scheduleshift.scheduleshiftref'</v>
      </c>
    </row>
    <row r="237" spans="1:15" x14ac:dyDescent="0.3">
      <c r="A237" s="8">
        <v>236</v>
      </c>
      <c r="B237" s="8">
        <f t="shared" si="375"/>
        <v>34</v>
      </c>
      <c r="C237" s="8">
        <f t="shared" si="360"/>
        <v>1</v>
      </c>
      <c r="D237" s="8">
        <f t="shared" ref="D237" si="418">D233+4</f>
        <v>5</v>
      </c>
      <c r="E237" s="18">
        <f ca="1">IF(G237=1,"-2147483647",IF(A237/L236&lt;=N$2*N$3,OFFSET(Shifts!A$1,L236,0,1)))</f>
        <v>68</v>
      </c>
      <c r="F237" s="8">
        <v>1</v>
      </c>
      <c r="G237" s="42">
        <f t="shared" ref="G237" si="419">N$10</f>
        <v>0</v>
      </c>
      <c r="H237" s="8">
        <f t="shared" si="345"/>
        <v>0</v>
      </c>
      <c r="I237" s="8">
        <f t="shared" si="329"/>
        <v>0</v>
      </c>
      <c r="J237" s="8">
        <f t="shared" si="334"/>
        <v>5</v>
      </c>
      <c r="K237" s="16" t="str">
        <f ca="1">VLOOKUP(E237,Shifts!A$2:B434,2,FALSE)</f>
        <v>00:00 00:00</v>
      </c>
      <c r="L237" s="16">
        <f t="shared" si="330"/>
        <v>34</v>
      </c>
      <c r="M237" s="16" t="str">
        <f ca="1">VLOOKUP(B237,Schedule!A$2:B$400,2,FALSE)</f>
        <v xml:space="preserve">00:00 00:00 </v>
      </c>
      <c r="O237" s="8" t="str">
        <f t="shared" ca="1" si="331"/>
        <v>insert into scheduleshift values (@ID,'34','1','5','68','1','0')exec @id=dbo.nextval 'scheduleshift.scheduleshiftref'</v>
      </c>
    </row>
    <row r="238" spans="1:15" x14ac:dyDescent="0.3">
      <c r="A238" s="8">
        <v>237</v>
      </c>
      <c r="B238" s="8">
        <f t="shared" si="375"/>
        <v>34</v>
      </c>
      <c r="C238" s="8">
        <f t="shared" si="360"/>
        <v>1</v>
      </c>
      <c r="D238" s="8">
        <f t="shared" ref="D238" si="420">D233+5</f>
        <v>6</v>
      </c>
      <c r="E238" s="18" t="str">
        <f ca="1">IF(G238=1,"-2147483647",IF(A238/L237&lt;=N$2*N$3,OFFSET(Shifts!A$1,L237,0,1)))</f>
        <v>-2147483647</v>
      </c>
      <c r="F238" s="8">
        <v>1</v>
      </c>
      <c r="G238" s="42">
        <f t="shared" ref="G238" si="421">N$11</f>
        <v>1</v>
      </c>
      <c r="H238" s="8">
        <f t="shared" si="345"/>
        <v>0</v>
      </c>
      <c r="I238" s="8">
        <f t="shared" si="329"/>
        <v>0</v>
      </c>
      <c r="J238" s="8">
        <f t="shared" si="334"/>
        <v>6</v>
      </c>
      <c r="K238" s="16" t="e">
        <f ca="1">VLOOKUP(E238,Shifts!A$2:B435,2,FALSE)</f>
        <v>#N/A</v>
      </c>
      <c r="L238" s="16">
        <f t="shared" si="330"/>
        <v>34</v>
      </c>
      <c r="M238" s="16" t="str">
        <f ca="1">VLOOKUP(B238,Schedule!A$2:B$400,2,FALSE)</f>
        <v xml:space="preserve">00:00 00:00 </v>
      </c>
      <c r="O238" s="8" t="str">
        <f t="shared" ca="1" si="331"/>
        <v>insert into scheduleshift values (@ID,'34','1','6','-2147483647','1','1')exec @id=dbo.nextval 'scheduleshift.scheduleshiftref'</v>
      </c>
    </row>
    <row r="239" spans="1:15" x14ac:dyDescent="0.3">
      <c r="A239" s="8">
        <v>238</v>
      </c>
      <c r="B239" s="8">
        <f t="shared" si="375"/>
        <v>34</v>
      </c>
      <c r="C239" s="8">
        <f t="shared" si="360"/>
        <v>1</v>
      </c>
      <c r="D239" s="8">
        <f t="shared" ref="D239" si="422">D233+6</f>
        <v>7</v>
      </c>
      <c r="E239" s="18" t="str">
        <f ca="1">IF(G239=1,"-2147483647",IF(A239/L238&lt;=N$2*N$3,OFFSET(Shifts!A$1,L238,0,1)))</f>
        <v>-2147483647</v>
      </c>
      <c r="F239" s="8">
        <v>1</v>
      </c>
      <c r="G239" s="42">
        <f t="shared" ref="G239" si="423">N$12</f>
        <v>1</v>
      </c>
      <c r="H239" s="8">
        <f t="shared" si="345"/>
        <v>0</v>
      </c>
      <c r="I239" s="8">
        <f t="shared" si="329"/>
        <v>0</v>
      </c>
      <c r="J239" s="8">
        <f t="shared" si="334"/>
        <v>7</v>
      </c>
      <c r="K239" s="16" t="e">
        <f ca="1">VLOOKUP(E239,Shifts!A$2:B436,2,FALSE)</f>
        <v>#N/A</v>
      </c>
      <c r="L239" s="16">
        <f t="shared" si="330"/>
        <v>35</v>
      </c>
      <c r="M239" s="16" t="str">
        <f ca="1">VLOOKUP(B239,Schedule!A$2:B$400,2,FALSE)</f>
        <v xml:space="preserve">00:00 00:00 </v>
      </c>
      <c r="O239" s="8" t="str">
        <f t="shared" ca="1" si="331"/>
        <v>insert into scheduleshift values (@ID,'34','1','7','-2147483647','1','1')exec @id=dbo.nextval 'scheduleshift.scheduleshiftref'</v>
      </c>
    </row>
    <row r="240" spans="1:15" x14ac:dyDescent="0.3">
      <c r="A240" s="8">
        <v>239</v>
      </c>
      <c r="B240" s="8">
        <f t="shared" si="375"/>
        <v>35</v>
      </c>
      <c r="C240" s="8">
        <f t="shared" si="360"/>
        <v>1</v>
      </c>
      <c r="D240" s="8">
        <f t="shared" ref="D240" si="424">2-1</f>
        <v>1</v>
      </c>
      <c r="E240" s="18">
        <f ca="1">IF(G240=1,"-2147483647",IF(A240/L239&lt;=N$2*N$3,OFFSET(Shifts!A$1,L239,0,1)))</f>
        <v>70</v>
      </c>
      <c r="F240" s="8">
        <v>1</v>
      </c>
      <c r="G240" s="42">
        <f t="shared" ref="G240" si="425">N$6</f>
        <v>0</v>
      </c>
      <c r="H240" s="8">
        <f t="shared" si="345"/>
        <v>1</v>
      </c>
      <c r="I240" s="8">
        <f t="shared" si="329"/>
        <v>1</v>
      </c>
      <c r="J240" s="8">
        <f t="shared" si="334"/>
        <v>1</v>
      </c>
      <c r="K240" s="16" t="str">
        <f ca="1">VLOOKUP(E240,Shifts!A$2:B437,2,FALSE)</f>
        <v>00:00 00:00</v>
      </c>
      <c r="L240" s="16">
        <f t="shared" si="330"/>
        <v>35</v>
      </c>
      <c r="M240" s="16" t="str">
        <f ca="1">VLOOKUP(B240,Schedule!A$2:B$400,2,FALSE)</f>
        <v xml:space="preserve">00:00 00:00 </v>
      </c>
      <c r="O240" s="8" t="str">
        <f t="shared" ca="1" si="331"/>
        <v>insert into scheduleshift values (@ID,'35','1','1','70','1','0')exec @id=dbo.nextval 'scheduleshift.scheduleshiftref'</v>
      </c>
    </row>
    <row r="241" spans="1:15" x14ac:dyDescent="0.3">
      <c r="A241" s="8">
        <v>240</v>
      </c>
      <c r="B241" s="8">
        <f t="shared" si="375"/>
        <v>35</v>
      </c>
      <c r="C241" s="8">
        <f t="shared" si="360"/>
        <v>1</v>
      </c>
      <c r="D241" s="8">
        <f t="shared" ref="D241" si="426">D240+1</f>
        <v>2</v>
      </c>
      <c r="E241" s="18">
        <f ca="1">IF(G241=1,"-2147483647",IF(A241/L240&lt;=N$2*N$3,OFFSET(Shifts!A$1,L240,0,1)))</f>
        <v>70</v>
      </c>
      <c r="F241" s="8">
        <v>1</v>
      </c>
      <c r="G241" s="42">
        <f t="shared" ref="G241" si="427">N$7</f>
        <v>0</v>
      </c>
      <c r="H241" s="8">
        <f t="shared" si="345"/>
        <v>0</v>
      </c>
      <c r="I241" s="8">
        <f t="shared" si="329"/>
        <v>0</v>
      </c>
      <c r="J241" s="8">
        <f t="shared" si="334"/>
        <v>2</v>
      </c>
      <c r="K241" s="16" t="str">
        <f ca="1">VLOOKUP(E241,Shifts!A$2:B438,2,FALSE)</f>
        <v>00:00 00:00</v>
      </c>
      <c r="L241" s="16">
        <f t="shared" si="330"/>
        <v>35</v>
      </c>
      <c r="M241" s="16" t="str">
        <f ca="1">VLOOKUP(B241,Schedule!A$2:B$400,2,FALSE)</f>
        <v xml:space="preserve">00:00 00:00 </v>
      </c>
      <c r="O241" s="8" t="str">
        <f t="shared" ca="1" si="331"/>
        <v>insert into scheduleshift values (@ID,'35','1','2','70','1','0')exec @id=dbo.nextval 'scheduleshift.scheduleshiftref'</v>
      </c>
    </row>
    <row r="242" spans="1:15" x14ac:dyDescent="0.3">
      <c r="A242" s="8">
        <v>241</v>
      </c>
      <c r="B242" s="8">
        <f t="shared" si="375"/>
        <v>35</v>
      </c>
      <c r="C242" s="8">
        <f t="shared" si="360"/>
        <v>1</v>
      </c>
      <c r="D242" s="8">
        <f t="shared" ref="D242" si="428">D240+2</f>
        <v>3</v>
      </c>
      <c r="E242" s="18">
        <f ca="1">IF(G242=1,"-2147483647",IF(A242/L241&lt;=N$2*N$3,OFFSET(Shifts!A$1,L241,0,1)))</f>
        <v>70</v>
      </c>
      <c r="F242" s="8">
        <v>1</v>
      </c>
      <c r="G242" s="42">
        <f t="shared" ref="G242" si="429">N$8</f>
        <v>0</v>
      </c>
      <c r="H242" s="8">
        <f t="shared" si="345"/>
        <v>0</v>
      </c>
      <c r="I242" s="8">
        <f t="shared" si="329"/>
        <v>0</v>
      </c>
      <c r="J242" s="8">
        <f t="shared" si="334"/>
        <v>3</v>
      </c>
      <c r="K242" s="16" t="str">
        <f ca="1">VLOOKUP(E242,Shifts!A$2:B439,2,FALSE)</f>
        <v>00:00 00:00</v>
      </c>
      <c r="L242" s="16">
        <f t="shared" si="330"/>
        <v>35</v>
      </c>
      <c r="M242" s="16" t="str">
        <f ca="1">VLOOKUP(B242,Schedule!A$2:B$400,2,FALSE)</f>
        <v xml:space="preserve">00:00 00:00 </v>
      </c>
      <c r="O242" s="8" t="str">
        <f t="shared" ca="1" si="331"/>
        <v>insert into scheduleshift values (@ID,'35','1','3','70','1','0')exec @id=dbo.nextval 'scheduleshift.scheduleshiftref'</v>
      </c>
    </row>
    <row r="243" spans="1:15" x14ac:dyDescent="0.3">
      <c r="A243" s="8">
        <v>242</v>
      </c>
      <c r="B243" s="8">
        <f t="shared" si="375"/>
        <v>35</v>
      </c>
      <c r="C243" s="8">
        <f t="shared" si="360"/>
        <v>1</v>
      </c>
      <c r="D243" s="8">
        <f t="shared" ref="D243" si="430">D240+3</f>
        <v>4</v>
      </c>
      <c r="E243" s="18">
        <f ca="1">IF(G243=1,"-2147483647",IF(A243/L242&lt;=N$2*N$3,OFFSET(Shifts!A$1,L242,0,1)))</f>
        <v>70</v>
      </c>
      <c r="F243" s="8">
        <v>1</v>
      </c>
      <c r="G243" s="42">
        <f t="shared" ref="G243" si="431">N$9</f>
        <v>0</v>
      </c>
      <c r="H243" s="8">
        <f t="shared" si="345"/>
        <v>0</v>
      </c>
      <c r="I243" s="8">
        <f t="shared" si="329"/>
        <v>0</v>
      </c>
      <c r="J243" s="8">
        <f t="shared" si="334"/>
        <v>4</v>
      </c>
      <c r="K243" s="16" t="str">
        <f ca="1">VLOOKUP(E243,Shifts!A$2:B440,2,FALSE)</f>
        <v>00:00 00:00</v>
      </c>
      <c r="L243" s="16">
        <f t="shared" si="330"/>
        <v>35</v>
      </c>
      <c r="M243" s="16" t="str">
        <f ca="1">VLOOKUP(B243,Schedule!A$2:B$400,2,FALSE)</f>
        <v xml:space="preserve">00:00 00:00 </v>
      </c>
      <c r="O243" s="8" t="str">
        <f t="shared" ca="1" si="331"/>
        <v>insert into scheduleshift values (@ID,'35','1','4','70','1','0')exec @id=dbo.nextval 'scheduleshift.scheduleshiftref'</v>
      </c>
    </row>
    <row r="244" spans="1:15" x14ac:dyDescent="0.3">
      <c r="A244" s="8">
        <v>243</v>
      </c>
      <c r="B244" s="8">
        <f t="shared" si="375"/>
        <v>35</v>
      </c>
      <c r="C244" s="8">
        <f t="shared" si="360"/>
        <v>1</v>
      </c>
      <c r="D244" s="8">
        <f t="shared" ref="D244" si="432">D240+4</f>
        <v>5</v>
      </c>
      <c r="E244" s="18">
        <f ca="1">IF(G244=1,"-2147483647",IF(A244/L243&lt;=N$2*N$3,OFFSET(Shifts!A$1,L243,0,1)))</f>
        <v>70</v>
      </c>
      <c r="F244" s="8">
        <v>1</v>
      </c>
      <c r="G244" s="42">
        <f t="shared" ref="G244" si="433">N$10</f>
        <v>0</v>
      </c>
      <c r="H244" s="8">
        <f t="shared" si="345"/>
        <v>0</v>
      </c>
      <c r="I244" s="8">
        <f t="shared" si="329"/>
        <v>0</v>
      </c>
      <c r="J244" s="8">
        <f t="shared" si="334"/>
        <v>5</v>
      </c>
      <c r="K244" s="16" t="str">
        <f ca="1">VLOOKUP(E244,Shifts!A$2:B441,2,FALSE)</f>
        <v>00:00 00:00</v>
      </c>
      <c r="L244" s="16">
        <f t="shared" si="330"/>
        <v>35</v>
      </c>
      <c r="M244" s="16" t="str">
        <f ca="1">VLOOKUP(B244,Schedule!A$2:B$400,2,FALSE)</f>
        <v xml:space="preserve">00:00 00:00 </v>
      </c>
      <c r="O244" s="8" t="str">
        <f t="shared" ca="1" si="331"/>
        <v>insert into scheduleshift values (@ID,'35','1','5','70','1','0')exec @id=dbo.nextval 'scheduleshift.scheduleshiftref'</v>
      </c>
    </row>
    <row r="245" spans="1:15" x14ac:dyDescent="0.3">
      <c r="A245" s="8">
        <v>244</v>
      </c>
      <c r="B245" s="8">
        <f t="shared" si="375"/>
        <v>35</v>
      </c>
      <c r="C245" s="8">
        <f t="shared" si="360"/>
        <v>1</v>
      </c>
      <c r="D245" s="8">
        <f t="shared" ref="D245" si="434">D240+5</f>
        <v>6</v>
      </c>
      <c r="E245" s="18" t="str">
        <f ca="1">IF(G245=1,"-2147483647",IF(A245/L244&lt;=N$2*N$3,OFFSET(Shifts!A$1,L244,0,1)))</f>
        <v>-2147483647</v>
      </c>
      <c r="F245" s="8">
        <v>1</v>
      </c>
      <c r="G245" s="42">
        <f t="shared" ref="G245" si="435">N$11</f>
        <v>1</v>
      </c>
      <c r="H245" s="8">
        <f t="shared" si="345"/>
        <v>0</v>
      </c>
      <c r="I245" s="8">
        <f t="shared" si="329"/>
        <v>0</v>
      </c>
      <c r="J245" s="8">
        <f t="shared" si="334"/>
        <v>6</v>
      </c>
      <c r="K245" s="16" t="e">
        <f ca="1">VLOOKUP(E245,Shifts!A$2:B442,2,FALSE)</f>
        <v>#N/A</v>
      </c>
      <c r="L245" s="16">
        <f t="shared" si="330"/>
        <v>35</v>
      </c>
      <c r="M245" s="16" t="str">
        <f ca="1">VLOOKUP(B245,Schedule!A$2:B$400,2,FALSE)</f>
        <v xml:space="preserve">00:00 00:00 </v>
      </c>
      <c r="O245" s="8" t="str">
        <f t="shared" ca="1" si="331"/>
        <v>insert into scheduleshift values (@ID,'35','1','6','-2147483647','1','1')exec @id=dbo.nextval 'scheduleshift.scheduleshiftref'</v>
      </c>
    </row>
    <row r="246" spans="1:15" x14ac:dyDescent="0.3">
      <c r="A246" s="8">
        <v>245</v>
      </c>
      <c r="B246" s="8">
        <f t="shared" si="375"/>
        <v>35</v>
      </c>
      <c r="C246" s="8">
        <f t="shared" si="360"/>
        <v>1</v>
      </c>
      <c r="D246" s="8">
        <f t="shared" ref="D246" si="436">D240+6</f>
        <v>7</v>
      </c>
      <c r="E246" s="18" t="str">
        <f ca="1">IF(G246=1,"-2147483647",IF(A246/L245&lt;=N$2*N$3,OFFSET(Shifts!A$1,L245,0,1)))</f>
        <v>-2147483647</v>
      </c>
      <c r="F246" s="8">
        <v>1</v>
      </c>
      <c r="G246" s="42">
        <f t="shared" ref="G246" si="437">N$12</f>
        <v>1</v>
      </c>
      <c r="H246" s="8">
        <f t="shared" si="345"/>
        <v>0</v>
      </c>
      <c r="I246" s="8">
        <f t="shared" si="329"/>
        <v>0</v>
      </c>
      <c r="J246" s="8">
        <f t="shared" si="334"/>
        <v>7</v>
      </c>
      <c r="K246" s="16" t="e">
        <f ca="1">VLOOKUP(E246,Shifts!A$2:B443,2,FALSE)</f>
        <v>#N/A</v>
      </c>
      <c r="L246" s="16">
        <f t="shared" si="330"/>
        <v>36</v>
      </c>
      <c r="M246" s="16" t="str">
        <f ca="1">VLOOKUP(B246,Schedule!A$2:B$400,2,FALSE)</f>
        <v xml:space="preserve">00:00 00:00 </v>
      </c>
      <c r="O246" s="8" t="str">
        <f t="shared" ca="1" si="331"/>
        <v>insert into scheduleshift values (@ID,'35','1','7','-2147483647','1','1')exec @id=dbo.nextval 'scheduleshift.scheduleshiftref'</v>
      </c>
    </row>
    <row r="247" spans="1:15" x14ac:dyDescent="0.3">
      <c r="A247" s="8">
        <v>246</v>
      </c>
      <c r="B247" s="8">
        <f t="shared" si="375"/>
        <v>36</v>
      </c>
      <c r="C247" s="8">
        <f t="shared" si="360"/>
        <v>1</v>
      </c>
      <c r="D247" s="8">
        <f t="shared" ref="D247" si="438">2-1</f>
        <v>1</v>
      </c>
      <c r="E247" s="18">
        <f ca="1">IF(G247=1,"-2147483647",IF(A247/L246&lt;=N$2*N$3,OFFSET(Shifts!A$1,L246,0,1)))</f>
        <v>72</v>
      </c>
      <c r="F247" s="8">
        <v>1</v>
      </c>
      <c r="G247" s="42">
        <f t="shared" ref="G247" si="439">N$6</f>
        <v>0</v>
      </c>
      <c r="H247" s="8">
        <f t="shared" si="345"/>
        <v>1</v>
      </c>
      <c r="I247" s="8">
        <f t="shared" si="329"/>
        <v>1</v>
      </c>
      <c r="J247" s="8">
        <f t="shared" si="334"/>
        <v>1</v>
      </c>
      <c r="K247" s="16" t="str">
        <f ca="1">VLOOKUP(E247,Shifts!A$2:B444,2,FALSE)</f>
        <v>00:00 00:00</v>
      </c>
      <c r="L247" s="16">
        <f t="shared" si="330"/>
        <v>36</v>
      </c>
      <c r="M247" s="16" t="str">
        <f ca="1">VLOOKUP(B247,Schedule!A$2:B$400,2,FALSE)</f>
        <v xml:space="preserve">00:00 00:00 </v>
      </c>
      <c r="O247" s="8" t="str">
        <f t="shared" ca="1" si="331"/>
        <v>insert into scheduleshift values (@ID,'36','1','1','72','1','0')exec @id=dbo.nextval 'scheduleshift.scheduleshiftref'</v>
      </c>
    </row>
    <row r="248" spans="1:15" x14ac:dyDescent="0.3">
      <c r="A248" s="8">
        <v>247</v>
      </c>
      <c r="B248" s="8">
        <f t="shared" si="375"/>
        <v>36</v>
      </c>
      <c r="C248" s="8">
        <f t="shared" si="360"/>
        <v>1</v>
      </c>
      <c r="D248" s="8">
        <f t="shared" ref="D248" si="440">D247+1</f>
        <v>2</v>
      </c>
      <c r="E248" s="18">
        <f ca="1">IF(G248=1,"-2147483647",IF(A248/L247&lt;=N$2*N$3,OFFSET(Shifts!A$1,L247,0,1)))</f>
        <v>72</v>
      </c>
      <c r="F248" s="8">
        <v>1</v>
      </c>
      <c r="G248" s="42">
        <f t="shared" ref="G248" si="441">N$7</f>
        <v>0</v>
      </c>
      <c r="H248" s="8">
        <f t="shared" si="345"/>
        <v>0</v>
      </c>
      <c r="I248" s="8">
        <f t="shared" si="329"/>
        <v>0</v>
      </c>
      <c r="J248" s="8">
        <f t="shared" si="334"/>
        <v>2</v>
      </c>
      <c r="K248" s="16" t="str">
        <f ca="1">VLOOKUP(E248,Shifts!A$2:B445,2,FALSE)</f>
        <v>00:00 00:00</v>
      </c>
      <c r="L248" s="16">
        <f t="shared" si="330"/>
        <v>36</v>
      </c>
      <c r="M248" s="16" t="str">
        <f ca="1">VLOOKUP(B248,Schedule!A$2:B$400,2,FALSE)</f>
        <v xml:space="preserve">00:00 00:00 </v>
      </c>
      <c r="O248" s="8" t="str">
        <f t="shared" ca="1" si="331"/>
        <v>insert into scheduleshift values (@ID,'36','1','2','72','1','0')exec @id=dbo.nextval 'scheduleshift.scheduleshiftref'</v>
      </c>
    </row>
    <row r="249" spans="1:15" x14ac:dyDescent="0.3">
      <c r="A249" s="8">
        <v>248</v>
      </c>
      <c r="B249" s="8">
        <f t="shared" si="375"/>
        <v>36</v>
      </c>
      <c r="C249" s="8">
        <f t="shared" si="360"/>
        <v>1</v>
      </c>
      <c r="D249" s="8">
        <f t="shared" ref="D249" si="442">D247+2</f>
        <v>3</v>
      </c>
      <c r="E249" s="18">
        <f ca="1">IF(G249=1,"-2147483647",IF(A249/L248&lt;=N$2*N$3,OFFSET(Shifts!A$1,L248,0,1)))</f>
        <v>72</v>
      </c>
      <c r="F249" s="8">
        <v>1</v>
      </c>
      <c r="G249" s="42">
        <f t="shared" ref="G249" si="443">N$8</f>
        <v>0</v>
      </c>
      <c r="H249" s="8">
        <f t="shared" si="345"/>
        <v>0</v>
      </c>
      <c r="I249" s="8">
        <f t="shared" si="329"/>
        <v>0</v>
      </c>
      <c r="J249" s="8">
        <f t="shared" si="334"/>
        <v>3</v>
      </c>
      <c r="K249" s="16" t="str">
        <f ca="1">VLOOKUP(E249,Shifts!A$2:B446,2,FALSE)</f>
        <v>00:00 00:00</v>
      </c>
      <c r="L249" s="16">
        <f t="shared" si="330"/>
        <v>36</v>
      </c>
      <c r="M249" s="16" t="str">
        <f ca="1">VLOOKUP(B249,Schedule!A$2:B$400,2,FALSE)</f>
        <v xml:space="preserve">00:00 00:00 </v>
      </c>
      <c r="O249" s="8" t="str">
        <f t="shared" ca="1" si="331"/>
        <v>insert into scheduleshift values (@ID,'36','1','3','72','1','0')exec @id=dbo.nextval 'scheduleshift.scheduleshiftref'</v>
      </c>
    </row>
    <row r="250" spans="1:15" x14ac:dyDescent="0.3">
      <c r="A250" s="8">
        <v>249</v>
      </c>
      <c r="B250" s="8">
        <f t="shared" si="375"/>
        <v>36</v>
      </c>
      <c r="C250" s="8">
        <f t="shared" si="360"/>
        <v>1</v>
      </c>
      <c r="D250" s="8">
        <f t="shared" ref="D250" si="444">D247+3</f>
        <v>4</v>
      </c>
      <c r="E250" s="18">
        <f ca="1">IF(G250=1,"-2147483647",IF(A250/L249&lt;=N$2*N$3,OFFSET(Shifts!A$1,L249,0,1)))</f>
        <v>72</v>
      </c>
      <c r="F250" s="8">
        <v>1</v>
      </c>
      <c r="G250" s="42">
        <f t="shared" ref="G250" si="445">N$9</f>
        <v>0</v>
      </c>
      <c r="H250" s="8">
        <f t="shared" si="345"/>
        <v>0</v>
      </c>
      <c r="I250" s="8">
        <f t="shared" si="329"/>
        <v>0</v>
      </c>
      <c r="J250" s="8">
        <f t="shared" si="334"/>
        <v>4</v>
      </c>
      <c r="K250" s="16" t="str">
        <f ca="1">VLOOKUP(E250,Shifts!A$2:B447,2,FALSE)</f>
        <v>00:00 00:00</v>
      </c>
      <c r="L250" s="16">
        <f t="shared" si="330"/>
        <v>36</v>
      </c>
      <c r="M250" s="16" t="str">
        <f ca="1">VLOOKUP(B250,Schedule!A$2:B$400,2,FALSE)</f>
        <v xml:space="preserve">00:00 00:00 </v>
      </c>
      <c r="O250" s="8" t="str">
        <f t="shared" ca="1" si="331"/>
        <v>insert into scheduleshift values (@ID,'36','1','4','72','1','0')exec @id=dbo.nextval 'scheduleshift.scheduleshiftref'</v>
      </c>
    </row>
    <row r="251" spans="1:15" x14ac:dyDescent="0.3">
      <c r="A251" s="8">
        <v>250</v>
      </c>
      <c r="B251" s="8">
        <f t="shared" si="375"/>
        <v>36</v>
      </c>
      <c r="C251" s="8">
        <f t="shared" si="360"/>
        <v>1</v>
      </c>
      <c r="D251" s="8">
        <f t="shared" ref="D251" si="446">D247+4</f>
        <v>5</v>
      </c>
      <c r="E251" s="18">
        <f ca="1">IF(G251=1,"-2147483647",IF(A251/L250&lt;=N$2*N$3,OFFSET(Shifts!A$1,L250,0,1)))</f>
        <v>72</v>
      </c>
      <c r="F251" s="8">
        <v>1</v>
      </c>
      <c r="G251" s="42">
        <f t="shared" ref="G251" si="447">N$10</f>
        <v>0</v>
      </c>
      <c r="H251" s="8">
        <f t="shared" si="345"/>
        <v>0</v>
      </c>
      <c r="I251" s="8">
        <f t="shared" si="329"/>
        <v>0</v>
      </c>
      <c r="J251" s="8">
        <f t="shared" si="334"/>
        <v>5</v>
      </c>
      <c r="K251" s="16" t="str">
        <f ca="1">VLOOKUP(E251,Shifts!A$2:B448,2,FALSE)</f>
        <v>00:00 00:00</v>
      </c>
      <c r="L251" s="16">
        <f t="shared" si="330"/>
        <v>36</v>
      </c>
      <c r="M251" s="16" t="str">
        <f ca="1">VLOOKUP(B251,Schedule!A$2:B$400,2,FALSE)</f>
        <v xml:space="preserve">00:00 00:00 </v>
      </c>
      <c r="O251" s="8" t="str">
        <f t="shared" ca="1" si="331"/>
        <v>insert into scheduleshift values (@ID,'36','1','5','72','1','0')exec @id=dbo.nextval 'scheduleshift.scheduleshiftref'</v>
      </c>
    </row>
    <row r="252" spans="1:15" x14ac:dyDescent="0.3">
      <c r="A252" s="8">
        <v>251</v>
      </c>
      <c r="B252" s="8">
        <f t="shared" si="375"/>
        <v>36</v>
      </c>
      <c r="C252" s="8">
        <f t="shared" si="360"/>
        <v>1</v>
      </c>
      <c r="D252" s="8">
        <f t="shared" ref="D252" si="448">D247+5</f>
        <v>6</v>
      </c>
      <c r="E252" s="18" t="str">
        <f ca="1">IF(G252=1,"-2147483647",IF(A252/L251&lt;=N$2*N$3,OFFSET(Shifts!A$1,L251,0,1)))</f>
        <v>-2147483647</v>
      </c>
      <c r="F252" s="8">
        <v>1</v>
      </c>
      <c r="G252" s="42">
        <f t="shared" ref="G252" si="449">N$11</f>
        <v>1</v>
      </c>
      <c r="H252" s="8">
        <f t="shared" si="345"/>
        <v>0</v>
      </c>
      <c r="I252" s="8">
        <f t="shared" si="329"/>
        <v>0</v>
      </c>
      <c r="J252" s="8">
        <f t="shared" si="334"/>
        <v>6</v>
      </c>
      <c r="K252" s="16" t="e">
        <f ca="1">VLOOKUP(E252,Shifts!A$2:B449,2,FALSE)</f>
        <v>#N/A</v>
      </c>
      <c r="L252" s="16">
        <f t="shared" si="330"/>
        <v>36</v>
      </c>
      <c r="M252" s="16" t="str">
        <f ca="1">VLOOKUP(B252,Schedule!A$2:B$400,2,FALSE)</f>
        <v xml:space="preserve">00:00 00:00 </v>
      </c>
      <c r="O252" s="8" t="str">
        <f t="shared" ca="1" si="331"/>
        <v>insert into scheduleshift values (@ID,'36','1','6','-2147483647','1','1')exec @id=dbo.nextval 'scheduleshift.scheduleshiftref'</v>
      </c>
    </row>
    <row r="253" spans="1:15" x14ac:dyDescent="0.3">
      <c r="A253" s="8">
        <v>252</v>
      </c>
      <c r="B253" s="8">
        <f t="shared" si="375"/>
        <v>36</v>
      </c>
      <c r="C253" s="8">
        <f t="shared" si="360"/>
        <v>1</v>
      </c>
      <c r="D253" s="8">
        <f t="shared" ref="D253" si="450">D247+6</f>
        <v>7</v>
      </c>
      <c r="E253" s="18" t="str">
        <f ca="1">IF(G253=1,"-2147483647",IF(A253/L252&lt;=N$2*N$3,OFFSET(Shifts!A$1,L252,0,1)))</f>
        <v>-2147483647</v>
      </c>
      <c r="F253" s="8">
        <v>1</v>
      </c>
      <c r="G253" s="42">
        <f t="shared" ref="G253" si="451">N$12</f>
        <v>1</v>
      </c>
      <c r="H253" s="8">
        <f t="shared" si="345"/>
        <v>0</v>
      </c>
      <c r="I253" s="8">
        <f t="shared" si="329"/>
        <v>0</v>
      </c>
      <c r="J253" s="8">
        <f t="shared" si="334"/>
        <v>7</v>
      </c>
      <c r="K253" s="16" t="e">
        <f ca="1">VLOOKUP(E253,Shifts!A$2:B450,2,FALSE)</f>
        <v>#N/A</v>
      </c>
      <c r="L253" s="16">
        <f t="shared" si="330"/>
        <v>37</v>
      </c>
      <c r="M253" s="16" t="str">
        <f ca="1">VLOOKUP(B253,Schedule!A$2:B$400,2,FALSE)</f>
        <v xml:space="preserve">00:00 00:00 </v>
      </c>
      <c r="O253" s="8" t="str">
        <f t="shared" ca="1" si="331"/>
        <v>insert into scheduleshift values (@ID,'36','1','7','-2147483647','1','1')exec @id=dbo.nextval 'scheduleshift.scheduleshiftref'</v>
      </c>
    </row>
    <row r="254" spans="1:15" x14ac:dyDescent="0.3">
      <c r="A254" s="8">
        <v>253</v>
      </c>
      <c r="B254" s="8">
        <f t="shared" si="375"/>
        <v>37</v>
      </c>
      <c r="C254" s="8">
        <f t="shared" si="360"/>
        <v>1</v>
      </c>
      <c r="D254" s="8">
        <f t="shared" ref="D254" si="452">2-1</f>
        <v>1</v>
      </c>
      <c r="E254" s="18">
        <f ca="1">IF(G254=1,"-2147483647",IF(A254/L253&lt;=N$2*N$3,OFFSET(Shifts!A$1,L253,0,1)))</f>
        <v>74</v>
      </c>
      <c r="F254" s="8">
        <v>1</v>
      </c>
      <c r="G254" s="42">
        <f t="shared" ref="G254" si="453">N$6</f>
        <v>0</v>
      </c>
      <c r="H254" s="8">
        <f t="shared" si="345"/>
        <v>1</v>
      </c>
      <c r="I254" s="8">
        <f t="shared" si="329"/>
        <v>1</v>
      </c>
      <c r="J254" s="8">
        <f t="shared" si="334"/>
        <v>1</v>
      </c>
      <c r="K254" s="16" t="str">
        <f ca="1">VLOOKUP(E254,Shifts!A$2:B451,2,FALSE)</f>
        <v>00:00 00:00</v>
      </c>
      <c r="L254" s="16">
        <f t="shared" si="330"/>
        <v>37</v>
      </c>
      <c r="M254" s="16" t="str">
        <f ca="1">VLOOKUP(B254,Schedule!A$2:B$400,2,FALSE)</f>
        <v xml:space="preserve">00:00 00:00 </v>
      </c>
      <c r="O254" s="8" t="str">
        <f t="shared" ca="1" si="331"/>
        <v>insert into scheduleshift values (@ID,'37','1','1','74','1','0')exec @id=dbo.nextval 'scheduleshift.scheduleshiftref'</v>
      </c>
    </row>
    <row r="255" spans="1:15" x14ac:dyDescent="0.3">
      <c r="A255" s="8">
        <v>254</v>
      </c>
      <c r="B255" s="8">
        <f t="shared" si="375"/>
        <v>37</v>
      </c>
      <c r="C255" s="8">
        <f t="shared" si="360"/>
        <v>1</v>
      </c>
      <c r="D255" s="8">
        <f t="shared" ref="D255" si="454">D254+1</f>
        <v>2</v>
      </c>
      <c r="E255" s="18">
        <f ca="1">IF(G255=1,"-2147483647",IF(A255/L254&lt;=N$2*N$3,OFFSET(Shifts!A$1,L254,0,1)))</f>
        <v>74</v>
      </c>
      <c r="F255" s="8">
        <v>1</v>
      </c>
      <c r="G255" s="42">
        <f t="shared" ref="G255" si="455">N$7</f>
        <v>0</v>
      </c>
      <c r="H255" s="8">
        <f t="shared" si="345"/>
        <v>0</v>
      </c>
      <c r="I255" s="8">
        <f t="shared" si="329"/>
        <v>0</v>
      </c>
      <c r="J255" s="8">
        <f t="shared" si="334"/>
        <v>2</v>
      </c>
      <c r="K255" s="16" t="str">
        <f ca="1">VLOOKUP(E255,Shifts!A$2:B452,2,FALSE)</f>
        <v>00:00 00:00</v>
      </c>
      <c r="L255" s="16">
        <f t="shared" si="330"/>
        <v>37</v>
      </c>
      <c r="M255" s="16" t="str">
        <f ca="1">VLOOKUP(B255,Schedule!A$2:B$400,2,FALSE)</f>
        <v xml:space="preserve">00:00 00:00 </v>
      </c>
      <c r="O255" s="8" t="str">
        <f t="shared" ca="1" si="331"/>
        <v>insert into scheduleshift values (@ID,'37','1','2','74','1','0')exec @id=dbo.nextval 'scheduleshift.scheduleshiftref'</v>
      </c>
    </row>
    <row r="256" spans="1:15" x14ac:dyDescent="0.3">
      <c r="A256" s="8">
        <v>255</v>
      </c>
      <c r="B256" s="8">
        <f t="shared" si="375"/>
        <v>37</v>
      </c>
      <c r="C256" s="8">
        <f t="shared" si="360"/>
        <v>1</v>
      </c>
      <c r="D256" s="8">
        <f t="shared" ref="D256" si="456">D254+2</f>
        <v>3</v>
      </c>
      <c r="E256" s="18">
        <f ca="1">IF(G256=1,"-2147483647",IF(A256/L255&lt;=N$2*N$3,OFFSET(Shifts!A$1,L255,0,1)))</f>
        <v>74</v>
      </c>
      <c r="F256" s="8">
        <v>1</v>
      </c>
      <c r="G256" s="42">
        <f t="shared" ref="G256" si="457">N$8</f>
        <v>0</v>
      </c>
      <c r="H256" s="8">
        <f t="shared" si="345"/>
        <v>0</v>
      </c>
      <c r="I256" s="8">
        <f t="shared" si="329"/>
        <v>0</v>
      </c>
      <c r="J256" s="8">
        <f t="shared" si="334"/>
        <v>3</v>
      </c>
      <c r="K256" s="16" t="str">
        <f ca="1">VLOOKUP(E256,Shifts!A$2:B453,2,FALSE)</f>
        <v>00:00 00:00</v>
      </c>
      <c r="L256" s="16">
        <f t="shared" si="330"/>
        <v>37</v>
      </c>
      <c r="M256" s="16" t="str">
        <f ca="1">VLOOKUP(B256,Schedule!A$2:B$400,2,FALSE)</f>
        <v xml:space="preserve">00:00 00:00 </v>
      </c>
      <c r="O256" s="8" t="str">
        <f t="shared" ca="1" si="331"/>
        <v>insert into scheduleshift values (@ID,'37','1','3','74','1','0')exec @id=dbo.nextval 'scheduleshift.scheduleshiftref'</v>
      </c>
    </row>
    <row r="257" spans="1:15" x14ac:dyDescent="0.3">
      <c r="A257" s="8">
        <v>256</v>
      </c>
      <c r="B257" s="8">
        <f t="shared" si="375"/>
        <v>37</v>
      </c>
      <c r="C257" s="8">
        <f t="shared" si="360"/>
        <v>1</v>
      </c>
      <c r="D257" s="8">
        <f t="shared" ref="D257" si="458">D254+3</f>
        <v>4</v>
      </c>
      <c r="E257" s="18">
        <f ca="1">IF(G257=1,"-2147483647",IF(A257/L256&lt;=N$2*N$3,OFFSET(Shifts!A$1,L256,0,1)))</f>
        <v>74</v>
      </c>
      <c r="F257" s="8">
        <v>1</v>
      </c>
      <c r="G257" s="42">
        <f t="shared" ref="G257" si="459">N$9</f>
        <v>0</v>
      </c>
      <c r="H257" s="8">
        <f t="shared" si="345"/>
        <v>0</v>
      </c>
      <c r="I257" s="8">
        <f t="shared" si="329"/>
        <v>0</v>
      </c>
      <c r="J257" s="8">
        <f t="shared" si="334"/>
        <v>4</v>
      </c>
      <c r="K257" s="16" t="str">
        <f ca="1">VLOOKUP(E257,Shifts!A$2:B454,2,FALSE)</f>
        <v>00:00 00:00</v>
      </c>
      <c r="L257" s="16">
        <f t="shared" si="330"/>
        <v>37</v>
      </c>
      <c r="M257" s="16" t="str">
        <f ca="1">VLOOKUP(B257,Schedule!A$2:B$400,2,FALSE)</f>
        <v xml:space="preserve">00:00 00:00 </v>
      </c>
      <c r="O257" s="8" t="str">
        <f t="shared" ca="1" si="331"/>
        <v>insert into scheduleshift values (@ID,'37','1','4','74','1','0')exec @id=dbo.nextval 'scheduleshift.scheduleshiftref'</v>
      </c>
    </row>
    <row r="258" spans="1:15" x14ac:dyDescent="0.3">
      <c r="A258" s="8">
        <v>257</v>
      </c>
      <c r="B258" s="8">
        <f t="shared" si="375"/>
        <v>37</v>
      </c>
      <c r="C258" s="8">
        <f t="shared" si="360"/>
        <v>1</v>
      </c>
      <c r="D258" s="8">
        <f t="shared" ref="D258" si="460">D254+4</f>
        <v>5</v>
      </c>
      <c r="E258" s="18">
        <f ca="1">IF(G258=1,"-2147483647",IF(A258/L257&lt;=N$2*N$3,OFFSET(Shifts!A$1,L257,0,1)))</f>
        <v>74</v>
      </c>
      <c r="F258" s="8">
        <v>1</v>
      </c>
      <c r="G258" s="42">
        <f t="shared" ref="G258" si="461">N$10</f>
        <v>0</v>
      </c>
      <c r="H258" s="8">
        <f t="shared" si="345"/>
        <v>0</v>
      </c>
      <c r="I258" s="8">
        <f t="shared" si="329"/>
        <v>0</v>
      </c>
      <c r="J258" s="8">
        <f t="shared" si="334"/>
        <v>5</v>
      </c>
      <c r="K258" s="16" t="str">
        <f ca="1">VLOOKUP(E258,Shifts!A$2:B455,2,FALSE)</f>
        <v>00:00 00:00</v>
      </c>
      <c r="L258" s="16">
        <f t="shared" si="330"/>
        <v>37</v>
      </c>
      <c r="M258" s="16" t="str">
        <f ca="1">VLOOKUP(B258,Schedule!A$2:B$400,2,FALSE)</f>
        <v xml:space="preserve">00:00 00:00 </v>
      </c>
      <c r="O258" s="8" t="str">
        <f t="shared" ca="1" si="331"/>
        <v>insert into scheduleshift values (@ID,'37','1','5','74','1','0')exec @id=dbo.nextval 'scheduleshift.scheduleshiftref'</v>
      </c>
    </row>
    <row r="259" spans="1:15" x14ac:dyDescent="0.3">
      <c r="A259" s="8">
        <v>258</v>
      </c>
      <c r="B259" s="8">
        <f t="shared" si="375"/>
        <v>37</v>
      </c>
      <c r="C259" s="8">
        <f t="shared" si="360"/>
        <v>1</v>
      </c>
      <c r="D259" s="8">
        <f t="shared" ref="D259" si="462">D254+5</f>
        <v>6</v>
      </c>
      <c r="E259" s="18" t="str">
        <f ca="1">IF(G259=1,"-2147483647",IF(A259/L258&lt;=N$2*N$3,OFFSET(Shifts!A$1,L258,0,1)))</f>
        <v>-2147483647</v>
      </c>
      <c r="F259" s="8">
        <v>1</v>
      </c>
      <c r="G259" s="42">
        <f t="shared" ref="G259" si="463">N$11</f>
        <v>1</v>
      </c>
      <c r="H259" s="8">
        <f t="shared" si="345"/>
        <v>0</v>
      </c>
      <c r="I259" s="8">
        <f t="shared" ref="I259:I322" si="464">IF(C258*D258=N$2,1,0)</f>
        <v>0</v>
      </c>
      <c r="J259" s="8">
        <f t="shared" si="334"/>
        <v>6</v>
      </c>
      <c r="K259" s="16" t="e">
        <f ca="1">VLOOKUP(E259,Shifts!A$2:B456,2,FALSE)</f>
        <v>#N/A</v>
      </c>
      <c r="L259" s="16">
        <f t="shared" ref="L259:L322" si="465">IF(J259&lt;N$2*N$3,L258,L258+1)</f>
        <v>37</v>
      </c>
      <c r="M259" s="16" t="str">
        <f ca="1">VLOOKUP(B259,Schedule!A$2:B$400,2,FALSE)</f>
        <v xml:space="preserve">00:00 00:00 </v>
      </c>
      <c r="O259" s="8" t="str">
        <f t="shared" ref="O259:O322" ca="1" si="466">"insert into scheduleshift values (@ID,'"&amp;B259&amp;"','"&amp;C259&amp;"','"&amp;D259&amp;"','"&amp;E259&amp;"','"&amp;F259&amp;"','"&amp;G259&amp;"')exec @id=dbo.nextval 'scheduleshift.scheduleshiftref'"</f>
        <v>insert into scheduleshift values (@ID,'37','1','6','-2147483647','1','1')exec @id=dbo.nextval 'scheduleshift.scheduleshiftref'</v>
      </c>
    </row>
    <row r="260" spans="1:15" x14ac:dyDescent="0.3">
      <c r="A260" s="8">
        <v>259</v>
      </c>
      <c r="B260" s="8">
        <f t="shared" si="375"/>
        <v>37</v>
      </c>
      <c r="C260" s="8">
        <f t="shared" si="360"/>
        <v>1</v>
      </c>
      <c r="D260" s="8">
        <f t="shared" ref="D260" si="467">D254+6</f>
        <v>7</v>
      </c>
      <c r="E260" s="18" t="str">
        <f ca="1">IF(G260=1,"-2147483647",IF(A260/L259&lt;=N$2*N$3,OFFSET(Shifts!A$1,L259,0,1)))</f>
        <v>-2147483647</v>
      </c>
      <c r="F260" s="8">
        <v>1</v>
      </c>
      <c r="G260" s="42">
        <f t="shared" ref="G260" si="468">N$12</f>
        <v>1</v>
      </c>
      <c r="H260" s="8">
        <f t="shared" si="345"/>
        <v>0</v>
      </c>
      <c r="I260" s="8">
        <f t="shared" si="464"/>
        <v>0</v>
      </c>
      <c r="J260" s="8">
        <f t="shared" ref="J260:J323" si="469">MOD(J259,N$2*N$3)+1</f>
        <v>7</v>
      </c>
      <c r="K260" s="16" t="e">
        <f ca="1">VLOOKUP(E260,Shifts!A$2:B457,2,FALSE)</f>
        <v>#N/A</v>
      </c>
      <c r="L260" s="16">
        <f t="shared" si="465"/>
        <v>38</v>
      </c>
      <c r="M260" s="16" t="str">
        <f ca="1">VLOOKUP(B260,Schedule!A$2:B$400,2,FALSE)</f>
        <v xml:space="preserve">00:00 00:00 </v>
      </c>
      <c r="O260" s="8" t="str">
        <f t="shared" ca="1" si="466"/>
        <v>insert into scheduleshift values (@ID,'37','1','7','-2147483647','1','1')exec @id=dbo.nextval 'scheduleshift.scheduleshiftref'</v>
      </c>
    </row>
    <row r="261" spans="1:15" x14ac:dyDescent="0.3">
      <c r="A261" s="8">
        <v>260</v>
      </c>
      <c r="B261" s="8">
        <f t="shared" si="375"/>
        <v>38</v>
      </c>
      <c r="C261" s="8">
        <f t="shared" si="360"/>
        <v>1</v>
      </c>
      <c r="D261" s="8">
        <f t="shared" ref="D261" si="470">2-1</f>
        <v>1</v>
      </c>
      <c r="E261" s="18">
        <f ca="1">IF(G261=1,"-2147483647",IF(A261/L260&lt;=N$2*N$3,OFFSET(Shifts!A$1,L260,0,1)))</f>
        <v>76</v>
      </c>
      <c r="F261" s="8">
        <v>1</v>
      </c>
      <c r="G261" s="42">
        <f t="shared" ref="G261" si="471">N$6</f>
        <v>0</v>
      </c>
      <c r="H261" s="8">
        <f t="shared" si="345"/>
        <v>1</v>
      </c>
      <c r="I261" s="8">
        <f t="shared" si="464"/>
        <v>1</v>
      </c>
      <c r="J261" s="8">
        <f t="shared" si="469"/>
        <v>1</v>
      </c>
      <c r="K261" s="16" t="str">
        <f ca="1">VLOOKUP(E261,Shifts!A$2:B458,2,FALSE)</f>
        <v>00:00 00:00</v>
      </c>
      <c r="L261" s="16">
        <f t="shared" si="465"/>
        <v>38</v>
      </c>
      <c r="M261" s="16" t="str">
        <f ca="1">VLOOKUP(B261,Schedule!A$2:B$400,2,FALSE)</f>
        <v xml:space="preserve">00:00 00:00 </v>
      </c>
      <c r="O261" s="8" t="str">
        <f t="shared" ca="1" si="466"/>
        <v>insert into scheduleshift values (@ID,'38','1','1','76','1','0')exec @id=dbo.nextval 'scheduleshift.scheduleshiftref'</v>
      </c>
    </row>
    <row r="262" spans="1:15" x14ac:dyDescent="0.3">
      <c r="A262" s="8">
        <v>261</v>
      </c>
      <c r="B262" s="8">
        <f t="shared" si="375"/>
        <v>38</v>
      </c>
      <c r="C262" s="8">
        <f t="shared" si="360"/>
        <v>1</v>
      </c>
      <c r="D262" s="8">
        <f t="shared" ref="D262" si="472">D261+1</f>
        <v>2</v>
      </c>
      <c r="E262" s="18">
        <f ca="1">IF(G262=1,"-2147483647",IF(A262/L261&lt;=N$2*N$3,OFFSET(Shifts!A$1,L261,0,1)))</f>
        <v>76</v>
      </c>
      <c r="F262" s="8">
        <v>1</v>
      </c>
      <c r="G262" s="42">
        <f t="shared" ref="G262" si="473">N$7</f>
        <v>0</v>
      </c>
      <c r="H262" s="8">
        <f t="shared" si="345"/>
        <v>0</v>
      </c>
      <c r="I262" s="8">
        <f t="shared" si="464"/>
        <v>0</v>
      </c>
      <c r="J262" s="8">
        <f t="shared" si="469"/>
        <v>2</v>
      </c>
      <c r="K262" s="16" t="str">
        <f ca="1">VLOOKUP(E262,Shifts!A$2:B459,2,FALSE)</f>
        <v>00:00 00:00</v>
      </c>
      <c r="L262" s="16">
        <f t="shared" si="465"/>
        <v>38</v>
      </c>
      <c r="M262" s="16" t="str">
        <f ca="1">VLOOKUP(B262,Schedule!A$2:B$400,2,FALSE)</f>
        <v xml:space="preserve">00:00 00:00 </v>
      </c>
      <c r="O262" s="8" t="str">
        <f t="shared" ca="1" si="466"/>
        <v>insert into scheduleshift values (@ID,'38','1','2','76','1','0')exec @id=dbo.nextval 'scheduleshift.scheduleshiftref'</v>
      </c>
    </row>
    <row r="263" spans="1:15" x14ac:dyDescent="0.3">
      <c r="A263" s="8">
        <v>262</v>
      </c>
      <c r="B263" s="8">
        <f t="shared" si="375"/>
        <v>38</v>
      </c>
      <c r="C263" s="8">
        <f t="shared" si="360"/>
        <v>1</v>
      </c>
      <c r="D263" s="8">
        <f t="shared" ref="D263" si="474">D261+2</f>
        <v>3</v>
      </c>
      <c r="E263" s="18">
        <f ca="1">IF(G263=1,"-2147483647",IF(A263/L262&lt;=N$2*N$3,OFFSET(Shifts!A$1,L262,0,1)))</f>
        <v>76</v>
      </c>
      <c r="F263" s="8">
        <v>1</v>
      </c>
      <c r="G263" s="42">
        <f t="shared" ref="G263" si="475">N$8</f>
        <v>0</v>
      </c>
      <c r="H263" s="8">
        <f t="shared" si="345"/>
        <v>0</v>
      </c>
      <c r="I263" s="8">
        <f t="shared" si="464"/>
        <v>0</v>
      </c>
      <c r="J263" s="8">
        <f t="shared" si="469"/>
        <v>3</v>
      </c>
      <c r="K263" s="16" t="str">
        <f ca="1">VLOOKUP(E263,Shifts!A$2:B460,2,FALSE)</f>
        <v>00:00 00:00</v>
      </c>
      <c r="L263" s="16">
        <f t="shared" si="465"/>
        <v>38</v>
      </c>
      <c r="M263" s="16" t="str">
        <f ca="1">VLOOKUP(B263,Schedule!A$2:B$400,2,FALSE)</f>
        <v xml:space="preserve">00:00 00:00 </v>
      </c>
      <c r="O263" s="8" t="str">
        <f t="shared" ca="1" si="466"/>
        <v>insert into scheduleshift values (@ID,'38','1','3','76','1','0')exec @id=dbo.nextval 'scheduleshift.scheduleshiftref'</v>
      </c>
    </row>
    <row r="264" spans="1:15" x14ac:dyDescent="0.3">
      <c r="A264" s="8">
        <v>263</v>
      </c>
      <c r="B264" s="8">
        <f t="shared" si="375"/>
        <v>38</v>
      </c>
      <c r="C264" s="8">
        <f t="shared" si="360"/>
        <v>1</v>
      </c>
      <c r="D264" s="8">
        <f t="shared" ref="D264" si="476">D261+3</f>
        <v>4</v>
      </c>
      <c r="E264" s="18">
        <f ca="1">IF(G264=1,"-2147483647",IF(A264/L263&lt;=N$2*N$3,OFFSET(Shifts!A$1,L263,0,1)))</f>
        <v>76</v>
      </c>
      <c r="F264" s="8">
        <v>1</v>
      </c>
      <c r="G264" s="42">
        <f t="shared" ref="G264" si="477">N$9</f>
        <v>0</v>
      </c>
      <c r="H264" s="8">
        <f t="shared" si="345"/>
        <v>0</v>
      </c>
      <c r="I264" s="8">
        <f t="shared" si="464"/>
        <v>0</v>
      </c>
      <c r="J264" s="8">
        <f t="shared" si="469"/>
        <v>4</v>
      </c>
      <c r="K264" s="16" t="str">
        <f ca="1">VLOOKUP(E264,Shifts!A$2:B461,2,FALSE)</f>
        <v>00:00 00:00</v>
      </c>
      <c r="L264" s="16">
        <f t="shared" si="465"/>
        <v>38</v>
      </c>
      <c r="M264" s="16" t="str">
        <f ca="1">VLOOKUP(B264,Schedule!A$2:B$400,2,FALSE)</f>
        <v xml:space="preserve">00:00 00:00 </v>
      </c>
      <c r="O264" s="8" t="str">
        <f t="shared" ca="1" si="466"/>
        <v>insert into scheduleshift values (@ID,'38','1','4','76','1','0')exec @id=dbo.nextval 'scheduleshift.scheduleshiftref'</v>
      </c>
    </row>
    <row r="265" spans="1:15" x14ac:dyDescent="0.3">
      <c r="A265" s="8">
        <v>264</v>
      </c>
      <c r="B265" s="8">
        <f t="shared" si="375"/>
        <v>38</v>
      </c>
      <c r="C265" s="8">
        <f t="shared" si="360"/>
        <v>1</v>
      </c>
      <c r="D265" s="8">
        <f t="shared" ref="D265" si="478">D261+4</f>
        <v>5</v>
      </c>
      <c r="E265" s="18">
        <f ca="1">IF(G265=1,"-2147483647",IF(A265/L264&lt;=N$2*N$3,OFFSET(Shifts!A$1,L264,0,1)))</f>
        <v>76</v>
      </c>
      <c r="F265" s="8">
        <v>1</v>
      </c>
      <c r="G265" s="42">
        <f t="shared" ref="G265" si="479">N$10</f>
        <v>0</v>
      </c>
      <c r="H265" s="8">
        <f t="shared" ref="H265:H328" si="480">IF(D264=7,1,0)</f>
        <v>0</v>
      </c>
      <c r="I265" s="8">
        <f t="shared" si="464"/>
        <v>0</v>
      </c>
      <c r="J265" s="8">
        <f t="shared" si="469"/>
        <v>5</v>
      </c>
      <c r="K265" s="16" t="str">
        <f ca="1">VLOOKUP(E265,Shifts!A$2:B462,2,FALSE)</f>
        <v>00:00 00:00</v>
      </c>
      <c r="L265" s="16">
        <f t="shared" si="465"/>
        <v>38</v>
      </c>
      <c r="M265" s="16" t="str">
        <f ca="1">VLOOKUP(B265,Schedule!A$2:B$400,2,FALSE)</f>
        <v xml:space="preserve">00:00 00:00 </v>
      </c>
      <c r="O265" s="8" t="str">
        <f t="shared" ca="1" si="466"/>
        <v>insert into scheduleshift values (@ID,'38','1','5','76','1','0')exec @id=dbo.nextval 'scheduleshift.scheduleshiftref'</v>
      </c>
    </row>
    <row r="266" spans="1:15" x14ac:dyDescent="0.3">
      <c r="A266" s="8">
        <v>265</v>
      </c>
      <c r="B266" s="8">
        <f t="shared" si="375"/>
        <v>38</v>
      </c>
      <c r="C266" s="8">
        <f t="shared" si="360"/>
        <v>1</v>
      </c>
      <c r="D266" s="8">
        <f t="shared" ref="D266" si="481">D261+5</f>
        <v>6</v>
      </c>
      <c r="E266" s="18" t="str">
        <f ca="1">IF(G266=1,"-2147483647",IF(A266/L265&lt;=N$2*N$3,OFFSET(Shifts!A$1,L265,0,1)))</f>
        <v>-2147483647</v>
      </c>
      <c r="F266" s="8">
        <v>1</v>
      </c>
      <c r="G266" s="42">
        <f t="shared" ref="G266" si="482">N$11</f>
        <v>1</v>
      </c>
      <c r="H266" s="8">
        <f t="shared" si="480"/>
        <v>0</v>
      </c>
      <c r="I266" s="8">
        <f t="shared" si="464"/>
        <v>0</v>
      </c>
      <c r="J266" s="8">
        <f t="shared" si="469"/>
        <v>6</v>
      </c>
      <c r="K266" s="16" t="e">
        <f ca="1">VLOOKUP(E266,Shifts!A$2:B463,2,FALSE)</f>
        <v>#N/A</v>
      </c>
      <c r="L266" s="16">
        <f t="shared" si="465"/>
        <v>38</v>
      </c>
      <c r="M266" s="16" t="str">
        <f ca="1">VLOOKUP(B266,Schedule!A$2:B$400,2,FALSE)</f>
        <v xml:space="preserve">00:00 00:00 </v>
      </c>
      <c r="O266" s="8" t="str">
        <f t="shared" ca="1" si="466"/>
        <v>insert into scheduleshift values (@ID,'38','1','6','-2147483647','1','1')exec @id=dbo.nextval 'scheduleshift.scheduleshiftref'</v>
      </c>
    </row>
    <row r="267" spans="1:15" x14ac:dyDescent="0.3">
      <c r="A267" s="8">
        <v>266</v>
      </c>
      <c r="B267" s="8">
        <f t="shared" si="375"/>
        <v>38</v>
      </c>
      <c r="C267" s="8">
        <f t="shared" si="360"/>
        <v>1</v>
      </c>
      <c r="D267" s="8">
        <f t="shared" ref="D267" si="483">D261+6</f>
        <v>7</v>
      </c>
      <c r="E267" s="18" t="str">
        <f ca="1">IF(G267=1,"-2147483647",IF(A267/L266&lt;=N$2*N$3,OFFSET(Shifts!A$1,L266,0,1)))</f>
        <v>-2147483647</v>
      </c>
      <c r="F267" s="8">
        <v>1</v>
      </c>
      <c r="G267" s="42">
        <f t="shared" ref="G267" si="484">N$12</f>
        <v>1</v>
      </c>
      <c r="H267" s="8">
        <f t="shared" si="480"/>
        <v>0</v>
      </c>
      <c r="I267" s="8">
        <f t="shared" si="464"/>
        <v>0</v>
      </c>
      <c r="J267" s="8">
        <f t="shared" si="469"/>
        <v>7</v>
      </c>
      <c r="K267" s="16" t="e">
        <f ca="1">VLOOKUP(E267,Shifts!A$2:B464,2,FALSE)</f>
        <v>#N/A</v>
      </c>
      <c r="L267" s="16">
        <f t="shared" si="465"/>
        <v>39</v>
      </c>
      <c r="M267" s="16" t="str">
        <f ca="1">VLOOKUP(B267,Schedule!A$2:B$400,2,FALSE)</f>
        <v xml:space="preserve">00:00 00:00 </v>
      </c>
      <c r="O267" s="8" t="str">
        <f t="shared" ca="1" si="466"/>
        <v>insert into scheduleshift values (@ID,'38','1','7','-2147483647','1','1')exec @id=dbo.nextval 'scheduleshift.scheduleshiftref'</v>
      </c>
    </row>
    <row r="268" spans="1:15" x14ac:dyDescent="0.3">
      <c r="A268" s="8">
        <v>267</v>
      </c>
      <c r="B268" s="8">
        <f t="shared" si="375"/>
        <v>39</v>
      </c>
      <c r="C268" s="8">
        <f t="shared" si="360"/>
        <v>1</v>
      </c>
      <c r="D268" s="8">
        <f t="shared" ref="D268" si="485">2-1</f>
        <v>1</v>
      </c>
      <c r="E268" s="18">
        <f ca="1">IF(G268=1,"-2147483647",IF(A268/L267&lt;=N$2*N$3,OFFSET(Shifts!A$1,L267,0,1)))</f>
        <v>78</v>
      </c>
      <c r="F268" s="8">
        <v>1</v>
      </c>
      <c r="G268" s="42">
        <f t="shared" ref="G268" si="486">N$6</f>
        <v>0</v>
      </c>
      <c r="H268" s="8">
        <f t="shared" si="480"/>
        <v>1</v>
      </c>
      <c r="I268" s="8">
        <f t="shared" si="464"/>
        <v>1</v>
      </c>
      <c r="J268" s="8">
        <f t="shared" si="469"/>
        <v>1</v>
      </c>
      <c r="K268" s="16" t="str">
        <f ca="1">VLOOKUP(E268,Shifts!A$2:B465,2,FALSE)</f>
        <v>00:00 00:00</v>
      </c>
      <c r="L268" s="16">
        <f t="shared" si="465"/>
        <v>39</v>
      </c>
      <c r="M268" s="16" t="str">
        <f ca="1">VLOOKUP(B268,Schedule!A$2:B$400,2,FALSE)</f>
        <v xml:space="preserve">00:00 00:00 </v>
      </c>
      <c r="O268" s="8" t="str">
        <f t="shared" ca="1" si="466"/>
        <v>insert into scheduleshift values (@ID,'39','1','1','78','1','0')exec @id=dbo.nextval 'scheduleshift.scheduleshiftref'</v>
      </c>
    </row>
    <row r="269" spans="1:15" x14ac:dyDescent="0.3">
      <c r="A269" s="8">
        <v>268</v>
      </c>
      <c r="B269" s="8">
        <f t="shared" si="375"/>
        <v>39</v>
      </c>
      <c r="C269" s="8">
        <f t="shared" si="360"/>
        <v>1</v>
      </c>
      <c r="D269" s="8">
        <f t="shared" ref="D269" si="487">D268+1</f>
        <v>2</v>
      </c>
      <c r="E269" s="18">
        <f ca="1">IF(G269=1,"-2147483647",IF(A269/L268&lt;=N$2*N$3,OFFSET(Shifts!A$1,L268,0,1)))</f>
        <v>78</v>
      </c>
      <c r="F269" s="8">
        <v>1</v>
      </c>
      <c r="G269" s="42">
        <f t="shared" ref="G269" si="488">N$7</f>
        <v>0</v>
      </c>
      <c r="H269" s="8">
        <f t="shared" si="480"/>
        <v>0</v>
      </c>
      <c r="I269" s="8">
        <f t="shared" si="464"/>
        <v>0</v>
      </c>
      <c r="J269" s="8">
        <f t="shared" si="469"/>
        <v>2</v>
      </c>
      <c r="K269" s="16" t="str">
        <f ca="1">VLOOKUP(E269,Shifts!A$2:B466,2,FALSE)</f>
        <v>00:00 00:00</v>
      </c>
      <c r="L269" s="16">
        <f t="shared" si="465"/>
        <v>39</v>
      </c>
      <c r="M269" s="16" t="str">
        <f ca="1">VLOOKUP(B269,Schedule!A$2:B$400,2,FALSE)</f>
        <v xml:space="preserve">00:00 00:00 </v>
      </c>
      <c r="O269" s="8" t="str">
        <f t="shared" ca="1" si="466"/>
        <v>insert into scheduleshift values (@ID,'39','1','2','78','1','0')exec @id=dbo.nextval 'scheduleshift.scheduleshiftref'</v>
      </c>
    </row>
    <row r="270" spans="1:15" x14ac:dyDescent="0.3">
      <c r="A270" s="8">
        <v>269</v>
      </c>
      <c r="B270" s="8">
        <f t="shared" si="375"/>
        <v>39</v>
      </c>
      <c r="C270" s="8">
        <f t="shared" si="360"/>
        <v>1</v>
      </c>
      <c r="D270" s="8">
        <f t="shared" ref="D270" si="489">D268+2</f>
        <v>3</v>
      </c>
      <c r="E270" s="18">
        <f ca="1">IF(G270=1,"-2147483647",IF(A270/L269&lt;=N$2*N$3,OFFSET(Shifts!A$1,L269,0,1)))</f>
        <v>78</v>
      </c>
      <c r="F270" s="8">
        <v>1</v>
      </c>
      <c r="G270" s="42">
        <f t="shared" ref="G270" si="490">N$8</f>
        <v>0</v>
      </c>
      <c r="H270" s="8">
        <f t="shared" si="480"/>
        <v>0</v>
      </c>
      <c r="I270" s="8">
        <f t="shared" si="464"/>
        <v>0</v>
      </c>
      <c r="J270" s="8">
        <f t="shared" si="469"/>
        <v>3</v>
      </c>
      <c r="K270" s="16" t="str">
        <f ca="1">VLOOKUP(E270,Shifts!A$2:B467,2,FALSE)</f>
        <v>00:00 00:00</v>
      </c>
      <c r="L270" s="16">
        <f t="shared" si="465"/>
        <v>39</v>
      </c>
      <c r="M270" s="16" t="str">
        <f ca="1">VLOOKUP(B270,Schedule!A$2:B$400,2,FALSE)</f>
        <v xml:space="preserve">00:00 00:00 </v>
      </c>
      <c r="O270" s="8" t="str">
        <f t="shared" ca="1" si="466"/>
        <v>insert into scheduleshift values (@ID,'39','1','3','78','1','0')exec @id=dbo.nextval 'scheduleshift.scheduleshiftref'</v>
      </c>
    </row>
    <row r="271" spans="1:15" x14ac:dyDescent="0.3">
      <c r="A271" s="8">
        <v>270</v>
      </c>
      <c r="B271" s="8">
        <f t="shared" si="375"/>
        <v>39</v>
      </c>
      <c r="C271" s="8">
        <f t="shared" si="360"/>
        <v>1</v>
      </c>
      <c r="D271" s="8">
        <f t="shared" ref="D271" si="491">D268+3</f>
        <v>4</v>
      </c>
      <c r="E271" s="18">
        <f ca="1">IF(G271=1,"-2147483647",IF(A271/L270&lt;=N$2*N$3,OFFSET(Shifts!A$1,L270,0,1)))</f>
        <v>78</v>
      </c>
      <c r="F271" s="8">
        <v>1</v>
      </c>
      <c r="G271" s="42">
        <f t="shared" ref="G271" si="492">N$9</f>
        <v>0</v>
      </c>
      <c r="H271" s="8">
        <f t="shared" si="480"/>
        <v>0</v>
      </c>
      <c r="I271" s="8">
        <f t="shared" si="464"/>
        <v>0</v>
      </c>
      <c r="J271" s="8">
        <f t="shared" si="469"/>
        <v>4</v>
      </c>
      <c r="K271" s="16" t="str">
        <f ca="1">VLOOKUP(E271,Shifts!A$2:B468,2,FALSE)</f>
        <v>00:00 00:00</v>
      </c>
      <c r="L271" s="16">
        <f t="shared" si="465"/>
        <v>39</v>
      </c>
      <c r="M271" s="16" t="str">
        <f ca="1">VLOOKUP(B271,Schedule!A$2:B$400,2,FALSE)</f>
        <v xml:space="preserve">00:00 00:00 </v>
      </c>
      <c r="O271" s="8" t="str">
        <f t="shared" ca="1" si="466"/>
        <v>insert into scheduleshift values (@ID,'39','1','4','78','1','0')exec @id=dbo.nextval 'scheduleshift.scheduleshiftref'</v>
      </c>
    </row>
    <row r="272" spans="1:15" x14ac:dyDescent="0.3">
      <c r="A272" s="8">
        <v>271</v>
      </c>
      <c r="B272" s="8">
        <f t="shared" si="375"/>
        <v>39</v>
      </c>
      <c r="C272" s="8">
        <f t="shared" si="360"/>
        <v>1</v>
      </c>
      <c r="D272" s="8">
        <f t="shared" ref="D272" si="493">D268+4</f>
        <v>5</v>
      </c>
      <c r="E272" s="18">
        <f ca="1">IF(G272=1,"-2147483647",IF(A272/L271&lt;=N$2*N$3,OFFSET(Shifts!A$1,L271,0,1)))</f>
        <v>78</v>
      </c>
      <c r="F272" s="8">
        <v>1</v>
      </c>
      <c r="G272" s="42">
        <f t="shared" ref="G272" si="494">N$10</f>
        <v>0</v>
      </c>
      <c r="H272" s="8">
        <f t="shared" si="480"/>
        <v>0</v>
      </c>
      <c r="I272" s="8">
        <f t="shared" si="464"/>
        <v>0</v>
      </c>
      <c r="J272" s="8">
        <f t="shared" si="469"/>
        <v>5</v>
      </c>
      <c r="K272" s="16" t="str">
        <f ca="1">VLOOKUP(E272,Shifts!A$2:B469,2,FALSE)</f>
        <v>00:00 00:00</v>
      </c>
      <c r="L272" s="16">
        <f t="shared" si="465"/>
        <v>39</v>
      </c>
      <c r="M272" s="16" t="str">
        <f ca="1">VLOOKUP(B272,Schedule!A$2:B$400,2,FALSE)</f>
        <v xml:space="preserve">00:00 00:00 </v>
      </c>
      <c r="O272" s="8" t="str">
        <f t="shared" ca="1" si="466"/>
        <v>insert into scheduleshift values (@ID,'39','1','5','78','1','0')exec @id=dbo.nextval 'scheduleshift.scheduleshiftref'</v>
      </c>
    </row>
    <row r="273" spans="1:15" x14ac:dyDescent="0.3">
      <c r="A273" s="8">
        <v>272</v>
      </c>
      <c r="B273" s="8">
        <f t="shared" si="375"/>
        <v>39</v>
      </c>
      <c r="C273" s="8">
        <f t="shared" ref="C273:C336" si="495">IF(I273=1,1,IF(H273=1,C272+1,IF(H273=0,C272)))</f>
        <v>1</v>
      </c>
      <c r="D273" s="8">
        <f t="shared" ref="D273" si="496">D268+5</f>
        <v>6</v>
      </c>
      <c r="E273" s="18" t="str">
        <f ca="1">IF(G273=1,"-2147483647",IF(A273/L272&lt;=N$2*N$3,OFFSET(Shifts!A$1,L272,0,1)))</f>
        <v>-2147483647</v>
      </c>
      <c r="F273" s="8">
        <v>1</v>
      </c>
      <c r="G273" s="42">
        <f t="shared" ref="G273" si="497">N$11</f>
        <v>1</v>
      </c>
      <c r="H273" s="8">
        <f t="shared" si="480"/>
        <v>0</v>
      </c>
      <c r="I273" s="8">
        <f t="shared" si="464"/>
        <v>0</v>
      </c>
      <c r="J273" s="8">
        <f t="shared" si="469"/>
        <v>6</v>
      </c>
      <c r="K273" s="16" t="e">
        <f ca="1">VLOOKUP(E273,Shifts!A$2:B470,2,FALSE)</f>
        <v>#N/A</v>
      </c>
      <c r="L273" s="16">
        <f t="shared" si="465"/>
        <v>39</v>
      </c>
      <c r="M273" s="16" t="str">
        <f ca="1">VLOOKUP(B273,Schedule!A$2:B$400,2,FALSE)</f>
        <v xml:space="preserve">00:00 00:00 </v>
      </c>
      <c r="O273" s="8" t="str">
        <f t="shared" ca="1" si="466"/>
        <v>insert into scheduleshift values (@ID,'39','1','6','-2147483647','1','1')exec @id=dbo.nextval 'scheduleshift.scheduleshiftref'</v>
      </c>
    </row>
    <row r="274" spans="1:15" x14ac:dyDescent="0.3">
      <c r="A274" s="8">
        <v>273</v>
      </c>
      <c r="B274" s="8">
        <f t="shared" si="375"/>
        <v>39</v>
      </c>
      <c r="C274" s="8">
        <f t="shared" si="495"/>
        <v>1</v>
      </c>
      <c r="D274" s="8">
        <f t="shared" ref="D274" si="498">D268+6</f>
        <v>7</v>
      </c>
      <c r="E274" s="18" t="str">
        <f ca="1">IF(G274=1,"-2147483647",IF(A274/L273&lt;=N$2*N$3,OFFSET(Shifts!A$1,L273,0,1)))</f>
        <v>-2147483647</v>
      </c>
      <c r="F274" s="8">
        <v>1</v>
      </c>
      <c r="G274" s="42">
        <f t="shared" ref="G274" si="499">N$12</f>
        <v>1</v>
      </c>
      <c r="H274" s="8">
        <f t="shared" si="480"/>
        <v>0</v>
      </c>
      <c r="I274" s="8">
        <f t="shared" si="464"/>
        <v>0</v>
      </c>
      <c r="J274" s="8">
        <f t="shared" si="469"/>
        <v>7</v>
      </c>
      <c r="K274" s="16" t="e">
        <f ca="1">VLOOKUP(E274,Shifts!A$2:B471,2,FALSE)</f>
        <v>#N/A</v>
      </c>
      <c r="L274" s="16">
        <f t="shared" si="465"/>
        <v>40</v>
      </c>
      <c r="M274" s="16" t="str">
        <f ca="1">VLOOKUP(B274,Schedule!A$2:B$400,2,FALSE)</f>
        <v xml:space="preserve">00:00 00:00 </v>
      </c>
      <c r="O274" s="8" t="str">
        <f t="shared" ca="1" si="466"/>
        <v>insert into scheduleshift values (@ID,'39','1','7','-2147483647','1','1')exec @id=dbo.nextval 'scheduleshift.scheduleshiftref'</v>
      </c>
    </row>
    <row r="275" spans="1:15" x14ac:dyDescent="0.3">
      <c r="A275" s="8">
        <v>274</v>
      </c>
      <c r="B275" s="8">
        <f t="shared" si="375"/>
        <v>40</v>
      </c>
      <c r="C275" s="8">
        <f t="shared" si="495"/>
        <v>1</v>
      </c>
      <c r="D275" s="8">
        <f t="shared" ref="D275" si="500">2-1</f>
        <v>1</v>
      </c>
      <c r="E275" s="18">
        <f ca="1">IF(G275=1,"-2147483647",IF(A275/L274&lt;=N$2*N$3,OFFSET(Shifts!A$1,L274,0,1)))</f>
        <v>81</v>
      </c>
      <c r="F275" s="8">
        <v>1</v>
      </c>
      <c r="G275" s="42">
        <f t="shared" ref="G275" si="501">N$6</f>
        <v>0</v>
      </c>
      <c r="H275" s="8">
        <f t="shared" si="480"/>
        <v>1</v>
      </c>
      <c r="I275" s="8">
        <f t="shared" si="464"/>
        <v>1</v>
      </c>
      <c r="J275" s="8">
        <f t="shared" si="469"/>
        <v>1</v>
      </c>
      <c r="K275" s="16" t="str">
        <f ca="1">VLOOKUP(E275,Shifts!A$2:B472,2,FALSE)</f>
        <v>00:00 00:00</v>
      </c>
      <c r="L275" s="16">
        <f t="shared" si="465"/>
        <v>40</v>
      </c>
      <c r="M275" s="16" t="str">
        <f ca="1">VLOOKUP(B275,Schedule!A$2:B$400,2,FALSE)</f>
        <v xml:space="preserve">00:00 00:00 </v>
      </c>
      <c r="O275" s="8" t="str">
        <f t="shared" ca="1" si="466"/>
        <v>insert into scheduleshift values (@ID,'40','1','1','81','1','0')exec @id=dbo.nextval 'scheduleshift.scheduleshiftref'</v>
      </c>
    </row>
    <row r="276" spans="1:15" x14ac:dyDescent="0.3">
      <c r="A276" s="8">
        <v>275</v>
      </c>
      <c r="B276" s="8">
        <f t="shared" si="375"/>
        <v>40</v>
      </c>
      <c r="C276" s="8">
        <f t="shared" si="495"/>
        <v>1</v>
      </c>
      <c r="D276" s="8">
        <f t="shared" ref="D276" si="502">D275+1</f>
        <v>2</v>
      </c>
      <c r="E276" s="18">
        <f ca="1">IF(G276=1,"-2147483647",IF(A276/L275&lt;=N$2*N$3,OFFSET(Shifts!A$1,L275,0,1)))</f>
        <v>81</v>
      </c>
      <c r="F276" s="8">
        <v>1</v>
      </c>
      <c r="G276" s="42">
        <f t="shared" ref="G276" si="503">N$7</f>
        <v>0</v>
      </c>
      <c r="H276" s="8">
        <f t="shared" si="480"/>
        <v>0</v>
      </c>
      <c r="I276" s="8">
        <f t="shared" si="464"/>
        <v>0</v>
      </c>
      <c r="J276" s="8">
        <f t="shared" si="469"/>
        <v>2</v>
      </c>
      <c r="K276" s="16" t="str">
        <f ca="1">VLOOKUP(E276,Shifts!A$2:B473,2,FALSE)</f>
        <v>00:00 00:00</v>
      </c>
      <c r="L276" s="16">
        <f t="shared" si="465"/>
        <v>40</v>
      </c>
      <c r="M276" s="16" t="str">
        <f ca="1">VLOOKUP(B276,Schedule!A$2:B$400,2,FALSE)</f>
        <v xml:space="preserve">00:00 00:00 </v>
      </c>
      <c r="O276" s="8" t="str">
        <f t="shared" ca="1" si="466"/>
        <v>insert into scheduleshift values (@ID,'40','1','2','81','1','0')exec @id=dbo.nextval 'scheduleshift.scheduleshiftref'</v>
      </c>
    </row>
    <row r="277" spans="1:15" x14ac:dyDescent="0.3">
      <c r="A277" s="8">
        <v>276</v>
      </c>
      <c r="B277" s="8">
        <f t="shared" si="375"/>
        <v>40</v>
      </c>
      <c r="C277" s="8">
        <f t="shared" si="495"/>
        <v>1</v>
      </c>
      <c r="D277" s="8">
        <f t="shared" ref="D277" si="504">D275+2</f>
        <v>3</v>
      </c>
      <c r="E277" s="18">
        <f ca="1">IF(G277=1,"-2147483647",IF(A277/L276&lt;=N$2*N$3,OFFSET(Shifts!A$1,L276,0,1)))</f>
        <v>81</v>
      </c>
      <c r="F277" s="8">
        <v>1</v>
      </c>
      <c r="G277" s="42">
        <f t="shared" ref="G277" si="505">N$8</f>
        <v>0</v>
      </c>
      <c r="H277" s="8">
        <f t="shared" si="480"/>
        <v>0</v>
      </c>
      <c r="I277" s="8">
        <f t="shared" si="464"/>
        <v>0</v>
      </c>
      <c r="J277" s="8">
        <f t="shared" si="469"/>
        <v>3</v>
      </c>
      <c r="K277" s="16" t="str">
        <f ca="1">VLOOKUP(E277,Shifts!A$2:B474,2,FALSE)</f>
        <v>00:00 00:00</v>
      </c>
      <c r="L277" s="16">
        <f t="shared" si="465"/>
        <v>40</v>
      </c>
      <c r="M277" s="16" t="str">
        <f ca="1">VLOOKUP(B277,Schedule!A$2:B$400,2,FALSE)</f>
        <v xml:space="preserve">00:00 00:00 </v>
      </c>
      <c r="O277" s="8" t="str">
        <f t="shared" ca="1" si="466"/>
        <v>insert into scheduleshift values (@ID,'40','1','3','81','1','0')exec @id=dbo.nextval 'scheduleshift.scheduleshiftref'</v>
      </c>
    </row>
    <row r="278" spans="1:15" x14ac:dyDescent="0.3">
      <c r="A278" s="8">
        <v>277</v>
      </c>
      <c r="B278" s="8">
        <f t="shared" si="375"/>
        <v>40</v>
      </c>
      <c r="C278" s="8">
        <f t="shared" si="495"/>
        <v>1</v>
      </c>
      <c r="D278" s="8">
        <f t="shared" ref="D278" si="506">D275+3</f>
        <v>4</v>
      </c>
      <c r="E278" s="18">
        <f ca="1">IF(G278=1,"-2147483647",IF(A278/L277&lt;=N$2*N$3,OFFSET(Shifts!A$1,L277,0,1)))</f>
        <v>81</v>
      </c>
      <c r="F278" s="8">
        <v>1</v>
      </c>
      <c r="G278" s="42">
        <f t="shared" ref="G278" si="507">N$9</f>
        <v>0</v>
      </c>
      <c r="H278" s="8">
        <f t="shared" si="480"/>
        <v>0</v>
      </c>
      <c r="I278" s="8">
        <f t="shared" si="464"/>
        <v>0</v>
      </c>
      <c r="J278" s="8">
        <f t="shared" si="469"/>
        <v>4</v>
      </c>
      <c r="K278" s="16" t="str">
        <f ca="1">VLOOKUP(E278,Shifts!A$2:B475,2,FALSE)</f>
        <v>00:00 00:00</v>
      </c>
      <c r="L278" s="16">
        <f t="shared" si="465"/>
        <v>40</v>
      </c>
      <c r="M278" s="16" t="str">
        <f ca="1">VLOOKUP(B278,Schedule!A$2:B$400,2,FALSE)</f>
        <v xml:space="preserve">00:00 00:00 </v>
      </c>
      <c r="O278" s="8" t="str">
        <f t="shared" ca="1" si="466"/>
        <v>insert into scheduleshift values (@ID,'40','1','4','81','1','0')exec @id=dbo.nextval 'scheduleshift.scheduleshiftref'</v>
      </c>
    </row>
    <row r="279" spans="1:15" x14ac:dyDescent="0.3">
      <c r="A279" s="8">
        <v>278</v>
      </c>
      <c r="B279" s="8">
        <f t="shared" si="375"/>
        <v>40</v>
      </c>
      <c r="C279" s="8">
        <f t="shared" si="495"/>
        <v>1</v>
      </c>
      <c r="D279" s="8">
        <f t="shared" ref="D279" si="508">D275+4</f>
        <v>5</v>
      </c>
      <c r="E279" s="18">
        <f ca="1">IF(G279=1,"-2147483647",IF(A279/L278&lt;=N$2*N$3,OFFSET(Shifts!A$1,L278,0,1)))</f>
        <v>81</v>
      </c>
      <c r="F279" s="8">
        <v>1</v>
      </c>
      <c r="G279" s="42">
        <f t="shared" ref="G279" si="509">N$10</f>
        <v>0</v>
      </c>
      <c r="H279" s="8">
        <f t="shared" si="480"/>
        <v>0</v>
      </c>
      <c r="I279" s="8">
        <f t="shared" si="464"/>
        <v>0</v>
      </c>
      <c r="J279" s="8">
        <f t="shared" si="469"/>
        <v>5</v>
      </c>
      <c r="K279" s="16" t="str">
        <f ca="1">VLOOKUP(E279,Shifts!A$2:B476,2,FALSE)</f>
        <v>00:00 00:00</v>
      </c>
      <c r="L279" s="16">
        <f t="shared" si="465"/>
        <v>40</v>
      </c>
      <c r="M279" s="16" t="str">
        <f ca="1">VLOOKUP(B279,Schedule!A$2:B$400,2,FALSE)</f>
        <v xml:space="preserve">00:00 00:00 </v>
      </c>
      <c r="O279" s="8" t="str">
        <f t="shared" ca="1" si="466"/>
        <v>insert into scheduleshift values (@ID,'40','1','5','81','1','0')exec @id=dbo.nextval 'scheduleshift.scheduleshiftref'</v>
      </c>
    </row>
    <row r="280" spans="1:15" x14ac:dyDescent="0.3">
      <c r="A280" s="8">
        <v>279</v>
      </c>
      <c r="B280" s="8">
        <f t="shared" ref="B280:B343" si="510">IF(I280=1,B279+1,B279)</f>
        <v>40</v>
      </c>
      <c r="C280" s="8">
        <f t="shared" si="495"/>
        <v>1</v>
      </c>
      <c r="D280" s="8">
        <f t="shared" ref="D280" si="511">D275+5</f>
        <v>6</v>
      </c>
      <c r="E280" s="18" t="str">
        <f ca="1">IF(G280=1,"-2147483647",IF(A280/L279&lt;=N$2*N$3,OFFSET(Shifts!A$1,L279,0,1)))</f>
        <v>-2147483647</v>
      </c>
      <c r="F280" s="8">
        <v>1</v>
      </c>
      <c r="G280" s="42">
        <f t="shared" ref="G280" si="512">N$11</f>
        <v>1</v>
      </c>
      <c r="H280" s="8">
        <f t="shared" si="480"/>
        <v>0</v>
      </c>
      <c r="I280" s="8">
        <f t="shared" si="464"/>
        <v>0</v>
      </c>
      <c r="J280" s="8">
        <f t="shared" si="469"/>
        <v>6</v>
      </c>
      <c r="K280" s="16" t="e">
        <f ca="1">VLOOKUP(E280,Shifts!A$2:B477,2,FALSE)</f>
        <v>#N/A</v>
      </c>
      <c r="L280" s="16">
        <f t="shared" si="465"/>
        <v>40</v>
      </c>
      <c r="M280" s="16" t="str">
        <f ca="1">VLOOKUP(B280,Schedule!A$2:B$400,2,FALSE)</f>
        <v xml:space="preserve">00:00 00:00 </v>
      </c>
      <c r="O280" s="8" t="str">
        <f t="shared" ca="1" si="466"/>
        <v>insert into scheduleshift values (@ID,'40','1','6','-2147483647','1','1')exec @id=dbo.nextval 'scheduleshift.scheduleshiftref'</v>
      </c>
    </row>
    <row r="281" spans="1:15" x14ac:dyDescent="0.3">
      <c r="A281" s="8">
        <v>280</v>
      </c>
      <c r="B281" s="8">
        <f t="shared" si="510"/>
        <v>40</v>
      </c>
      <c r="C281" s="8">
        <f t="shared" si="495"/>
        <v>1</v>
      </c>
      <c r="D281" s="8">
        <f t="shared" ref="D281" si="513">D275+6</f>
        <v>7</v>
      </c>
      <c r="E281" s="18" t="str">
        <f ca="1">IF(G281=1,"-2147483647",IF(A281/L280&lt;=N$2*N$3,OFFSET(Shifts!A$1,L280,0,1)))</f>
        <v>-2147483647</v>
      </c>
      <c r="F281" s="8">
        <v>1</v>
      </c>
      <c r="G281" s="42">
        <f t="shared" ref="G281" si="514">N$12</f>
        <v>1</v>
      </c>
      <c r="H281" s="8">
        <f t="shared" si="480"/>
        <v>0</v>
      </c>
      <c r="I281" s="8">
        <f t="shared" si="464"/>
        <v>0</v>
      </c>
      <c r="J281" s="8">
        <f t="shared" si="469"/>
        <v>7</v>
      </c>
      <c r="K281" s="16" t="e">
        <f ca="1">VLOOKUP(E281,Shifts!A$2:B478,2,FALSE)</f>
        <v>#N/A</v>
      </c>
      <c r="L281" s="16">
        <f t="shared" si="465"/>
        <v>41</v>
      </c>
      <c r="M281" s="16" t="str">
        <f ca="1">VLOOKUP(B281,Schedule!A$2:B$400,2,FALSE)</f>
        <v xml:space="preserve">00:00 00:00 </v>
      </c>
      <c r="O281" s="8" t="str">
        <f t="shared" ca="1" si="466"/>
        <v>insert into scheduleshift values (@ID,'40','1','7','-2147483647','1','1')exec @id=dbo.nextval 'scheduleshift.scheduleshiftref'</v>
      </c>
    </row>
    <row r="282" spans="1:15" x14ac:dyDescent="0.3">
      <c r="A282" s="8">
        <v>281</v>
      </c>
      <c r="B282" s="8">
        <f t="shared" si="510"/>
        <v>41</v>
      </c>
      <c r="C282" s="8">
        <f t="shared" si="495"/>
        <v>1</v>
      </c>
      <c r="D282" s="8">
        <f t="shared" ref="D282" si="515">2-1</f>
        <v>1</v>
      </c>
      <c r="E282" s="18">
        <f ca="1">IF(G282=1,"-2147483647",IF(A282/L281&lt;=N$2*N$3,OFFSET(Shifts!A$1,L281,0,1)))</f>
        <v>83</v>
      </c>
      <c r="F282" s="8">
        <v>1</v>
      </c>
      <c r="G282" s="42">
        <f t="shared" ref="G282" si="516">N$6</f>
        <v>0</v>
      </c>
      <c r="H282" s="8">
        <f t="shared" si="480"/>
        <v>1</v>
      </c>
      <c r="I282" s="8">
        <f t="shared" si="464"/>
        <v>1</v>
      </c>
      <c r="J282" s="8">
        <f t="shared" si="469"/>
        <v>1</v>
      </c>
      <c r="K282" s="16" t="str">
        <f ca="1">VLOOKUP(E282,Shifts!A$2:B479,2,FALSE)</f>
        <v>00:00 00:00</v>
      </c>
      <c r="L282" s="16">
        <f t="shared" si="465"/>
        <v>41</v>
      </c>
      <c r="M282" s="16" t="str">
        <f ca="1">VLOOKUP(B282,Schedule!A$2:B$400,2,FALSE)</f>
        <v xml:space="preserve">00:00 00:00 </v>
      </c>
      <c r="O282" s="8" t="str">
        <f t="shared" ca="1" si="466"/>
        <v>insert into scheduleshift values (@ID,'41','1','1','83','1','0')exec @id=dbo.nextval 'scheduleshift.scheduleshiftref'</v>
      </c>
    </row>
    <row r="283" spans="1:15" x14ac:dyDescent="0.3">
      <c r="A283" s="8">
        <v>282</v>
      </c>
      <c r="B283" s="8">
        <f t="shared" si="510"/>
        <v>41</v>
      </c>
      <c r="C283" s="8">
        <f t="shared" si="495"/>
        <v>1</v>
      </c>
      <c r="D283" s="8">
        <f t="shared" ref="D283" si="517">D282+1</f>
        <v>2</v>
      </c>
      <c r="E283" s="18">
        <f ca="1">IF(G283=1,"-2147483647",IF(A283/L282&lt;=N$2*N$3,OFFSET(Shifts!A$1,L282,0,1)))</f>
        <v>83</v>
      </c>
      <c r="F283" s="8">
        <v>1</v>
      </c>
      <c r="G283" s="42">
        <f t="shared" ref="G283" si="518">N$7</f>
        <v>0</v>
      </c>
      <c r="H283" s="8">
        <f t="shared" si="480"/>
        <v>0</v>
      </c>
      <c r="I283" s="8">
        <f t="shared" si="464"/>
        <v>0</v>
      </c>
      <c r="J283" s="8">
        <f t="shared" si="469"/>
        <v>2</v>
      </c>
      <c r="K283" s="16" t="str">
        <f ca="1">VLOOKUP(E283,Shifts!A$2:B480,2,FALSE)</f>
        <v>00:00 00:00</v>
      </c>
      <c r="L283" s="16">
        <f t="shared" si="465"/>
        <v>41</v>
      </c>
      <c r="M283" s="16" t="str">
        <f ca="1">VLOOKUP(B283,Schedule!A$2:B$400,2,FALSE)</f>
        <v xml:space="preserve">00:00 00:00 </v>
      </c>
      <c r="O283" s="8" t="str">
        <f t="shared" ca="1" si="466"/>
        <v>insert into scheduleshift values (@ID,'41','1','2','83','1','0')exec @id=dbo.nextval 'scheduleshift.scheduleshiftref'</v>
      </c>
    </row>
    <row r="284" spans="1:15" x14ac:dyDescent="0.3">
      <c r="A284" s="8">
        <v>283</v>
      </c>
      <c r="B284" s="8">
        <f t="shared" si="510"/>
        <v>41</v>
      </c>
      <c r="C284" s="8">
        <f t="shared" si="495"/>
        <v>1</v>
      </c>
      <c r="D284" s="8">
        <f t="shared" ref="D284" si="519">D282+2</f>
        <v>3</v>
      </c>
      <c r="E284" s="18">
        <f ca="1">IF(G284=1,"-2147483647",IF(A284/L283&lt;=N$2*N$3,OFFSET(Shifts!A$1,L283,0,1)))</f>
        <v>83</v>
      </c>
      <c r="F284" s="8">
        <v>1</v>
      </c>
      <c r="G284" s="42">
        <f t="shared" ref="G284" si="520">N$8</f>
        <v>0</v>
      </c>
      <c r="H284" s="8">
        <f t="shared" si="480"/>
        <v>0</v>
      </c>
      <c r="I284" s="8">
        <f t="shared" si="464"/>
        <v>0</v>
      </c>
      <c r="J284" s="8">
        <f t="shared" si="469"/>
        <v>3</v>
      </c>
      <c r="K284" s="16" t="str">
        <f ca="1">VLOOKUP(E284,Shifts!A$2:B481,2,FALSE)</f>
        <v>00:00 00:00</v>
      </c>
      <c r="L284" s="16">
        <f t="shared" si="465"/>
        <v>41</v>
      </c>
      <c r="M284" s="16" t="str">
        <f ca="1">VLOOKUP(B284,Schedule!A$2:B$400,2,FALSE)</f>
        <v xml:space="preserve">00:00 00:00 </v>
      </c>
      <c r="O284" s="8" t="str">
        <f t="shared" ca="1" si="466"/>
        <v>insert into scheduleshift values (@ID,'41','1','3','83','1','0')exec @id=dbo.nextval 'scheduleshift.scheduleshiftref'</v>
      </c>
    </row>
    <row r="285" spans="1:15" x14ac:dyDescent="0.3">
      <c r="A285" s="8">
        <v>284</v>
      </c>
      <c r="B285" s="8">
        <f t="shared" si="510"/>
        <v>41</v>
      </c>
      <c r="C285" s="8">
        <f t="shared" si="495"/>
        <v>1</v>
      </c>
      <c r="D285" s="8">
        <f t="shared" ref="D285" si="521">D282+3</f>
        <v>4</v>
      </c>
      <c r="E285" s="18">
        <f ca="1">IF(G285=1,"-2147483647",IF(A285/L284&lt;=N$2*N$3,OFFSET(Shifts!A$1,L284,0,1)))</f>
        <v>83</v>
      </c>
      <c r="F285" s="8">
        <v>1</v>
      </c>
      <c r="G285" s="42">
        <f t="shared" ref="G285" si="522">N$9</f>
        <v>0</v>
      </c>
      <c r="H285" s="8">
        <f t="shared" si="480"/>
        <v>0</v>
      </c>
      <c r="I285" s="8">
        <f t="shared" si="464"/>
        <v>0</v>
      </c>
      <c r="J285" s="8">
        <f t="shared" si="469"/>
        <v>4</v>
      </c>
      <c r="K285" s="16" t="str">
        <f ca="1">VLOOKUP(E285,Shifts!A$2:B482,2,FALSE)</f>
        <v>00:00 00:00</v>
      </c>
      <c r="L285" s="16">
        <f t="shared" si="465"/>
        <v>41</v>
      </c>
      <c r="M285" s="16" t="str">
        <f ca="1">VLOOKUP(B285,Schedule!A$2:B$400,2,FALSE)</f>
        <v xml:space="preserve">00:00 00:00 </v>
      </c>
      <c r="O285" s="8" t="str">
        <f t="shared" ca="1" si="466"/>
        <v>insert into scheduleshift values (@ID,'41','1','4','83','1','0')exec @id=dbo.nextval 'scheduleshift.scheduleshiftref'</v>
      </c>
    </row>
    <row r="286" spans="1:15" x14ac:dyDescent="0.3">
      <c r="A286" s="8">
        <v>285</v>
      </c>
      <c r="B286" s="8">
        <f t="shared" si="510"/>
        <v>41</v>
      </c>
      <c r="C286" s="8">
        <f t="shared" si="495"/>
        <v>1</v>
      </c>
      <c r="D286" s="8">
        <f t="shared" ref="D286" si="523">D282+4</f>
        <v>5</v>
      </c>
      <c r="E286" s="18">
        <f ca="1">IF(G286=1,"-2147483647",IF(A286/L285&lt;=N$2*N$3,OFFSET(Shifts!A$1,L285,0,1)))</f>
        <v>83</v>
      </c>
      <c r="F286" s="8">
        <v>1</v>
      </c>
      <c r="G286" s="42">
        <f t="shared" ref="G286" si="524">N$10</f>
        <v>0</v>
      </c>
      <c r="H286" s="8">
        <f t="shared" si="480"/>
        <v>0</v>
      </c>
      <c r="I286" s="8">
        <f t="shared" si="464"/>
        <v>0</v>
      </c>
      <c r="J286" s="8">
        <f t="shared" si="469"/>
        <v>5</v>
      </c>
      <c r="K286" s="16" t="str">
        <f ca="1">VLOOKUP(E286,Shifts!A$2:B483,2,FALSE)</f>
        <v>00:00 00:00</v>
      </c>
      <c r="L286" s="16">
        <f t="shared" si="465"/>
        <v>41</v>
      </c>
      <c r="M286" s="16" t="str">
        <f ca="1">VLOOKUP(B286,Schedule!A$2:B$400,2,FALSE)</f>
        <v xml:space="preserve">00:00 00:00 </v>
      </c>
      <c r="O286" s="8" t="str">
        <f t="shared" ca="1" si="466"/>
        <v>insert into scheduleshift values (@ID,'41','1','5','83','1','0')exec @id=dbo.nextval 'scheduleshift.scheduleshiftref'</v>
      </c>
    </row>
    <row r="287" spans="1:15" x14ac:dyDescent="0.3">
      <c r="A287" s="8">
        <v>286</v>
      </c>
      <c r="B287" s="8">
        <f t="shared" si="510"/>
        <v>41</v>
      </c>
      <c r="C287" s="8">
        <f t="shared" si="495"/>
        <v>1</v>
      </c>
      <c r="D287" s="8">
        <f t="shared" ref="D287" si="525">D282+5</f>
        <v>6</v>
      </c>
      <c r="E287" s="18" t="str">
        <f ca="1">IF(G287=1,"-2147483647",IF(A287/L286&lt;=N$2*N$3,OFFSET(Shifts!A$1,L286,0,1)))</f>
        <v>-2147483647</v>
      </c>
      <c r="F287" s="8">
        <v>1</v>
      </c>
      <c r="G287" s="42">
        <f t="shared" ref="G287" si="526">N$11</f>
        <v>1</v>
      </c>
      <c r="H287" s="8">
        <f t="shared" si="480"/>
        <v>0</v>
      </c>
      <c r="I287" s="8">
        <f t="shared" si="464"/>
        <v>0</v>
      </c>
      <c r="J287" s="8">
        <f t="shared" si="469"/>
        <v>6</v>
      </c>
      <c r="K287" s="16" t="e">
        <f ca="1">VLOOKUP(E287,Shifts!A$2:B484,2,FALSE)</f>
        <v>#N/A</v>
      </c>
      <c r="L287" s="16">
        <f t="shared" si="465"/>
        <v>41</v>
      </c>
      <c r="M287" s="16" t="str">
        <f ca="1">VLOOKUP(B287,Schedule!A$2:B$400,2,FALSE)</f>
        <v xml:space="preserve">00:00 00:00 </v>
      </c>
      <c r="O287" s="8" t="str">
        <f t="shared" ca="1" si="466"/>
        <v>insert into scheduleshift values (@ID,'41','1','6','-2147483647','1','1')exec @id=dbo.nextval 'scheduleshift.scheduleshiftref'</v>
      </c>
    </row>
    <row r="288" spans="1:15" x14ac:dyDescent="0.3">
      <c r="A288" s="8">
        <v>287</v>
      </c>
      <c r="B288" s="8">
        <f t="shared" si="510"/>
        <v>41</v>
      </c>
      <c r="C288" s="8">
        <f t="shared" si="495"/>
        <v>1</v>
      </c>
      <c r="D288" s="8">
        <f t="shared" ref="D288" si="527">D282+6</f>
        <v>7</v>
      </c>
      <c r="E288" s="18" t="str">
        <f ca="1">IF(G288=1,"-2147483647",IF(A288/L287&lt;=N$2*N$3,OFFSET(Shifts!A$1,L287,0,1)))</f>
        <v>-2147483647</v>
      </c>
      <c r="F288" s="8">
        <v>1</v>
      </c>
      <c r="G288" s="42">
        <f t="shared" ref="G288" si="528">N$12</f>
        <v>1</v>
      </c>
      <c r="H288" s="8">
        <f t="shared" si="480"/>
        <v>0</v>
      </c>
      <c r="I288" s="8">
        <f t="shared" si="464"/>
        <v>0</v>
      </c>
      <c r="J288" s="8">
        <f t="shared" si="469"/>
        <v>7</v>
      </c>
      <c r="K288" s="16" t="e">
        <f ca="1">VLOOKUP(E288,Shifts!A$2:B485,2,FALSE)</f>
        <v>#N/A</v>
      </c>
      <c r="L288" s="16">
        <f t="shared" si="465"/>
        <v>42</v>
      </c>
      <c r="M288" s="16" t="str">
        <f ca="1">VLOOKUP(B288,Schedule!A$2:B$400,2,FALSE)</f>
        <v xml:space="preserve">00:00 00:00 </v>
      </c>
      <c r="O288" s="8" t="str">
        <f t="shared" ca="1" si="466"/>
        <v>insert into scheduleshift values (@ID,'41','1','7','-2147483647','1','1')exec @id=dbo.nextval 'scheduleshift.scheduleshiftref'</v>
      </c>
    </row>
    <row r="289" spans="1:15" x14ac:dyDescent="0.3">
      <c r="A289" s="8">
        <v>288</v>
      </c>
      <c r="B289" s="8">
        <f t="shared" si="510"/>
        <v>42</v>
      </c>
      <c r="C289" s="8">
        <f t="shared" si="495"/>
        <v>1</v>
      </c>
      <c r="D289" s="8">
        <f t="shared" ref="D289" si="529">2-1</f>
        <v>1</v>
      </c>
      <c r="E289" s="18">
        <f ca="1">IF(G289=1,"-2147483647",IF(A289/L288&lt;=N$2*N$3,OFFSET(Shifts!A$1,L288,0,1)))</f>
        <v>85</v>
      </c>
      <c r="F289" s="8">
        <v>1</v>
      </c>
      <c r="G289" s="42">
        <f t="shared" ref="G289" si="530">N$6</f>
        <v>0</v>
      </c>
      <c r="H289" s="8">
        <f t="shared" si="480"/>
        <v>1</v>
      </c>
      <c r="I289" s="8">
        <f t="shared" si="464"/>
        <v>1</v>
      </c>
      <c r="J289" s="8">
        <f t="shared" si="469"/>
        <v>1</v>
      </c>
      <c r="K289" s="16" t="str">
        <f ca="1">VLOOKUP(E289,Shifts!A$2:B486,2,FALSE)</f>
        <v>00:00 00:00</v>
      </c>
      <c r="L289" s="16">
        <f t="shared" si="465"/>
        <v>42</v>
      </c>
      <c r="M289" s="16" t="str">
        <f ca="1">VLOOKUP(B289,Schedule!A$2:B$400,2,FALSE)</f>
        <v xml:space="preserve">00:00 00:00 </v>
      </c>
      <c r="O289" s="8" t="str">
        <f t="shared" ca="1" si="466"/>
        <v>insert into scheduleshift values (@ID,'42','1','1','85','1','0')exec @id=dbo.nextval 'scheduleshift.scheduleshiftref'</v>
      </c>
    </row>
    <row r="290" spans="1:15" x14ac:dyDescent="0.3">
      <c r="A290" s="8">
        <v>289</v>
      </c>
      <c r="B290" s="8">
        <f t="shared" si="510"/>
        <v>42</v>
      </c>
      <c r="C290" s="8">
        <f t="shared" si="495"/>
        <v>1</v>
      </c>
      <c r="D290" s="8">
        <f t="shared" ref="D290" si="531">D289+1</f>
        <v>2</v>
      </c>
      <c r="E290" s="18">
        <f ca="1">IF(G290=1,"-2147483647",IF(A290/L289&lt;=N$2*N$3,OFFSET(Shifts!A$1,L289,0,1)))</f>
        <v>85</v>
      </c>
      <c r="F290" s="8">
        <v>1</v>
      </c>
      <c r="G290" s="42">
        <f t="shared" ref="G290" si="532">N$7</f>
        <v>0</v>
      </c>
      <c r="H290" s="8">
        <f t="shared" si="480"/>
        <v>0</v>
      </c>
      <c r="I290" s="8">
        <f t="shared" si="464"/>
        <v>0</v>
      </c>
      <c r="J290" s="8">
        <f t="shared" si="469"/>
        <v>2</v>
      </c>
      <c r="K290" s="16" t="str">
        <f ca="1">VLOOKUP(E290,Shifts!A$2:B487,2,FALSE)</f>
        <v>00:00 00:00</v>
      </c>
      <c r="L290" s="16">
        <f t="shared" si="465"/>
        <v>42</v>
      </c>
      <c r="M290" s="16" t="str">
        <f ca="1">VLOOKUP(B290,Schedule!A$2:B$400,2,FALSE)</f>
        <v xml:space="preserve">00:00 00:00 </v>
      </c>
      <c r="O290" s="8" t="str">
        <f t="shared" ca="1" si="466"/>
        <v>insert into scheduleshift values (@ID,'42','1','2','85','1','0')exec @id=dbo.nextval 'scheduleshift.scheduleshiftref'</v>
      </c>
    </row>
    <row r="291" spans="1:15" x14ac:dyDescent="0.3">
      <c r="A291" s="8">
        <v>290</v>
      </c>
      <c r="B291" s="8">
        <f t="shared" si="510"/>
        <v>42</v>
      </c>
      <c r="C291" s="8">
        <f t="shared" si="495"/>
        <v>1</v>
      </c>
      <c r="D291" s="8">
        <f t="shared" ref="D291" si="533">D289+2</f>
        <v>3</v>
      </c>
      <c r="E291" s="18">
        <f ca="1">IF(G291=1,"-2147483647",IF(A291/L290&lt;=N$2*N$3,OFFSET(Shifts!A$1,L290,0,1)))</f>
        <v>85</v>
      </c>
      <c r="F291" s="8">
        <v>1</v>
      </c>
      <c r="G291" s="42">
        <f t="shared" ref="G291" si="534">N$8</f>
        <v>0</v>
      </c>
      <c r="H291" s="8">
        <f t="shared" si="480"/>
        <v>0</v>
      </c>
      <c r="I291" s="8">
        <f t="shared" si="464"/>
        <v>0</v>
      </c>
      <c r="J291" s="8">
        <f t="shared" si="469"/>
        <v>3</v>
      </c>
      <c r="K291" s="16" t="str">
        <f ca="1">VLOOKUP(E291,Shifts!A$2:B488,2,FALSE)</f>
        <v>00:00 00:00</v>
      </c>
      <c r="L291" s="16">
        <f t="shared" si="465"/>
        <v>42</v>
      </c>
      <c r="M291" s="16" t="str">
        <f ca="1">VLOOKUP(B291,Schedule!A$2:B$400,2,FALSE)</f>
        <v xml:space="preserve">00:00 00:00 </v>
      </c>
      <c r="O291" s="8" t="str">
        <f t="shared" ca="1" si="466"/>
        <v>insert into scheduleshift values (@ID,'42','1','3','85','1','0')exec @id=dbo.nextval 'scheduleshift.scheduleshiftref'</v>
      </c>
    </row>
    <row r="292" spans="1:15" x14ac:dyDescent="0.3">
      <c r="A292" s="8">
        <v>291</v>
      </c>
      <c r="B292" s="8">
        <f t="shared" si="510"/>
        <v>42</v>
      </c>
      <c r="C292" s="8">
        <f t="shared" si="495"/>
        <v>1</v>
      </c>
      <c r="D292" s="8">
        <f t="shared" ref="D292" si="535">D289+3</f>
        <v>4</v>
      </c>
      <c r="E292" s="18">
        <f ca="1">IF(G292=1,"-2147483647",IF(A292/L291&lt;=N$2*N$3,OFFSET(Shifts!A$1,L291,0,1)))</f>
        <v>85</v>
      </c>
      <c r="F292" s="8">
        <v>1</v>
      </c>
      <c r="G292" s="42">
        <f t="shared" ref="G292" si="536">N$9</f>
        <v>0</v>
      </c>
      <c r="H292" s="8">
        <f t="shared" si="480"/>
        <v>0</v>
      </c>
      <c r="I292" s="8">
        <f t="shared" si="464"/>
        <v>0</v>
      </c>
      <c r="J292" s="8">
        <f t="shared" si="469"/>
        <v>4</v>
      </c>
      <c r="K292" s="16" t="str">
        <f ca="1">VLOOKUP(E292,Shifts!A$2:B489,2,FALSE)</f>
        <v>00:00 00:00</v>
      </c>
      <c r="L292" s="16">
        <f t="shared" si="465"/>
        <v>42</v>
      </c>
      <c r="M292" s="16" t="str">
        <f ca="1">VLOOKUP(B292,Schedule!A$2:B$400,2,FALSE)</f>
        <v xml:space="preserve">00:00 00:00 </v>
      </c>
      <c r="O292" s="8" t="str">
        <f t="shared" ca="1" si="466"/>
        <v>insert into scheduleshift values (@ID,'42','1','4','85','1','0')exec @id=dbo.nextval 'scheduleshift.scheduleshiftref'</v>
      </c>
    </row>
    <row r="293" spans="1:15" x14ac:dyDescent="0.3">
      <c r="A293" s="8">
        <v>292</v>
      </c>
      <c r="B293" s="8">
        <f t="shared" si="510"/>
        <v>42</v>
      </c>
      <c r="C293" s="8">
        <f t="shared" si="495"/>
        <v>1</v>
      </c>
      <c r="D293" s="8">
        <f t="shared" ref="D293" si="537">D289+4</f>
        <v>5</v>
      </c>
      <c r="E293" s="18">
        <f ca="1">IF(G293=1,"-2147483647",IF(A293/L292&lt;=N$2*N$3,OFFSET(Shifts!A$1,L292,0,1)))</f>
        <v>85</v>
      </c>
      <c r="F293" s="8">
        <v>1</v>
      </c>
      <c r="G293" s="42">
        <f t="shared" ref="G293" si="538">N$10</f>
        <v>0</v>
      </c>
      <c r="H293" s="8">
        <f t="shared" si="480"/>
        <v>0</v>
      </c>
      <c r="I293" s="8">
        <f t="shared" si="464"/>
        <v>0</v>
      </c>
      <c r="J293" s="8">
        <f t="shared" si="469"/>
        <v>5</v>
      </c>
      <c r="K293" s="16" t="str">
        <f ca="1">VLOOKUP(E293,Shifts!A$2:B490,2,FALSE)</f>
        <v>00:00 00:00</v>
      </c>
      <c r="L293" s="16">
        <f t="shared" si="465"/>
        <v>42</v>
      </c>
      <c r="M293" s="16" t="str">
        <f ca="1">VLOOKUP(B293,Schedule!A$2:B$400,2,FALSE)</f>
        <v xml:space="preserve">00:00 00:00 </v>
      </c>
      <c r="O293" s="8" t="str">
        <f t="shared" ca="1" si="466"/>
        <v>insert into scheduleshift values (@ID,'42','1','5','85','1','0')exec @id=dbo.nextval 'scheduleshift.scheduleshiftref'</v>
      </c>
    </row>
    <row r="294" spans="1:15" x14ac:dyDescent="0.3">
      <c r="A294" s="8">
        <v>293</v>
      </c>
      <c r="B294" s="8">
        <f t="shared" si="510"/>
        <v>42</v>
      </c>
      <c r="C294" s="8">
        <f t="shared" si="495"/>
        <v>1</v>
      </c>
      <c r="D294" s="8">
        <f t="shared" ref="D294" si="539">D289+5</f>
        <v>6</v>
      </c>
      <c r="E294" s="18" t="str">
        <f ca="1">IF(G294=1,"-2147483647",IF(A294/L293&lt;=N$2*N$3,OFFSET(Shifts!A$1,L293,0,1)))</f>
        <v>-2147483647</v>
      </c>
      <c r="F294" s="8">
        <v>1</v>
      </c>
      <c r="G294" s="42">
        <f t="shared" ref="G294" si="540">N$11</f>
        <v>1</v>
      </c>
      <c r="H294" s="8">
        <f t="shared" si="480"/>
        <v>0</v>
      </c>
      <c r="I294" s="8">
        <f t="shared" si="464"/>
        <v>0</v>
      </c>
      <c r="J294" s="8">
        <f t="shared" si="469"/>
        <v>6</v>
      </c>
      <c r="K294" s="16" t="e">
        <f ca="1">VLOOKUP(E294,Shifts!A$2:B491,2,FALSE)</f>
        <v>#N/A</v>
      </c>
      <c r="L294" s="16">
        <f t="shared" si="465"/>
        <v>42</v>
      </c>
      <c r="M294" s="16" t="str">
        <f ca="1">VLOOKUP(B294,Schedule!A$2:B$400,2,FALSE)</f>
        <v xml:space="preserve">00:00 00:00 </v>
      </c>
      <c r="O294" s="8" t="str">
        <f t="shared" ca="1" si="466"/>
        <v>insert into scheduleshift values (@ID,'42','1','6','-2147483647','1','1')exec @id=dbo.nextval 'scheduleshift.scheduleshiftref'</v>
      </c>
    </row>
    <row r="295" spans="1:15" x14ac:dyDescent="0.3">
      <c r="A295" s="8">
        <v>294</v>
      </c>
      <c r="B295" s="8">
        <f t="shared" si="510"/>
        <v>42</v>
      </c>
      <c r="C295" s="8">
        <f t="shared" si="495"/>
        <v>1</v>
      </c>
      <c r="D295" s="8">
        <f t="shared" ref="D295" si="541">D289+6</f>
        <v>7</v>
      </c>
      <c r="E295" s="18" t="str">
        <f ca="1">IF(G295=1,"-2147483647",IF(A295/L294&lt;=N$2*N$3,OFFSET(Shifts!A$1,L294,0,1)))</f>
        <v>-2147483647</v>
      </c>
      <c r="F295" s="8">
        <v>1</v>
      </c>
      <c r="G295" s="42">
        <f t="shared" ref="G295" si="542">N$12</f>
        <v>1</v>
      </c>
      <c r="H295" s="8">
        <f t="shared" si="480"/>
        <v>0</v>
      </c>
      <c r="I295" s="8">
        <f t="shared" si="464"/>
        <v>0</v>
      </c>
      <c r="J295" s="8">
        <f t="shared" si="469"/>
        <v>7</v>
      </c>
      <c r="K295" s="16" t="e">
        <f ca="1">VLOOKUP(E295,Shifts!A$2:B492,2,FALSE)</f>
        <v>#N/A</v>
      </c>
      <c r="L295" s="16">
        <f t="shared" si="465"/>
        <v>43</v>
      </c>
      <c r="M295" s="16" t="str">
        <f ca="1">VLOOKUP(B295,Schedule!A$2:B$400,2,FALSE)</f>
        <v xml:space="preserve">00:00 00:00 </v>
      </c>
      <c r="O295" s="8" t="str">
        <f t="shared" ca="1" si="466"/>
        <v>insert into scheduleshift values (@ID,'42','1','7','-2147483647','1','1')exec @id=dbo.nextval 'scheduleshift.scheduleshiftref'</v>
      </c>
    </row>
    <row r="296" spans="1:15" x14ac:dyDescent="0.3">
      <c r="A296" s="8">
        <v>295</v>
      </c>
      <c r="B296" s="8">
        <f t="shared" si="510"/>
        <v>43</v>
      </c>
      <c r="C296" s="8">
        <f t="shared" si="495"/>
        <v>1</v>
      </c>
      <c r="D296" s="8">
        <f t="shared" ref="D296" si="543">2-1</f>
        <v>1</v>
      </c>
      <c r="E296" s="18">
        <f ca="1">IF(G296=1,"-2147483647",IF(A296/L295&lt;=N$2*N$3,OFFSET(Shifts!A$1,L295,0,1)))</f>
        <v>87</v>
      </c>
      <c r="F296" s="8">
        <v>1</v>
      </c>
      <c r="G296" s="42">
        <f t="shared" ref="G296" si="544">N$6</f>
        <v>0</v>
      </c>
      <c r="H296" s="8">
        <f t="shared" si="480"/>
        <v>1</v>
      </c>
      <c r="I296" s="8">
        <f t="shared" si="464"/>
        <v>1</v>
      </c>
      <c r="J296" s="8">
        <f t="shared" si="469"/>
        <v>1</v>
      </c>
      <c r="K296" s="16" t="str">
        <f ca="1">VLOOKUP(E296,Shifts!A$2:B493,2,FALSE)</f>
        <v>00:00 00:00</v>
      </c>
      <c r="L296" s="16">
        <f t="shared" si="465"/>
        <v>43</v>
      </c>
      <c r="M296" s="16" t="str">
        <f ca="1">VLOOKUP(B296,Schedule!A$2:B$400,2,FALSE)</f>
        <v xml:space="preserve">00:00 00:00 </v>
      </c>
      <c r="O296" s="8" t="str">
        <f t="shared" ca="1" si="466"/>
        <v>insert into scheduleshift values (@ID,'43','1','1','87','1','0')exec @id=dbo.nextval 'scheduleshift.scheduleshiftref'</v>
      </c>
    </row>
    <row r="297" spans="1:15" x14ac:dyDescent="0.3">
      <c r="A297" s="8">
        <v>296</v>
      </c>
      <c r="B297" s="8">
        <f t="shared" si="510"/>
        <v>43</v>
      </c>
      <c r="C297" s="8">
        <f t="shared" si="495"/>
        <v>1</v>
      </c>
      <c r="D297" s="8">
        <f t="shared" ref="D297" si="545">D296+1</f>
        <v>2</v>
      </c>
      <c r="E297" s="18">
        <f ca="1">IF(G297=1,"-2147483647",IF(A297/L296&lt;=N$2*N$3,OFFSET(Shifts!A$1,L296,0,1)))</f>
        <v>87</v>
      </c>
      <c r="F297" s="8">
        <v>1</v>
      </c>
      <c r="G297" s="42">
        <f t="shared" ref="G297" si="546">N$7</f>
        <v>0</v>
      </c>
      <c r="H297" s="8">
        <f t="shared" si="480"/>
        <v>0</v>
      </c>
      <c r="I297" s="8">
        <f t="shared" si="464"/>
        <v>0</v>
      </c>
      <c r="J297" s="8">
        <f t="shared" si="469"/>
        <v>2</v>
      </c>
      <c r="K297" s="16" t="str">
        <f ca="1">VLOOKUP(E297,Shifts!A$2:B494,2,FALSE)</f>
        <v>00:00 00:00</v>
      </c>
      <c r="L297" s="16">
        <f t="shared" si="465"/>
        <v>43</v>
      </c>
      <c r="M297" s="16" t="str">
        <f ca="1">VLOOKUP(B297,Schedule!A$2:B$400,2,FALSE)</f>
        <v xml:space="preserve">00:00 00:00 </v>
      </c>
      <c r="O297" s="8" t="str">
        <f t="shared" ca="1" si="466"/>
        <v>insert into scheduleshift values (@ID,'43','1','2','87','1','0')exec @id=dbo.nextval 'scheduleshift.scheduleshiftref'</v>
      </c>
    </row>
    <row r="298" spans="1:15" x14ac:dyDescent="0.3">
      <c r="A298" s="8">
        <v>297</v>
      </c>
      <c r="B298" s="8">
        <f t="shared" si="510"/>
        <v>43</v>
      </c>
      <c r="C298" s="8">
        <f t="shared" si="495"/>
        <v>1</v>
      </c>
      <c r="D298" s="8">
        <f t="shared" ref="D298" si="547">D296+2</f>
        <v>3</v>
      </c>
      <c r="E298" s="18">
        <f ca="1">IF(G298=1,"-2147483647",IF(A298/L297&lt;=N$2*N$3,OFFSET(Shifts!A$1,L297,0,1)))</f>
        <v>87</v>
      </c>
      <c r="F298" s="8">
        <v>1</v>
      </c>
      <c r="G298" s="42">
        <f t="shared" ref="G298" si="548">N$8</f>
        <v>0</v>
      </c>
      <c r="H298" s="8">
        <f t="shared" si="480"/>
        <v>0</v>
      </c>
      <c r="I298" s="8">
        <f t="shared" si="464"/>
        <v>0</v>
      </c>
      <c r="J298" s="8">
        <f t="shared" si="469"/>
        <v>3</v>
      </c>
      <c r="K298" s="16" t="str">
        <f ca="1">VLOOKUP(E298,Shifts!A$2:B495,2,FALSE)</f>
        <v>00:00 00:00</v>
      </c>
      <c r="L298" s="16">
        <f t="shared" si="465"/>
        <v>43</v>
      </c>
      <c r="M298" s="16" t="str">
        <f ca="1">VLOOKUP(B298,Schedule!A$2:B$400,2,FALSE)</f>
        <v xml:space="preserve">00:00 00:00 </v>
      </c>
      <c r="O298" s="8" t="str">
        <f t="shared" ca="1" si="466"/>
        <v>insert into scheduleshift values (@ID,'43','1','3','87','1','0')exec @id=dbo.nextval 'scheduleshift.scheduleshiftref'</v>
      </c>
    </row>
    <row r="299" spans="1:15" x14ac:dyDescent="0.3">
      <c r="A299" s="8">
        <v>298</v>
      </c>
      <c r="B299" s="8">
        <f t="shared" si="510"/>
        <v>43</v>
      </c>
      <c r="C299" s="8">
        <f t="shared" si="495"/>
        <v>1</v>
      </c>
      <c r="D299" s="8">
        <f t="shared" ref="D299" si="549">D296+3</f>
        <v>4</v>
      </c>
      <c r="E299" s="18">
        <f ca="1">IF(G299=1,"-2147483647",IF(A299/L298&lt;=N$2*N$3,OFFSET(Shifts!A$1,L298,0,1)))</f>
        <v>87</v>
      </c>
      <c r="F299" s="8">
        <v>1</v>
      </c>
      <c r="G299" s="42">
        <f t="shared" ref="G299" si="550">N$9</f>
        <v>0</v>
      </c>
      <c r="H299" s="8">
        <f t="shared" si="480"/>
        <v>0</v>
      </c>
      <c r="I299" s="8">
        <f t="shared" si="464"/>
        <v>0</v>
      </c>
      <c r="J299" s="8">
        <f t="shared" si="469"/>
        <v>4</v>
      </c>
      <c r="K299" s="16" t="str">
        <f ca="1">VLOOKUP(E299,Shifts!A$2:B496,2,FALSE)</f>
        <v>00:00 00:00</v>
      </c>
      <c r="L299" s="16">
        <f t="shared" si="465"/>
        <v>43</v>
      </c>
      <c r="M299" s="16" t="str">
        <f ca="1">VLOOKUP(B299,Schedule!A$2:B$400,2,FALSE)</f>
        <v xml:space="preserve">00:00 00:00 </v>
      </c>
      <c r="O299" s="8" t="str">
        <f t="shared" ca="1" si="466"/>
        <v>insert into scheduleshift values (@ID,'43','1','4','87','1','0')exec @id=dbo.nextval 'scheduleshift.scheduleshiftref'</v>
      </c>
    </row>
    <row r="300" spans="1:15" x14ac:dyDescent="0.3">
      <c r="A300" s="8">
        <v>299</v>
      </c>
      <c r="B300" s="8">
        <f t="shared" si="510"/>
        <v>43</v>
      </c>
      <c r="C300" s="8">
        <f t="shared" si="495"/>
        <v>1</v>
      </c>
      <c r="D300" s="8">
        <f t="shared" ref="D300" si="551">D296+4</f>
        <v>5</v>
      </c>
      <c r="E300" s="18">
        <f ca="1">IF(G300=1,"-2147483647",IF(A300/L299&lt;=N$2*N$3,OFFSET(Shifts!A$1,L299,0,1)))</f>
        <v>87</v>
      </c>
      <c r="F300" s="8">
        <v>1</v>
      </c>
      <c r="G300" s="42">
        <f t="shared" ref="G300" si="552">N$10</f>
        <v>0</v>
      </c>
      <c r="H300" s="8">
        <f t="shared" si="480"/>
        <v>0</v>
      </c>
      <c r="I300" s="8">
        <f t="shared" si="464"/>
        <v>0</v>
      </c>
      <c r="J300" s="8">
        <f t="shared" si="469"/>
        <v>5</v>
      </c>
      <c r="K300" s="16" t="str">
        <f ca="1">VLOOKUP(E300,Shifts!A$2:B497,2,FALSE)</f>
        <v>00:00 00:00</v>
      </c>
      <c r="L300" s="16">
        <f t="shared" si="465"/>
        <v>43</v>
      </c>
      <c r="M300" s="16" t="str">
        <f ca="1">VLOOKUP(B300,Schedule!A$2:B$400,2,FALSE)</f>
        <v xml:space="preserve">00:00 00:00 </v>
      </c>
      <c r="O300" s="8" t="str">
        <f t="shared" ca="1" si="466"/>
        <v>insert into scheduleshift values (@ID,'43','1','5','87','1','0')exec @id=dbo.nextval 'scheduleshift.scheduleshiftref'</v>
      </c>
    </row>
    <row r="301" spans="1:15" x14ac:dyDescent="0.3">
      <c r="A301" s="8">
        <v>300</v>
      </c>
      <c r="B301" s="8">
        <f t="shared" si="510"/>
        <v>43</v>
      </c>
      <c r="C301" s="8">
        <f t="shared" si="495"/>
        <v>1</v>
      </c>
      <c r="D301" s="8">
        <f t="shared" ref="D301" si="553">D296+5</f>
        <v>6</v>
      </c>
      <c r="E301" s="18" t="str">
        <f ca="1">IF(G301=1,"-2147483647",IF(A301/L300&lt;=N$2*N$3,OFFSET(Shifts!A$1,L300,0,1)))</f>
        <v>-2147483647</v>
      </c>
      <c r="F301" s="8">
        <v>1</v>
      </c>
      <c r="G301" s="42">
        <f t="shared" ref="G301" si="554">N$11</f>
        <v>1</v>
      </c>
      <c r="H301" s="8">
        <f t="shared" si="480"/>
        <v>0</v>
      </c>
      <c r="I301" s="8">
        <f t="shared" si="464"/>
        <v>0</v>
      </c>
      <c r="J301" s="8">
        <f t="shared" si="469"/>
        <v>6</v>
      </c>
      <c r="K301" s="16" t="e">
        <f ca="1">VLOOKUP(E301,Shifts!A$2:B498,2,FALSE)</f>
        <v>#N/A</v>
      </c>
      <c r="L301" s="16">
        <f t="shared" si="465"/>
        <v>43</v>
      </c>
      <c r="M301" s="16" t="str">
        <f ca="1">VLOOKUP(B301,Schedule!A$2:B$400,2,FALSE)</f>
        <v xml:space="preserve">00:00 00:00 </v>
      </c>
      <c r="O301" s="8" t="str">
        <f t="shared" ca="1" si="466"/>
        <v>insert into scheduleshift values (@ID,'43','1','6','-2147483647','1','1')exec @id=dbo.nextval 'scheduleshift.scheduleshiftref'</v>
      </c>
    </row>
    <row r="302" spans="1:15" x14ac:dyDescent="0.3">
      <c r="A302" s="8">
        <v>301</v>
      </c>
      <c r="B302" s="8">
        <f t="shared" si="510"/>
        <v>43</v>
      </c>
      <c r="C302" s="8">
        <f t="shared" si="495"/>
        <v>1</v>
      </c>
      <c r="D302" s="8">
        <f t="shared" ref="D302" si="555">D296+6</f>
        <v>7</v>
      </c>
      <c r="E302" s="18" t="str">
        <f ca="1">IF(G302=1,"-2147483647",IF(A302/L301&lt;=N$2*N$3,OFFSET(Shifts!A$1,L301,0,1)))</f>
        <v>-2147483647</v>
      </c>
      <c r="F302" s="8">
        <v>1</v>
      </c>
      <c r="G302" s="42">
        <f t="shared" ref="G302" si="556">N$12</f>
        <v>1</v>
      </c>
      <c r="H302" s="8">
        <f t="shared" si="480"/>
        <v>0</v>
      </c>
      <c r="I302" s="8">
        <f t="shared" si="464"/>
        <v>0</v>
      </c>
      <c r="J302" s="8">
        <f t="shared" si="469"/>
        <v>7</v>
      </c>
      <c r="K302" s="16" t="e">
        <f ca="1">VLOOKUP(E302,Shifts!A$2:B499,2,FALSE)</f>
        <v>#N/A</v>
      </c>
      <c r="L302" s="16">
        <f t="shared" si="465"/>
        <v>44</v>
      </c>
      <c r="M302" s="16" t="str">
        <f ca="1">VLOOKUP(B302,Schedule!A$2:B$400,2,FALSE)</f>
        <v xml:space="preserve">00:00 00:00 </v>
      </c>
      <c r="O302" s="8" t="str">
        <f t="shared" ca="1" si="466"/>
        <v>insert into scheduleshift values (@ID,'43','1','7','-2147483647','1','1')exec @id=dbo.nextval 'scheduleshift.scheduleshiftref'</v>
      </c>
    </row>
    <row r="303" spans="1:15" x14ac:dyDescent="0.3">
      <c r="A303" s="8">
        <v>302</v>
      </c>
      <c r="B303" s="8">
        <f t="shared" si="510"/>
        <v>44</v>
      </c>
      <c r="C303" s="8">
        <f t="shared" si="495"/>
        <v>1</v>
      </c>
      <c r="D303" s="8">
        <f t="shared" ref="D303" si="557">2-1</f>
        <v>1</v>
      </c>
      <c r="E303" s="18">
        <f ca="1">IF(G303=1,"-2147483647",IF(A303/L302&lt;=N$2*N$3,OFFSET(Shifts!A$1,L302,0,1)))</f>
        <v>89</v>
      </c>
      <c r="F303" s="8">
        <v>1</v>
      </c>
      <c r="G303" s="42">
        <f t="shared" ref="G303" si="558">N$6</f>
        <v>0</v>
      </c>
      <c r="H303" s="8">
        <f t="shared" si="480"/>
        <v>1</v>
      </c>
      <c r="I303" s="8">
        <f t="shared" si="464"/>
        <v>1</v>
      </c>
      <c r="J303" s="8">
        <f t="shared" si="469"/>
        <v>1</v>
      </c>
      <c r="K303" s="16" t="str">
        <f ca="1">VLOOKUP(E303,Shifts!A$2:B500,2,FALSE)</f>
        <v>00:00 00:00</v>
      </c>
      <c r="L303" s="16">
        <f t="shared" si="465"/>
        <v>44</v>
      </c>
      <c r="M303" s="16" t="str">
        <f ca="1">VLOOKUP(B303,Schedule!A$2:B$400,2,FALSE)</f>
        <v xml:space="preserve">00:00 00:00 </v>
      </c>
      <c r="O303" s="8" t="str">
        <f t="shared" ca="1" si="466"/>
        <v>insert into scheduleshift values (@ID,'44','1','1','89','1','0')exec @id=dbo.nextval 'scheduleshift.scheduleshiftref'</v>
      </c>
    </row>
    <row r="304" spans="1:15" x14ac:dyDescent="0.3">
      <c r="A304" s="8">
        <v>303</v>
      </c>
      <c r="B304" s="8">
        <f t="shared" si="510"/>
        <v>44</v>
      </c>
      <c r="C304" s="8">
        <f t="shared" si="495"/>
        <v>1</v>
      </c>
      <c r="D304" s="8">
        <f t="shared" ref="D304" si="559">D303+1</f>
        <v>2</v>
      </c>
      <c r="E304" s="18">
        <f ca="1">IF(G304=1,"-2147483647",IF(A304/L303&lt;=N$2*N$3,OFFSET(Shifts!A$1,L303,0,1)))</f>
        <v>89</v>
      </c>
      <c r="F304" s="8">
        <v>1</v>
      </c>
      <c r="G304" s="42">
        <f t="shared" ref="G304" si="560">N$7</f>
        <v>0</v>
      </c>
      <c r="H304" s="8">
        <f t="shared" si="480"/>
        <v>0</v>
      </c>
      <c r="I304" s="8">
        <f t="shared" si="464"/>
        <v>0</v>
      </c>
      <c r="J304" s="8">
        <f t="shared" si="469"/>
        <v>2</v>
      </c>
      <c r="K304" s="16" t="str">
        <f ca="1">VLOOKUP(E304,Shifts!A$2:B501,2,FALSE)</f>
        <v>00:00 00:00</v>
      </c>
      <c r="L304" s="16">
        <f t="shared" si="465"/>
        <v>44</v>
      </c>
      <c r="M304" s="16" t="str">
        <f ca="1">VLOOKUP(B304,Schedule!A$2:B$400,2,FALSE)</f>
        <v xml:space="preserve">00:00 00:00 </v>
      </c>
      <c r="O304" s="8" t="str">
        <f t="shared" ca="1" si="466"/>
        <v>insert into scheduleshift values (@ID,'44','1','2','89','1','0')exec @id=dbo.nextval 'scheduleshift.scheduleshiftref'</v>
      </c>
    </row>
    <row r="305" spans="1:15" x14ac:dyDescent="0.3">
      <c r="A305" s="8">
        <v>304</v>
      </c>
      <c r="B305" s="8">
        <f t="shared" si="510"/>
        <v>44</v>
      </c>
      <c r="C305" s="8">
        <f t="shared" si="495"/>
        <v>1</v>
      </c>
      <c r="D305" s="8">
        <f t="shared" ref="D305" si="561">D303+2</f>
        <v>3</v>
      </c>
      <c r="E305" s="18">
        <f ca="1">IF(G305=1,"-2147483647",IF(A305/L304&lt;=N$2*N$3,OFFSET(Shifts!A$1,L304,0,1)))</f>
        <v>89</v>
      </c>
      <c r="F305" s="8">
        <v>1</v>
      </c>
      <c r="G305" s="42">
        <f t="shared" ref="G305" si="562">N$8</f>
        <v>0</v>
      </c>
      <c r="H305" s="8">
        <f t="shared" si="480"/>
        <v>0</v>
      </c>
      <c r="I305" s="8">
        <f t="shared" si="464"/>
        <v>0</v>
      </c>
      <c r="J305" s="8">
        <f t="shared" si="469"/>
        <v>3</v>
      </c>
      <c r="K305" s="16" t="str">
        <f ca="1">VLOOKUP(E305,Shifts!A$2:B502,2,FALSE)</f>
        <v>00:00 00:00</v>
      </c>
      <c r="L305" s="16">
        <f t="shared" si="465"/>
        <v>44</v>
      </c>
      <c r="M305" s="16" t="str">
        <f ca="1">VLOOKUP(B305,Schedule!A$2:B$400,2,FALSE)</f>
        <v xml:space="preserve">00:00 00:00 </v>
      </c>
      <c r="O305" s="8" t="str">
        <f t="shared" ca="1" si="466"/>
        <v>insert into scheduleshift values (@ID,'44','1','3','89','1','0')exec @id=dbo.nextval 'scheduleshift.scheduleshiftref'</v>
      </c>
    </row>
    <row r="306" spans="1:15" x14ac:dyDescent="0.3">
      <c r="A306" s="8">
        <v>305</v>
      </c>
      <c r="B306" s="8">
        <f t="shared" si="510"/>
        <v>44</v>
      </c>
      <c r="C306" s="8">
        <f t="shared" si="495"/>
        <v>1</v>
      </c>
      <c r="D306" s="8">
        <f t="shared" ref="D306" si="563">D303+3</f>
        <v>4</v>
      </c>
      <c r="E306" s="18">
        <f ca="1">IF(G306=1,"-2147483647",IF(A306/L305&lt;=N$2*N$3,OFFSET(Shifts!A$1,L305,0,1)))</f>
        <v>89</v>
      </c>
      <c r="F306" s="8">
        <v>1</v>
      </c>
      <c r="G306" s="42">
        <f t="shared" ref="G306" si="564">N$9</f>
        <v>0</v>
      </c>
      <c r="H306" s="8">
        <f t="shared" si="480"/>
        <v>0</v>
      </c>
      <c r="I306" s="8">
        <f t="shared" si="464"/>
        <v>0</v>
      </c>
      <c r="J306" s="8">
        <f t="shared" si="469"/>
        <v>4</v>
      </c>
      <c r="K306" s="16" t="str">
        <f ca="1">VLOOKUP(E306,Shifts!A$2:B503,2,FALSE)</f>
        <v>00:00 00:00</v>
      </c>
      <c r="L306" s="16">
        <f t="shared" si="465"/>
        <v>44</v>
      </c>
      <c r="M306" s="16" t="str">
        <f ca="1">VLOOKUP(B306,Schedule!A$2:B$400,2,FALSE)</f>
        <v xml:space="preserve">00:00 00:00 </v>
      </c>
      <c r="O306" s="8" t="str">
        <f t="shared" ca="1" si="466"/>
        <v>insert into scheduleshift values (@ID,'44','1','4','89','1','0')exec @id=dbo.nextval 'scheduleshift.scheduleshiftref'</v>
      </c>
    </row>
    <row r="307" spans="1:15" x14ac:dyDescent="0.3">
      <c r="A307" s="8">
        <v>306</v>
      </c>
      <c r="B307" s="8">
        <f t="shared" si="510"/>
        <v>44</v>
      </c>
      <c r="C307" s="8">
        <f t="shared" si="495"/>
        <v>1</v>
      </c>
      <c r="D307" s="8">
        <f t="shared" ref="D307" si="565">D303+4</f>
        <v>5</v>
      </c>
      <c r="E307" s="18">
        <f ca="1">IF(G307=1,"-2147483647",IF(A307/L306&lt;=N$2*N$3,OFFSET(Shifts!A$1,L306,0,1)))</f>
        <v>89</v>
      </c>
      <c r="F307" s="8">
        <v>1</v>
      </c>
      <c r="G307" s="42">
        <f t="shared" ref="G307" si="566">N$10</f>
        <v>0</v>
      </c>
      <c r="H307" s="8">
        <f t="shared" si="480"/>
        <v>0</v>
      </c>
      <c r="I307" s="8">
        <f t="shared" si="464"/>
        <v>0</v>
      </c>
      <c r="J307" s="8">
        <f t="shared" si="469"/>
        <v>5</v>
      </c>
      <c r="K307" s="16" t="str">
        <f ca="1">VLOOKUP(E307,Shifts!A$2:B504,2,FALSE)</f>
        <v>00:00 00:00</v>
      </c>
      <c r="L307" s="16">
        <f t="shared" si="465"/>
        <v>44</v>
      </c>
      <c r="M307" s="16" t="str">
        <f ca="1">VLOOKUP(B307,Schedule!A$2:B$400,2,FALSE)</f>
        <v xml:space="preserve">00:00 00:00 </v>
      </c>
      <c r="O307" s="8" t="str">
        <f t="shared" ca="1" si="466"/>
        <v>insert into scheduleshift values (@ID,'44','1','5','89','1','0')exec @id=dbo.nextval 'scheduleshift.scheduleshiftref'</v>
      </c>
    </row>
    <row r="308" spans="1:15" x14ac:dyDescent="0.3">
      <c r="A308" s="8">
        <v>307</v>
      </c>
      <c r="B308" s="8">
        <f t="shared" si="510"/>
        <v>44</v>
      </c>
      <c r="C308" s="8">
        <f t="shared" si="495"/>
        <v>1</v>
      </c>
      <c r="D308" s="8">
        <f t="shared" ref="D308" si="567">D303+5</f>
        <v>6</v>
      </c>
      <c r="E308" s="18" t="str">
        <f ca="1">IF(G308=1,"-2147483647",IF(A308/L307&lt;=N$2*N$3,OFFSET(Shifts!A$1,L307,0,1)))</f>
        <v>-2147483647</v>
      </c>
      <c r="F308" s="8">
        <v>1</v>
      </c>
      <c r="G308" s="42">
        <f t="shared" ref="G308" si="568">N$11</f>
        <v>1</v>
      </c>
      <c r="H308" s="8">
        <f t="shared" si="480"/>
        <v>0</v>
      </c>
      <c r="I308" s="8">
        <f t="shared" si="464"/>
        <v>0</v>
      </c>
      <c r="J308" s="8">
        <f t="shared" si="469"/>
        <v>6</v>
      </c>
      <c r="K308" s="16" t="e">
        <f ca="1">VLOOKUP(E308,Shifts!A$2:B505,2,FALSE)</f>
        <v>#N/A</v>
      </c>
      <c r="L308" s="16">
        <f t="shared" si="465"/>
        <v>44</v>
      </c>
      <c r="M308" s="16" t="str">
        <f ca="1">VLOOKUP(B308,Schedule!A$2:B$400,2,FALSE)</f>
        <v xml:space="preserve">00:00 00:00 </v>
      </c>
      <c r="O308" s="8" t="str">
        <f t="shared" ca="1" si="466"/>
        <v>insert into scheduleshift values (@ID,'44','1','6','-2147483647','1','1')exec @id=dbo.nextval 'scheduleshift.scheduleshiftref'</v>
      </c>
    </row>
    <row r="309" spans="1:15" x14ac:dyDescent="0.3">
      <c r="A309" s="8">
        <v>308</v>
      </c>
      <c r="B309" s="8">
        <f t="shared" si="510"/>
        <v>44</v>
      </c>
      <c r="C309" s="8">
        <f t="shared" si="495"/>
        <v>1</v>
      </c>
      <c r="D309" s="8">
        <f t="shared" ref="D309" si="569">D303+6</f>
        <v>7</v>
      </c>
      <c r="E309" s="18" t="str">
        <f ca="1">IF(G309=1,"-2147483647",IF(A309/L308&lt;=N$2*N$3,OFFSET(Shifts!A$1,L308,0,1)))</f>
        <v>-2147483647</v>
      </c>
      <c r="F309" s="8">
        <v>1</v>
      </c>
      <c r="G309" s="42">
        <f t="shared" ref="G309" si="570">N$12</f>
        <v>1</v>
      </c>
      <c r="H309" s="8">
        <f t="shared" si="480"/>
        <v>0</v>
      </c>
      <c r="I309" s="8">
        <f t="shared" si="464"/>
        <v>0</v>
      </c>
      <c r="J309" s="8">
        <f t="shared" si="469"/>
        <v>7</v>
      </c>
      <c r="K309" s="16" t="e">
        <f ca="1">VLOOKUP(E309,Shifts!A$2:B506,2,FALSE)</f>
        <v>#N/A</v>
      </c>
      <c r="L309" s="16">
        <f t="shared" si="465"/>
        <v>45</v>
      </c>
      <c r="M309" s="16" t="str">
        <f ca="1">VLOOKUP(B309,Schedule!A$2:B$400,2,FALSE)</f>
        <v xml:space="preserve">00:00 00:00 </v>
      </c>
      <c r="O309" s="8" t="str">
        <f t="shared" ca="1" si="466"/>
        <v>insert into scheduleshift values (@ID,'44','1','7','-2147483647','1','1')exec @id=dbo.nextval 'scheduleshift.scheduleshiftref'</v>
      </c>
    </row>
    <row r="310" spans="1:15" x14ac:dyDescent="0.3">
      <c r="A310" s="8">
        <v>309</v>
      </c>
      <c r="B310" s="8">
        <f t="shared" si="510"/>
        <v>45</v>
      </c>
      <c r="C310" s="8">
        <f t="shared" si="495"/>
        <v>1</v>
      </c>
      <c r="D310" s="8">
        <f t="shared" ref="D310" si="571">2-1</f>
        <v>1</v>
      </c>
      <c r="E310" s="18">
        <f ca="1">IF(G310=1,"-2147483647",IF(A310/L309&lt;=N$2*N$3,OFFSET(Shifts!A$1,L309,0,1)))</f>
        <v>91</v>
      </c>
      <c r="F310" s="8">
        <v>1</v>
      </c>
      <c r="G310" s="42">
        <f t="shared" ref="G310" si="572">N$6</f>
        <v>0</v>
      </c>
      <c r="H310" s="8">
        <f t="shared" si="480"/>
        <v>1</v>
      </c>
      <c r="I310" s="8">
        <f t="shared" si="464"/>
        <v>1</v>
      </c>
      <c r="J310" s="8">
        <f t="shared" si="469"/>
        <v>1</v>
      </c>
      <c r="K310" s="16" t="str">
        <f ca="1">VLOOKUP(E310,Shifts!A$2:B507,2,FALSE)</f>
        <v>00:00 00:00</v>
      </c>
      <c r="L310" s="16">
        <f t="shared" si="465"/>
        <v>45</v>
      </c>
      <c r="M310" s="16" t="str">
        <f ca="1">VLOOKUP(B310,Schedule!A$2:B$400,2,FALSE)</f>
        <v xml:space="preserve">00:00 00:00 </v>
      </c>
      <c r="O310" s="8" t="str">
        <f t="shared" ca="1" si="466"/>
        <v>insert into scheduleshift values (@ID,'45','1','1','91','1','0')exec @id=dbo.nextval 'scheduleshift.scheduleshiftref'</v>
      </c>
    </row>
    <row r="311" spans="1:15" x14ac:dyDescent="0.3">
      <c r="A311" s="8">
        <v>310</v>
      </c>
      <c r="B311" s="8">
        <f t="shared" si="510"/>
        <v>45</v>
      </c>
      <c r="C311" s="8">
        <f t="shared" si="495"/>
        <v>1</v>
      </c>
      <c r="D311" s="8">
        <f t="shared" ref="D311" si="573">D310+1</f>
        <v>2</v>
      </c>
      <c r="E311" s="18">
        <f ca="1">IF(G311=1,"-2147483647",IF(A311/L310&lt;=N$2*N$3,OFFSET(Shifts!A$1,L310,0,1)))</f>
        <v>91</v>
      </c>
      <c r="F311" s="8">
        <v>1</v>
      </c>
      <c r="G311" s="42">
        <f t="shared" ref="G311" si="574">N$7</f>
        <v>0</v>
      </c>
      <c r="H311" s="8">
        <f t="shared" si="480"/>
        <v>0</v>
      </c>
      <c r="I311" s="8">
        <f t="shared" si="464"/>
        <v>0</v>
      </c>
      <c r="J311" s="8">
        <f t="shared" si="469"/>
        <v>2</v>
      </c>
      <c r="K311" s="16" t="str">
        <f ca="1">VLOOKUP(E311,Shifts!A$2:B508,2,FALSE)</f>
        <v>00:00 00:00</v>
      </c>
      <c r="L311" s="16">
        <f t="shared" si="465"/>
        <v>45</v>
      </c>
      <c r="M311" s="16" t="str">
        <f ca="1">VLOOKUP(B311,Schedule!A$2:B$400,2,FALSE)</f>
        <v xml:space="preserve">00:00 00:00 </v>
      </c>
      <c r="O311" s="8" t="str">
        <f t="shared" ca="1" si="466"/>
        <v>insert into scheduleshift values (@ID,'45','1','2','91','1','0')exec @id=dbo.nextval 'scheduleshift.scheduleshiftref'</v>
      </c>
    </row>
    <row r="312" spans="1:15" x14ac:dyDescent="0.3">
      <c r="A312" s="8">
        <v>311</v>
      </c>
      <c r="B312" s="8">
        <f t="shared" si="510"/>
        <v>45</v>
      </c>
      <c r="C312" s="8">
        <f t="shared" si="495"/>
        <v>1</v>
      </c>
      <c r="D312" s="8">
        <f t="shared" ref="D312" si="575">D310+2</f>
        <v>3</v>
      </c>
      <c r="E312" s="18">
        <f ca="1">IF(G312=1,"-2147483647",IF(A312/L311&lt;=N$2*N$3,OFFSET(Shifts!A$1,L311,0,1)))</f>
        <v>91</v>
      </c>
      <c r="F312" s="8">
        <v>1</v>
      </c>
      <c r="G312" s="42">
        <f t="shared" ref="G312" si="576">N$8</f>
        <v>0</v>
      </c>
      <c r="H312" s="8">
        <f t="shared" si="480"/>
        <v>0</v>
      </c>
      <c r="I312" s="8">
        <f t="shared" si="464"/>
        <v>0</v>
      </c>
      <c r="J312" s="8">
        <f t="shared" si="469"/>
        <v>3</v>
      </c>
      <c r="K312" s="16" t="str">
        <f ca="1">VLOOKUP(E312,Shifts!A$2:B509,2,FALSE)</f>
        <v>00:00 00:00</v>
      </c>
      <c r="L312" s="16">
        <f t="shared" si="465"/>
        <v>45</v>
      </c>
      <c r="M312" s="16" t="str">
        <f ca="1">VLOOKUP(B312,Schedule!A$2:B$400,2,FALSE)</f>
        <v xml:space="preserve">00:00 00:00 </v>
      </c>
      <c r="O312" s="8" t="str">
        <f t="shared" ca="1" si="466"/>
        <v>insert into scheduleshift values (@ID,'45','1','3','91','1','0')exec @id=dbo.nextval 'scheduleshift.scheduleshiftref'</v>
      </c>
    </row>
    <row r="313" spans="1:15" x14ac:dyDescent="0.3">
      <c r="A313" s="8">
        <v>312</v>
      </c>
      <c r="B313" s="8">
        <f t="shared" si="510"/>
        <v>45</v>
      </c>
      <c r="C313" s="8">
        <f t="shared" si="495"/>
        <v>1</v>
      </c>
      <c r="D313" s="8">
        <f t="shared" ref="D313" si="577">D310+3</f>
        <v>4</v>
      </c>
      <c r="E313" s="18">
        <f ca="1">IF(G313=1,"-2147483647",IF(A313/L312&lt;=N$2*N$3,OFFSET(Shifts!A$1,L312,0,1)))</f>
        <v>91</v>
      </c>
      <c r="F313" s="8">
        <v>1</v>
      </c>
      <c r="G313" s="42">
        <f t="shared" ref="G313" si="578">N$9</f>
        <v>0</v>
      </c>
      <c r="H313" s="8">
        <f t="shared" si="480"/>
        <v>0</v>
      </c>
      <c r="I313" s="8">
        <f t="shared" si="464"/>
        <v>0</v>
      </c>
      <c r="J313" s="8">
        <f t="shared" si="469"/>
        <v>4</v>
      </c>
      <c r="K313" s="16" t="str">
        <f ca="1">VLOOKUP(E313,Shifts!A$2:B510,2,FALSE)</f>
        <v>00:00 00:00</v>
      </c>
      <c r="L313" s="16">
        <f t="shared" si="465"/>
        <v>45</v>
      </c>
      <c r="M313" s="16" t="str">
        <f ca="1">VLOOKUP(B313,Schedule!A$2:B$400,2,FALSE)</f>
        <v xml:space="preserve">00:00 00:00 </v>
      </c>
      <c r="O313" s="8" t="str">
        <f t="shared" ca="1" si="466"/>
        <v>insert into scheduleshift values (@ID,'45','1','4','91','1','0')exec @id=dbo.nextval 'scheduleshift.scheduleshiftref'</v>
      </c>
    </row>
    <row r="314" spans="1:15" x14ac:dyDescent="0.3">
      <c r="A314" s="8">
        <v>313</v>
      </c>
      <c r="B314" s="8">
        <f t="shared" si="510"/>
        <v>45</v>
      </c>
      <c r="C314" s="8">
        <f t="shared" si="495"/>
        <v>1</v>
      </c>
      <c r="D314" s="8">
        <f t="shared" ref="D314" si="579">D310+4</f>
        <v>5</v>
      </c>
      <c r="E314" s="18">
        <f ca="1">IF(G314=1,"-2147483647",IF(A314/L313&lt;=N$2*N$3,OFFSET(Shifts!A$1,L313,0,1)))</f>
        <v>91</v>
      </c>
      <c r="F314" s="8">
        <v>1</v>
      </c>
      <c r="G314" s="42">
        <f t="shared" ref="G314" si="580">N$10</f>
        <v>0</v>
      </c>
      <c r="H314" s="8">
        <f t="shared" si="480"/>
        <v>0</v>
      </c>
      <c r="I314" s="8">
        <f t="shared" si="464"/>
        <v>0</v>
      </c>
      <c r="J314" s="8">
        <f t="shared" si="469"/>
        <v>5</v>
      </c>
      <c r="K314" s="16" t="str">
        <f ca="1">VLOOKUP(E314,Shifts!A$2:B511,2,FALSE)</f>
        <v>00:00 00:00</v>
      </c>
      <c r="L314" s="16">
        <f t="shared" si="465"/>
        <v>45</v>
      </c>
      <c r="M314" s="16" t="str">
        <f ca="1">VLOOKUP(B314,Schedule!A$2:B$400,2,FALSE)</f>
        <v xml:space="preserve">00:00 00:00 </v>
      </c>
      <c r="O314" s="8" t="str">
        <f t="shared" ca="1" si="466"/>
        <v>insert into scheduleshift values (@ID,'45','1','5','91','1','0')exec @id=dbo.nextval 'scheduleshift.scheduleshiftref'</v>
      </c>
    </row>
    <row r="315" spans="1:15" x14ac:dyDescent="0.3">
      <c r="A315" s="8">
        <v>314</v>
      </c>
      <c r="B315" s="8">
        <f t="shared" si="510"/>
        <v>45</v>
      </c>
      <c r="C315" s="8">
        <f t="shared" si="495"/>
        <v>1</v>
      </c>
      <c r="D315" s="8">
        <f t="shared" ref="D315" si="581">D310+5</f>
        <v>6</v>
      </c>
      <c r="E315" s="18" t="str">
        <f ca="1">IF(G315=1,"-2147483647",IF(A315/L314&lt;=N$2*N$3,OFFSET(Shifts!A$1,L314,0,1)))</f>
        <v>-2147483647</v>
      </c>
      <c r="F315" s="8">
        <v>1</v>
      </c>
      <c r="G315" s="42">
        <f t="shared" ref="G315" si="582">N$11</f>
        <v>1</v>
      </c>
      <c r="H315" s="8">
        <f t="shared" si="480"/>
        <v>0</v>
      </c>
      <c r="I315" s="8">
        <f t="shared" si="464"/>
        <v>0</v>
      </c>
      <c r="J315" s="8">
        <f t="shared" si="469"/>
        <v>6</v>
      </c>
      <c r="K315" s="16" t="e">
        <f ca="1">VLOOKUP(E315,Shifts!A$2:B512,2,FALSE)</f>
        <v>#N/A</v>
      </c>
      <c r="L315" s="16">
        <f t="shared" si="465"/>
        <v>45</v>
      </c>
      <c r="M315" s="16" t="str">
        <f ca="1">VLOOKUP(B315,Schedule!A$2:B$400,2,FALSE)</f>
        <v xml:space="preserve">00:00 00:00 </v>
      </c>
      <c r="O315" s="8" t="str">
        <f t="shared" ca="1" si="466"/>
        <v>insert into scheduleshift values (@ID,'45','1','6','-2147483647','1','1')exec @id=dbo.nextval 'scheduleshift.scheduleshiftref'</v>
      </c>
    </row>
    <row r="316" spans="1:15" x14ac:dyDescent="0.3">
      <c r="A316" s="8">
        <v>315</v>
      </c>
      <c r="B316" s="8">
        <f t="shared" si="510"/>
        <v>45</v>
      </c>
      <c r="C316" s="8">
        <f t="shared" si="495"/>
        <v>1</v>
      </c>
      <c r="D316" s="8">
        <f t="shared" ref="D316" si="583">D310+6</f>
        <v>7</v>
      </c>
      <c r="E316" s="18" t="str">
        <f ca="1">IF(G316=1,"-2147483647",IF(A316/L315&lt;=N$2*N$3,OFFSET(Shifts!A$1,L315,0,1)))</f>
        <v>-2147483647</v>
      </c>
      <c r="F316" s="8">
        <v>1</v>
      </c>
      <c r="G316" s="42">
        <f t="shared" ref="G316" si="584">N$12</f>
        <v>1</v>
      </c>
      <c r="H316" s="8">
        <f t="shared" si="480"/>
        <v>0</v>
      </c>
      <c r="I316" s="8">
        <f t="shared" si="464"/>
        <v>0</v>
      </c>
      <c r="J316" s="8">
        <f t="shared" si="469"/>
        <v>7</v>
      </c>
      <c r="K316" s="16" t="e">
        <f ca="1">VLOOKUP(E316,Shifts!A$2:B513,2,FALSE)</f>
        <v>#N/A</v>
      </c>
      <c r="L316" s="16">
        <f t="shared" si="465"/>
        <v>46</v>
      </c>
      <c r="M316" s="16" t="str">
        <f ca="1">VLOOKUP(B316,Schedule!A$2:B$400,2,FALSE)</f>
        <v xml:space="preserve">00:00 00:00 </v>
      </c>
      <c r="O316" s="8" t="str">
        <f t="shared" ca="1" si="466"/>
        <v>insert into scheduleshift values (@ID,'45','1','7','-2147483647','1','1')exec @id=dbo.nextval 'scheduleshift.scheduleshiftref'</v>
      </c>
    </row>
    <row r="317" spans="1:15" x14ac:dyDescent="0.3">
      <c r="A317" s="8">
        <v>316</v>
      </c>
      <c r="B317" s="8">
        <f t="shared" si="510"/>
        <v>46</v>
      </c>
      <c r="C317" s="8">
        <f t="shared" si="495"/>
        <v>1</v>
      </c>
      <c r="D317" s="8">
        <f t="shared" ref="D317" si="585">2-1</f>
        <v>1</v>
      </c>
      <c r="E317" s="18">
        <f ca="1">IF(G317=1,"-2147483647",IF(A317/L316&lt;=N$2*N$3,OFFSET(Shifts!A$1,L316,0,1)))</f>
        <v>93</v>
      </c>
      <c r="F317" s="8">
        <v>1</v>
      </c>
      <c r="G317" s="42">
        <f t="shared" ref="G317" si="586">N$6</f>
        <v>0</v>
      </c>
      <c r="H317" s="8">
        <f t="shared" si="480"/>
        <v>1</v>
      </c>
      <c r="I317" s="8">
        <f t="shared" si="464"/>
        <v>1</v>
      </c>
      <c r="J317" s="8">
        <f t="shared" si="469"/>
        <v>1</v>
      </c>
      <c r="K317" s="16" t="str">
        <f ca="1">VLOOKUP(E317,Shifts!A$2:B514,2,FALSE)</f>
        <v>00:00 00:00</v>
      </c>
      <c r="L317" s="16">
        <f t="shared" si="465"/>
        <v>46</v>
      </c>
      <c r="M317" s="16" t="str">
        <f ca="1">VLOOKUP(B317,Schedule!A$2:B$400,2,FALSE)</f>
        <v xml:space="preserve">00:00 00:00 </v>
      </c>
      <c r="O317" s="8" t="str">
        <f t="shared" ca="1" si="466"/>
        <v>insert into scheduleshift values (@ID,'46','1','1','93','1','0')exec @id=dbo.nextval 'scheduleshift.scheduleshiftref'</v>
      </c>
    </row>
    <row r="318" spans="1:15" x14ac:dyDescent="0.3">
      <c r="A318" s="8">
        <v>317</v>
      </c>
      <c r="B318" s="8">
        <f t="shared" si="510"/>
        <v>46</v>
      </c>
      <c r="C318" s="8">
        <f t="shared" si="495"/>
        <v>1</v>
      </c>
      <c r="D318" s="8">
        <f t="shared" ref="D318" si="587">D317+1</f>
        <v>2</v>
      </c>
      <c r="E318" s="18">
        <f ca="1">IF(G318=1,"-2147483647",IF(A318/L317&lt;=N$2*N$3,OFFSET(Shifts!A$1,L317,0,1)))</f>
        <v>93</v>
      </c>
      <c r="F318" s="8">
        <v>1</v>
      </c>
      <c r="G318" s="42">
        <f t="shared" ref="G318" si="588">N$7</f>
        <v>0</v>
      </c>
      <c r="H318" s="8">
        <f t="shared" si="480"/>
        <v>0</v>
      </c>
      <c r="I318" s="8">
        <f t="shared" si="464"/>
        <v>0</v>
      </c>
      <c r="J318" s="8">
        <f t="shared" si="469"/>
        <v>2</v>
      </c>
      <c r="K318" s="16" t="str">
        <f ca="1">VLOOKUP(E318,Shifts!A$2:B515,2,FALSE)</f>
        <v>00:00 00:00</v>
      </c>
      <c r="L318" s="16">
        <f t="shared" si="465"/>
        <v>46</v>
      </c>
      <c r="M318" s="16" t="str">
        <f ca="1">VLOOKUP(B318,Schedule!A$2:B$400,2,FALSE)</f>
        <v xml:space="preserve">00:00 00:00 </v>
      </c>
      <c r="O318" s="8" t="str">
        <f t="shared" ca="1" si="466"/>
        <v>insert into scheduleshift values (@ID,'46','1','2','93','1','0')exec @id=dbo.nextval 'scheduleshift.scheduleshiftref'</v>
      </c>
    </row>
    <row r="319" spans="1:15" x14ac:dyDescent="0.3">
      <c r="A319" s="8">
        <v>318</v>
      </c>
      <c r="B319" s="8">
        <f t="shared" si="510"/>
        <v>46</v>
      </c>
      <c r="C319" s="8">
        <f t="shared" si="495"/>
        <v>1</v>
      </c>
      <c r="D319" s="8">
        <f t="shared" ref="D319" si="589">D317+2</f>
        <v>3</v>
      </c>
      <c r="E319" s="18">
        <f ca="1">IF(G319=1,"-2147483647",IF(A319/L318&lt;=N$2*N$3,OFFSET(Shifts!A$1,L318,0,1)))</f>
        <v>93</v>
      </c>
      <c r="F319" s="8">
        <v>1</v>
      </c>
      <c r="G319" s="42">
        <f t="shared" ref="G319" si="590">N$8</f>
        <v>0</v>
      </c>
      <c r="H319" s="8">
        <f t="shared" si="480"/>
        <v>0</v>
      </c>
      <c r="I319" s="8">
        <f t="shared" si="464"/>
        <v>0</v>
      </c>
      <c r="J319" s="8">
        <f t="shared" si="469"/>
        <v>3</v>
      </c>
      <c r="K319" s="16" t="str">
        <f ca="1">VLOOKUP(E319,Shifts!A$2:B516,2,FALSE)</f>
        <v>00:00 00:00</v>
      </c>
      <c r="L319" s="16">
        <f t="shared" si="465"/>
        <v>46</v>
      </c>
      <c r="M319" s="16" t="str">
        <f ca="1">VLOOKUP(B319,Schedule!A$2:B$400,2,FALSE)</f>
        <v xml:space="preserve">00:00 00:00 </v>
      </c>
      <c r="O319" s="8" t="str">
        <f t="shared" ca="1" si="466"/>
        <v>insert into scheduleshift values (@ID,'46','1','3','93','1','0')exec @id=dbo.nextval 'scheduleshift.scheduleshiftref'</v>
      </c>
    </row>
    <row r="320" spans="1:15" x14ac:dyDescent="0.3">
      <c r="A320" s="8">
        <v>319</v>
      </c>
      <c r="B320" s="8">
        <f t="shared" si="510"/>
        <v>46</v>
      </c>
      <c r="C320" s="8">
        <f t="shared" si="495"/>
        <v>1</v>
      </c>
      <c r="D320" s="8">
        <f t="shared" ref="D320" si="591">D317+3</f>
        <v>4</v>
      </c>
      <c r="E320" s="18">
        <f ca="1">IF(G320=1,"-2147483647",IF(A320/L319&lt;=N$2*N$3,OFFSET(Shifts!A$1,L319,0,1)))</f>
        <v>93</v>
      </c>
      <c r="F320" s="8">
        <v>1</v>
      </c>
      <c r="G320" s="42">
        <f t="shared" ref="G320" si="592">N$9</f>
        <v>0</v>
      </c>
      <c r="H320" s="8">
        <f t="shared" si="480"/>
        <v>0</v>
      </c>
      <c r="I320" s="8">
        <f t="shared" si="464"/>
        <v>0</v>
      </c>
      <c r="J320" s="8">
        <f t="shared" si="469"/>
        <v>4</v>
      </c>
      <c r="K320" s="16" t="str">
        <f ca="1">VLOOKUP(E320,Shifts!A$2:B517,2,FALSE)</f>
        <v>00:00 00:00</v>
      </c>
      <c r="L320" s="16">
        <f t="shared" si="465"/>
        <v>46</v>
      </c>
      <c r="M320" s="16" t="str">
        <f ca="1">VLOOKUP(B320,Schedule!A$2:B$400,2,FALSE)</f>
        <v xml:space="preserve">00:00 00:00 </v>
      </c>
      <c r="O320" s="8" t="str">
        <f t="shared" ca="1" si="466"/>
        <v>insert into scheduleshift values (@ID,'46','1','4','93','1','0')exec @id=dbo.nextval 'scheduleshift.scheduleshiftref'</v>
      </c>
    </row>
    <row r="321" spans="1:15" x14ac:dyDescent="0.3">
      <c r="A321" s="8">
        <v>320</v>
      </c>
      <c r="B321" s="8">
        <f t="shared" si="510"/>
        <v>46</v>
      </c>
      <c r="C321" s="8">
        <f t="shared" si="495"/>
        <v>1</v>
      </c>
      <c r="D321" s="8">
        <f t="shared" ref="D321" si="593">D317+4</f>
        <v>5</v>
      </c>
      <c r="E321" s="18">
        <f ca="1">IF(G321=1,"-2147483647",IF(A321/L320&lt;=N$2*N$3,OFFSET(Shifts!A$1,L320,0,1)))</f>
        <v>93</v>
      </c>
      <c r="F321" s="8">
        <v>1</v>
      </c>
      <c r="G321" s="42">
        <f t="shared" ref="G321" si="594">N$10</f>
        <v>0</v>
      </c>
      <c r="H321" s="8">
        <f t="shared" si="480"/>
        <v>0</v>
      </c>
      <c r="I321" s="8">
        <f t="shared" si="464"/>
        <v>0</v>
      </c>
      <c r="J321" s="8">
        <f t="shared" si="469"/>
        <v>5</v>
      </c>
      <c r="K321" s="16" t="str">
        <f ca="1">VLOOKUP(E321,Shifts!A$2:B518,2,FALSE)</f>
        <v>00:00 00:00</v>
      </c>
      <c r="L321" s="16">
        <f t="shared" si="465"/>
        <v>46</v>
      </c>
      <c r="M321" s="16" t="str">
        <f ca="1">VLOOKUP(B321,Schedule!A$2:B$400,2,FALSE)</f>
        <v xml:space="preserve">00:00 00:00 </v>
      </c>
      <c r="O321" s="8" t="str">
        <f t="shared" ca="1" si="466"/>
        <v>insert into scheduleshift values (@ID,'46','1','5','93','1','0')exec @id=dbo.nextval 'scheduleshift.scheduleshiftref'</v>
      </c>
    </row>
    <row r="322" spans="1:15" x14ac:dyDescent="0.3">
      <c r="A322" s="8">
        <v>321</v>
      </c>
      <c r="B322" s="8">
        <f t="shared" si="510"/>
        <v>46</v>
      </c>
      <c r="C322" s="8">
        <f t="shared" si="495"/>
        <v>1</v>
      </c>
      <c r="D322" s="8">
        <f t="shared" ref="D322" si="595">D317+5</f>
        <v>6</v>
      </c>
      <c r="E322" s="18" t="str">
        <f ca="1">IF(G322=1,"-2147483647",IF(A322/L321&lt;=N$2*N$3,OFFSET(Shifts!A$1,L321,0,1)))</f>
        <v>-2147483647</v>
      </c>
      <c r="F322" s="8">
        <v>1</v>
      </c>
      <c r="G322" s="42">
        <f t="shared" ref="G322" si="596">N$11</f>
        <v>1</v>
      </c>
      <c r="H322" s="8">
        <f t="shared" si="480"/>
        <v>0</v>
      </c>
      <c r="I322" s="8">
        <f t="shared" si="464"/>
        <v>0</v>
      </c>
      <c r="J322" s="8">
        <f t="shared" si="469"/>
        <v>6</v>
      </c>
      <c r="K322" s="16" t="e">
        <f ca="1">VLOOKUP(E322,Shifts!A$2:B519,2,FALSE)</f>
        <v>#N/A</v>
      </c>
      <c r="L322" s="16">
        <f t="shared" si="465"/>
        <v>46</v>
      </c>
      <c r="M322" s="16" t="str">
        <f ca="1">VLOOKUP(B322,Schedule!A$2:B$400,2,FALSE)</f>
        <v xml:space="preserve">00:00 00:00 </v>
      </c>
      <c r="O322" s="8" t="str">
        <f t="shared" ca="1" si="466"/>
        <v>insert into scheduleshift values (@ID,'46','1','6','-2147483647','1','1')exec @id=dbo.nextval 'scheduleshift.scheduleshiftref'</v>
      </c>
    </row>
    <row r="323" spans="1:15" x14ac:dyDescent="0.3">
      <c r="A323" s="8">
        <v>322</v>
      </c>
      <c r="B323" s="8">
        <f t="shared" si="510"/>
        <v>46</v>
      </c>
      <c r="C323" s="8">
        <f t="shared" si="495"/>
        <v>1</v>
      </c>
      <c r="D323" s="8">
        <f t="shared" ref="D323" si="597">D317+6</f>
        <v>7</v>
      </c>
      <c r="E323" s="18" t="str">
        <f ca="1">IF(G323=1,"-2147483647",IF(A323/L322&lt;=N$2*N$3,OFFSET(Shifts!A$1,L322,0,1)))</f>
        <v>-2147483647</v>
      </c>
      <c r="F323" s="8">
        <v>1</v>
      </c>
      <c r="G323" s="42">
        <f t="shared" ref="G323" si="598">N$12</f>
        <v>1</v>
      </c>
      <c r="H323" s="8">
        <f t="shared" si="480"/>
        <v>0</v>
      </c>
      <c r="I323" s="8">
        <f t="shared" ref="I323:I346" si="599">IF(C322*D322=N$2,1,0)</f>
        <v>0</v>
      </c>
      <c r="J323" s="8">
        <f t="shared" si="469"/>
        <v>7</v>
      </c>
      <c r="K323" s="16" t="e">
        <f ca="1">VLOOKUP(E323,Shifts!A$2:B520,2,FALSE)</f>
        <v>#N/A</v>
      </c>
      <c r="L323" s="16">
        <f t="shared" ref="L323:L346" si="600">IF(J323&lt;N$2*N$3,L322,L322+1)</f>
        <v>47</v>
      </c>
      <c r="M323" s="16" t="str">
        <f ca="1">VLOOKUP(B323,Schedule!A$2:B$400,2,FALSE)</f>
        <v xml:space="preserve">00:00 00:00 </v>
      </c>
      <c r="O323" s="8" t="str">
        <f t="shared" ref="O323:O386" ca="1" si="601">"insert into scheduleshift values (@ID,'"&amp;B323&amp;"','"&amp;C323&amp;"','"&amp;D323&amp;"','"&amp;E323&amp;"','"&amp;F323&amp;"','"&amp;G323&amp;"')exec @id=dbo.nextval 'scheduleshift.scheduleshiftref'"</f>
        <v>insert into scheduleshift values (@ID,'46','1','7','-2147483647','1','1')exec @id=dbo.nextval 'scheduleshift.scheduleshiftref'</v>
      </c>
    </row>
    <row r="324" spans="1:15" x14ac:dyDescent="0.3">
      <c r="A324" s="8">
        <v>323</v>
      </c>
      <c r="B324" s="8">
        <f t="shared" si="510"/>
        <v>47</v>
      </c>
      <c r="C324" s="8">
        <f t="shared" si="495"/>
        <v>1</v>
      </c>
      <c r="D324" s="8">
        <f t="shared" ref="D324" si="602">2-1</f>
        <v>1</v>
      </c>
      <c r="E324" s="18">
        <f ca="1">IF(G324=1,"-2147483647",IF(A324/L323&lt;=N$2*N$3,OFFSET(Shifts!A$1,L323,0,1)))</f>
        <v>95</v>
      </c>
      <c r="F324" s="8">
        <v>1</v>
      </c>
      <c r="G324" s="42">
        <f t="shared" ref="G324" si="603">N$6</f>
        <v>0</v>
      </c>
      <c r="H324" s="8">
        <f t="shared" si="480"/>
        <v>1</v>
      </c>
      <c r="I324" s="8">
        <f t="shared" si="599"/>
        <v>1</v>
      </c>
      <c r="J324" s="8">
        <f t="shared" ref="J324:J346" si="604">MOD(J323,N$2*N$3)+1</f>
        <v>1</v>
      </c>
      <c r="K324" s="16" t="str">
        <f ca="1">VLOOKUP(E324,Shifts!A$2:B521,2,FALSE)</f>
        <v>00:00 00:00</v>
      </c>
      <c r="L324" s="16">
        <f t="shared" si="600"/>
        <v>47</v>
      </c>
      <c r="M324" s="16" t="str">
        <f ca="1">VLOOKUP(B324,Schedule!A$2:B$400,2,FALSE)</f>
        <v xml:space="preserve">00:00 00:00 </v>
      </c>
      <c r="O324" s="8" t="str">
        <f t="shared" ca="1" si="601"/>
        <v>insert into scheduleshift values (@ID,'47','1','1','95','1','0')exec @id=dbo.nextval 'scheduleshift.scheduleshiftref'</v>
      </c>
    </row>
    <row r="325" spans="1:15" x14ac:dyDescent="0.3">
      <c r="A325" s="8">
        <v>324</v>
      </c>
      <c r="B325" s="8">
        <f t="shared" si="510"/>
        <v>47</v>
      </c>
      <c r="C325" s="8">
        <f t="shared" si="495"/>
        <v>1</v>
      </c>
      <c r="D325" s="8">
        <f t="shared" ref="D325" si="605">D324+1</f>
        <v>2</v>
      </c>
      <c r="E325" s="18">
        <f ca="1">IF(G325=1,"-2147483647",IF(A325/L324&lt;=N$2*N$3,OFFSET(Shifts!A$1,L324,0,1)))</f>
        <v>95</v>
      </c>
      <c r="F325" s="8">
        <v>1</v>
      </c>
      <c r="G325" s="42">
        <f t="shared" ref="G325" si="606">N$7</f>
        <v>0</v>
      </c>
      <c r="H325" s="8">
        <f t="shared" si="480"/>
        <v>0</v>
      </c>
      <c r="I325" s="8">
        <f t="shared" si="599"/>
        <v>0</v>
      </c>
      <c r="J325" s="8">
        <f t="shared" si="604"/>
        <v>2</v>
      </c>
      <c r="K325" s="16" t="str">
        <f ca="1">VLOOKUP(E325,Shifts!A$2:B522,2,FALSE)</f>
        <v>00:00 00:00</v>
      </c>
      <c r="L325" s="16">
        <f t="shared" si="600"/>
        <v>47</v>
      </c>
      <c r="M325" s="16" t="str">
        <f ca="1">VLOOKUP(B325,Schedule!A$2:B$400,2,FALSE)</f>
        <v xml:space="preserve">00:00 00:00 </v>
      </c>
      <c r="O325" s="8" t="str">
        <f t="shared" ca="1" si="601"/>
        <v>insert into scheduleshift values (@ID,'47','1','2','95','1','0')exec @id=dbo.nextval 'scheduleshift.scheduleshiftref'</v>
      </c>
    </row>
    <row r="326" spans="1:15" x14ac:dyDescent="0.3">
      <c r="A326" s="8">
        <v>325</v>
      </c>
      <c r="B326" s="8">
        <f t="shared" si="510"/>
        <v>47</v>
      </c>
      <c r="C326" s="8">
        <f t="shared" si="495"/>
        <v>1</v>
      </c>
      <c r="D326" s="8">
        <f t="shared" ref="D326" si="607">D324+2</f>
        <v>3</v>
      </c>
      <c r="E326" s="18">
        <f ca="1">IF(G326=1,"-2147483647",IF(A326/L325&lt;=N$2*N$3,OFFSET(Shifts!A$1,L325,0,1)))</f>
        <v>95</v>
      </c>
      <c r="F326" s="8">
        <v>1</v>
      </c>
      <c r="G326" s="42">
        <f t="shared" ref="G326" si="608">N$8</f>
        <v>0</v>
      </c>
      <c r="H326" s="8">
        <f t="shared" si="480"/>
        <v>0</v>
      </c>
      <c r="I326" s="8">
        <f t="shared" si="599"/>
        <v>0</v>
      </c>
      <c r="J326" s="8">
        <f t="shared" si="604"/>
        <v>3</v>
      </c>
      <c r="K326" s="16" t="str">
        <f ca="1">VLOOKUP(E326,Shifts!A$2:B523,2,FALSE)</f>
        <v>00:00 00:00</v>
      </c>
      <c r="L326" s="16">
        <f t="shared" si="600"/>
        <v>47</v>
      </c>
      <c r="M326" s="16" t="str">
        <f ca="1">VLOOKUP(B326,Schedule!A$2:B$400,2,FALSE)</f>
        <v xml:space="preserve">00:00 00:00 </v>
      </c>
      <c r="O326" s="8" t="str">
        <f t="shared" ca="1" si="601"/>
        <v>insert into scheduleshift values (@ID,'47','1','3','95','1','0')exec @id=dbo.nextval 'scheduleshift.scheduleshiftref'</v>
      </c>
    </row>
    <row r="327" spans="1:15" x14ac:dyDescent="0.3">
      <c r="A327" s="8">
        <v>326</v>
      </c>
      <c r="B327" s="8">
        <f t="shared" si="510"/>
        <v>47</v>
      </c>
      <c r="C327" s="8">
        <f t="shared" si="495"/>
        <v>1</v>
      </c>
      <c r="D327" s="8">
        <f t="shared" ref="D327" si="609">D324+3</f>
        <v>4</v>
      </c>
      <c r="E327" s="18">
        <f ca="1">IF(G327=1,"-2147483647",IF(A327/L326&lt;=N$2*N$3,OFFSET(Shifts!A$1,L326,0,1)))</f>
        <v>95</v>
      </c>
      <c r="F327" s="8">
        <v>1</v>
      </c>
      <c r="G327" s="42">
        <f t="shared" ref="G327" si="610">N$9</f>
        <v>0</v>
      </c>
      <c r="H327" s="8">
        <f t="shared" si="480"/>
        <v>0</v>
      </c>
      <c r="I327" s="8">
        <f t="shared" si="599"/>
        <v>0</v>
      </c>
      <c r="J327" s="8">
        <f t="shared" si="604"/>
        <v>4</v>
      </c>
      <c r="K327" s="16" t="str">
        <f ca="1">VLOOKUP(E327,Shifts!A$2:B524,2,FALSE)</f>
        <v>00:00 00:00</v>
      </c>
      <c r="L327" s="16">
        <f t="shared" si="600"/>
        <v>47</v>
      </c>
      <c r="M327" s="16" t="str">
        <f ca="1">VLOOKUP(B327,Schedule!A$2:B$400,2,FALSE)</f>
        <v xml:space="preserve">00:00 00:00 </v>
      </c>
      <c r="O327" s="8" t="str">
        <f t="shared" ca="1" si="601"/>
        <v>insert into scheduleshift values (@ID,'47','1','4','95','1','0')exec @id=dbo.nextval 'scheduleshift.scheduleshiftref'</v>
      </c>
    </row>
    <row r="328" spans="1:15" x14ac:dyDescent="0.3">
      <c r="A328" s="8">
        <v>327</v>
      </c>
      <c r="B328" s="8">
        <f t="shared" si="510"/>
        <v>47</v>
      </c>
      <c r="C328" s="8">
        <f t="shared" si="495"/>
        <v>1</v>
      </c>
      <c r="D328" s="8">
        <f t="shared" ref="D328" si="611">D324+4</f>
        <v>5</v>
      </c>
      <c r="E328" s="18">
        <f ca="1">IF(G328=1,"-2147483647",IF(A328/L327&lt;=N$2*N$3,OFFSET(Shifts!A$1,L327,0,1)))</f>
        <v>95</v>
      </c>
      <c r="F328" s="8">
        <v>1</v>
      </c>
      <c r="G328" s="42">
        <f t="shared" ref="G328" si="612">N$10</f>
        <v>0</v>
      </c>
      <c r="H328" s="8">
        <f t="shared" si="480"/>
        <v>0</v>
      </c>
      <c r="I328" s="8">
        <f t="shared" si="599"/>
        <v>0</v>
      </c>
      <c r="J328" s="8">
        <f t="shared" si="604"/>
        <v>5</v>
      </c>
      <c r="K328" s="16" t="str">
        <f ca="1">VLOOKUP(E328,Shifts!A$2:B525,2,FALSE)</f>
        <v>00:00 00:00</v>
      </c>
      <c r="L328" s="16">
        <f t="shared" si="600"/>
        <v>47</v>
      </c>
      <c r="M328" s="16" t="str">
        <f ca="1">VLOOKUP(B328,Schedule!A$2:B$400,2,FALSE)</f>
        <v xml:space="preserve">00:00 00:00 </v>
      </c>
      <c r="O328" s="8" t="str">
        <f t="shared" ca="1" si="601"/>
        <v>insert into scheduleshift values (@ID,'47','1','5','95','1','0')exec @id=dbo.nextval 'scheduleshift.scheduleshiftref'</v>
      </c>
    </row>
    <row r="329" spans="1:15" x14ac:dyDescent="0.3">
      <c r="A329" s="8">
        <v>328</v>
      </c>
      <c r="B329" s="8">
        <f t="shared" si="510"/>
        <v>47</v>
      </c>
      <c r="C329" s="8">
        <f t="shared" si="495"/>
        <v>1</v>
      </c>
      <c r="D329" s="8">
        <f t="shared" ref="D329" si="613">D324+5</f>
        <v>6</v>
      </c>
      <c r="E329" s="18" t="str">
        <f ca="1">IF(G329=1,"-2147483647",IF(A329/L328&lt;=N$2*N$3,OFFSET(Shifts!A$1,L328,0,1)))</f>
        <v>-2147483647</v>
      </c>
      <c r="F329" s="8">
        <v>1</v>
      </c>
      <c r="G329" s="42">
        <f t="shared" ref="G329" si="614">N$11</f>
        <v>1</v>
      </c>
      <c r="H329" s="8">
        <f t="shared" ref="H329:H346" si="615">IF(D328=7,1,0)</f>
        <v>0</v>
      </c>
      <c r="I329" s="8">
        <f t="shared" si="599"/>
        <v>0</v>
      </c>
      <c r="J329" s="8">
        <f t="shared" si="604"/>
        <v>6</v>
      </c>
      <c r="K329" s="16" t="e">
        <f ca="1">VLOOKUP(E329,Shifts!A$2:B526,2,FALSE)</f>
        <v>#N/A</v>
      </c>
      <c r="L329" s="16">
        <f t="shared" si="600"/>
        <v>47</v>
      </c>
      <c r="M329" s="16" t="str">
        <f ca="1">VLOOKUP(B329,Schedule!A$2:B$400,2,FALSE)</f>
        <v xml:space="preserve">00:00 00:00 </v>
      </c>
      <c r="O329" s="8" t="str">
        <f t="shared" ca="1" si="601"/>
        <v>insert into scheduleshift values (@ID,'47','1','6','-2147483647','1','1')exec @id=dbo.nextval 'scheduleshift.scheduleshiftref'</v>
      </c>
    </row>
    <row r="330" spans="1:15" x14ac:dyDescent="0.3">
      <c r="A330" s="8">
        <v>329</v>
      </c>
      <c r="B330" s="8">
        <f t="shared" si="510"/>
        <v>47</v>
      </c>
      <c r="C330" s="8">
        <f t="shared" si="495"/>
        <v>1</v>
      </c>
      <c r="D330" s="8">
        <f t="shared" ref="D330" si="616">D324+6</f>
        <v>7</v>
      </c>
      <c r="E330" s="18" t="str">
        <f ca="1">IF(G330=1,"-2147483647",IF(A330/L329&lt;=N$2*N$3,OFFSET(Shifts!A$1,L329,0,1)))</f>
        <v>-2147483647</v>
      </c>
      <c r="F330" s="8">
        <v>1</v>
      </c>
      <c r="G330" s="42">
        <f t="shared" ref="G330" si="617">N$12</f>
        <v>1</v>
      </c>
      <c r="H330" s="8">
        <f t="shared" si="615"/>
        <v>0</v>
      </c>
      <c r="I330" s="8">
        <f t="shared" si="599"/>
        <v>0</v>
      </c>
      <c r="J330" s="8">
        <f t="shared" si="604"/>
        <v>7</v>
      </c>
      <c r="K330" s="16" t="e">
        <f ca="1">VLOOKUP(E330,Shifts!A$2:B527,2,FALSE)</f>
        <v>#N/A</v>
      </c>
      <c r="L330" s="16">
        <f t="shared" si="600"/>
        <v>48</v>
      </c>
      <c r="M330" s="16" t="str">
        <f ca="1">VLOOKUP(B330,Schedule!A$2:B$400,2,FALSE)</f>
        <v xml:space="preserve">00:00 00:00 </v>
      </c>
      <c r="O330" s="8" t="str">
        <f t="shared" ca="1" si="601"/>
        <v>insert into scheduleshift values (@ID,'47','1','7','-2147483647','1','1')exec @id=dbo.nextval 'scheduleshift.scheduleshiftref'</v>
      </c>
    </row>
    <row r="331" spans="1:15" x14ac:dyDescent="0.3">
      <c r="A331" s="8">
        <v>330</v>
      </c>
      <c r="B331" s="8">
        <f t="shared" si="510"/>
        <v>48</v>
      </c>
      <c r="C331" s="8">
        <f t="shared" si="495"/>
        <v>1</v>
      </c>
      <c r="D331" s="8">
        <f t="shared" ref="D331" si="618">2-1</f>
        <v>1</v>
      </c>
      <c r="E331" s="18">
        <f ca="1">IF(G331=1,"-2147483647",IF(A331/L330&lt;=N$2*N$3,OFFSET(Shifts!A$1,L330,0,1)))</f>
        <v>97</v>
      </c>
      <c r="F331" s="8">
        <v>1</v>
      </c>
      <c r="G331" s="42">
        <f t="shared" ref="G331" si="619">N$6</f>
        <v>0</v>
      </c>
      <c r="H331" s="8">
        <f t="shared" si="615"/>
        <v>1</v>
      </c>
      <c r="I331" s="8">
        <f t="shared" si="599"/>
        <v>1</v>
      </c>
      <c r="J331" s="8">
        <f t="shared" si="604"/>
        <v>1</v>
      </c>
      <c r="K331" s="16" t="str">
        <f ca="1">VLOOKUP(E331,Shifts!A$2:B528,2,FALSE)</f>
        <v>00:00 00:00</v>
      </c>
      <c r="L331" s="16">
        <f t="shared" si="600"/>
        <v>48</v>
      </c>
      <c r="M331" s="16" t="str">
        <f ca="1">VLOOKUP(B331,Schedule!A$2:B$400,2,FALSE)</f>
        <v xml:space="preserve">00:00 00:00 </v>
      </c>
      <c r="O331" s="8" t="str">
        <f t="shared" ca="1" si="601"/>
        <v>insert into scheduleshift values (@ID,'48','1','1','97','1','0')exec @id=dbo.nextval 'scheduleshift.scheduleshiftref'</v>
      </c>
    </row>
    <row r="332" spans="1:15" x14ac:dyDescent="0.3">
      <c r="A332" s="8">
        <v>331</v>
      </c>
      <c r="B332" s="8">
        <f t="shared" si="510"/>
        <v>48</v>
      </c>
      <c r="C332" s="8">
        <f t="shared" si="495"/>
        <v>1</v>
      </c>
      <c r="D332" s="8">
        <f t="shared" ref="D332" si="620">D331+1</f>
        <v>2</v>
      </c>
      <c r="E332" s="18">
        <f ca="1">IF(G332=1,"-2147483647",IF(A332/L331&lt;=N$2*N$3,OFFSET(Shifts!A$1,L331,0,1)))</f>
        <v>97</v>
      </c>
      <c r="F332" s="8">
        <v>1</v>
      </c>
      <c r="G332" s="42">
        <f t="shared" ref="G332" si="621">N$7</f>
        <v>0</v>
      </c>
      <c r="H332" s="8">
        <f t="shared" si="615"/>
        <v>0</v>
      </c>
      <c r="I332" s="8">
        <f t="shared" si="599"/>
        <v>0</v>
      </c>
      <c r="J332" s="8">
        <f t="shared" si="604"/>
        <v>2</v>
      </c>
      <c r="K332" s="16" t="str">
        <f ca="1">VLOOKUP(E332,Shifts!A$2:B529,2,FALSE)</f>
        <v>00:00 00:00</v>
      </c>
      <c r="L332" s="16">
        <f t="shared" si="600"/>
        <v>48</v>
      </c>
      <c r="M332" s="16" t="str">
        <f ca="1">VLOOKUP(B332,Schedule!A$2:B$400,2,FALSE)</f>
        <v xml:space="preserve">00:00 00:00 </v>
      </c>
      <c r="O332" s="8" t="str">
        <f t="shared" ca="1" si="601"/>
        <v>insert into scheduleshift values (@ID,'48','1','2','97','1','0')exec @id=dbo.nextval 'scheduleshift.scheduleshiftref'</v>
      </c>
    </row>
    <row r="333" spans="1:15" x14ac:dyDescent="0.3">
      <c r="A333" s="8">
        <v>332</v>
      </c>
      <c r="B333" s="8">
        <f t="shared" si="510"/>
        <v>48</v>
      </c>
      <c r="C333" s="8">
        <f t="shared" si="495"/>
        <v>1</v>
      </c>
      <c r="D333" s="8">
        <f t="shared" ref="D333" si="622">D331+2</f>
        <v>3</v>
      </c>
      <c r="E333" s="18">
        <f ca="1">IF(G333=1,"-2147483647",IF(A333/L332&lt;=N$2*N$3,OFFSET(Shifts!A$1,L332,0,1)))</f>
        <v>97</v>
      </c>
      <c r="F333" s="8">
        <v>1</v>
      </c>
      <c r="G333" s="42">
        <f t="shared" ref="G333" si="623">N$8</f>
        <v>0</v>
      </c>
      <c r="H333" s="8">
        <f t="shared" si="615"/>
        <v>0</v>
      </c>
      <c r="I333" s="8">
        <f t="shared" si="599"/>
        <v>0</v>
      </c>
      <c r="J333" s="8">
        <f t="shared" si="604"/>
        <v>3</v>
      </c>
      <c r="K333" s="16" t="str">
        <f ca="1">VLOOKUP(E333,Shifts!A$2:B530,2,FALSE)</f>
        <v>00:00 00:00</v>
      </c>
      <c r="L333" s="16">
        <f t="shared" si="600"/>
        <v>48</v>
      </c>
      <c r="M333" s="16" t="str">
        <f ca="1">VLOOKUP(B333,Schedule!A$2:B$400,2,FALSE)</f>
        <v xml:space="preserve">00:00 00:00 </v>
      </c>
      <c r="O333" s="8" t="str">
        <f t="shared" ca="1" si="601"/>
        <v>insert into scheduleshift values (@ID,'48','1','3','97','1','0')exec @id=dbo.nextval 'scheduleshift.scheduleshiftref'</v>
      </c>
    </row>
    <row r="334" spans="1:15" x14ac:dyDescent="0.3">
      <c r="A334" s="8">
        <v>333</v>
      </c>
      <c r="B334" s="8">
        <f t="shared" si="510"/>
        <v>48</v>
      </c>
      <c r="C334" s="8">
        <f t="shared" si="495"/>
        <v>1</v>
      </c>
      <c r="D334" s="8">
        <f t="shared" ref="D334" si="624">D331+3</f>
        <v>4</v>
      </c>
      <c r="E334" s="18">
        <f ca="1">IF(G334=1,"-2147483647",IF(A334/L333&lt;=N$2*N$3,OFFSET(Shifts!A$1,L333,0,1)))</f>
        <v>97</v>
      </c>
      <c r="F334" s="8">
        <v>1</v>
      </c>
      <c r="G334" s="42">
        <f t="shared" ref="G334" si="625">N$9</f>
        <v>0</v>
      </c>
      <c r="H334" s="8">
        <f t="shared" si="615"/>
        <v>0</v>
      </c>
      <c r="I334" s="8">
        <f t="shared" si="599"/>
        <v>0</v>
      </c>
      <c r="J334" s="8">
        <f t="shared" si="604"/>
        <v>4</v>
      </c>
      <c r="K334" s="16" t="str">
        <f ca="1">VLOOKUP(E334,Shifts!A$2:B531,2,FALSE)</f>
        <v>00:00 00:00</v>
      </c>
      <c r="L334" s="16">
        <f t="shared" si="600"/>
        <v>48</v>
      </c>
      <c r="M334" s="16" t="str">
        <f ca="1">VLOOKUP(B334,Schedule!A$2:B$400,2,FALSE)</f>
        <v xml:space="preserve">00:00 00:00 </v>
      </c>
      <c r="O334" s="8" t="str">
        <f t="shared" ca="1" si="601"/>
        <v>insert into scheduleshift values (@ID,'48','1','4','97','1','0')exec @id=dbo.nextval 'scheduleshift.scheduleshiftref'</v>
      </c>
    </row>
    <row r="335" spans="1:15" x14ac:dyDescent="0.3">
      <c r="A335" s="8">
        <v>334</v>
      </c>
      <c r="B335" s="8">
        <f t="shared" si="510"/>
        <v>48</v>
      </c>
      <c r="C335" s="8">
        <f t="shared" si="495"/>
        <v>1</v>
      </c>
      <c r="D335" s="8">
        <f t="shared" ref="D335" si="626">D331+4</f>
        <v>5</v>
      </c>
      <c r="E335" s="18">
        <f ca="1">IF(G335=1,"-2147483647",IF(A335/L334&lt;=N$2*N$3,OFFSET(Shifts!A$1,L334,0,1)))</f>
        <v>97</v>
      </c>
      <c r="F335" s="8">
        <v>1</v>
      </c>
      <c r="G335" s="42">
        <f t="shared" ref="G335" si="627">N$10</f>
        <v>0</v>
      </c>
      <c r="H335" s="8">
        <f t="shared" si="615"/>
        <v>0</v>
      </c>
      <c r="I335" s="8">
        <f t="shared" si="599"/>
        <v>0</v>
      </c>
      <c r="J335" s="8">
        <f t="shared" si="604"/>
        <v>5</v>
      </c>
      <c r="K335" s="16" t="str">
        <f ca="1">VLOOKUP(E335,Shifts!A$2:B532,2,FALSE)</f>
        <v>00:00 00:00</v>
      </c>
      <c r="L335" s="16">
        <f t="shared" si="600"/>
        <v>48</v>
      </c>
      <c r="M335" s="16" t="str">
        <f ca="1">VLOOKUP(B335,Schedule!A$2:B$400,2,FALSE)</f>
        <v xml:space="preserve">00:00 00:00 </v>
      </c>
      <c r="O335" s="8" t="str">
        <f t="shared" ca="1" si="601"/>
        <v>insert into scheduleshift values (@ID,'48','1','5','97','1','0')exec @id=dbo.nextval 'scheduleshift.scheduleshiftref'</v>
      </c>
    </row>
    <row r="336" spans="1:15" x14ac:dyDescent="0.3">
      <c r="A336" s="8">
        <v>335</v>
      </c>
      <c r="B336" s="8">
        <f t="shared" si="510"/>
        <v>48</v>
      </c>
      <c r="C336" s="8">
        <f t="shared" si="495"/>
        <v>1</v>
      </c>
      <c r="D336" s="8">
        <f t="shared" ref="D336" si="628">D331+5</f>
        <v>6</v>
      </c>
      <c r="E336" s="18" t="str">
        <f ca="1">IF(G336=1,"-2147483647",IF(A336/L335&lt;=N$2*N$3,OFFSET(Shifts!A$1,L335,0,1)))</f>
        <v>-2147483647</v>
      </c>
      <c r="F336" s="8">
        <v>1</v>
      </c>
      <c r="G336" s="42">
        <f t="shared" ref="G336" si="629">N$11</f>
        <v>1</v>
      </c>
      <c r="H336" s="8">
        <f t="shared" si="615"/>
        <v>0</v>
      </c>
      <c r="I336" s="8">
        <f t="shared" si="599"/>
        <v>0</v>
      </c>
      <c r="J336" s="8">
        <f t="shared" si="604"/>
        <v>6</v>
      </c>
      <c r="K336" s="16" t="e">
        <f ca="1">VLOOKUP(E336,Shifts!A$2:B533,2,FALSE)</f>
        <v>#N/A</v>
      </c>
      <c r="L336" s="16">
        <f t="shared" si="600"/>
        <v>48</v>
      </c>
      <c r="M336" s="16" t="str">
        <f ca="1">VLOOKUP(B336,Schedule!A$2:B$400,2,FALSE)</f>
        <v xml:space="preserve">00:00 00:00 </v>
      </c>
      <c r="O336" s="8" t="str">
        <f t="shared" ca="1" si="601"/>
        <v>insert into scheduleshift values (@ID,'48','1','6','-2147483647','1','1')exec @id=dbo.nextval 'scheduleshift.scheduleshiftref'</v>
      </c>
    </row>
    <row r="337" spans="1:15" x14ac:dyDescent="0.3">
      <c r="A337" s="8">
        <v>336</v>
      </c>
      <c r="B337" s="8">
        <f t="shared" si="510"/>
        <v>48</v>
      </c>
      <c r="C337" s="8">
        <f t="shared" ref="C337:C346" si="630">IF(I337=1,1,IF(H337=1,C336+1,IF(H337=0,C336)))</f>
        <v>1</v>
      </c>
      <c r="D337" s="8">
        <f t="shared" ref="D337" si="631">D331+6</f>
        <v>7</v>
      </c>
      <c r="E337" s="18" t="str">
        <f ca="1">IF(G337=1,"-2147483647",IF(A337/L336&lt;=N$2*N$3,OFFSET(Shifts!A$1,L336,0,1)))</f>
        <v>-2147483647</v>
      </c>
      <c r="F337" s="8">
        <v>1</v>
      </c>
      <c r="G337" s="42">
        <f t="shared" ref="G337" si="632">N$12</f>
        <v>1</v>
      </c>
      <c r="H337" s="8">
        <f t="shared" si="615"/>
        <v>0</v>
      </c>
      <c r="I337" s="8">
        <f t="shared" si="599"/>
        <v>0</v>
      </c>
      <c r="J337" s="8">
        <f t="shared" si="604"/>
        <v>7</v>
      </c>
      <c r="K337" s="16" t="e">
        <f ca="1">VLOOKUP(E337,Shifts!A$2:B534,2,FALSE)</f>
        <v>#N/A</v>
      </c>
      <c r="L337" s="16">
        <f t="shared" si="600"/>
        <v>49</v>
      </c>
      <c r="M337" s="16" t="str">
        <f ca="1">VLOOKUP(B337,Schedule!A$2:B$400,2,FALSE)</f>
        <v xml:space="preserve">00:00 00:00 </v>
      </c>
      <c r="O337" s="8" t="str">
        <f t="shared" ca="1" si="601"/>
        <v>insert into scheduleshift values (@ID,'48','1','7','-2147483647','1','1')exec @id=dbo.nextval 'scheduleshift.scheduleshiftref'</v>
      </c>
    </row>
    <row r="338" spans="1:15" x14ac:dyDescent="0.3">
      <c r="A338" s="8">
        <v>337</v>
      </c>
      <c r="B338" s="8">
        <f t="shared" si="510"/>
        <v>49</v>
      </c>
      <c r="C338" s="8">
        <f t="shared" si="630"/>
        <v>1</v>
      </c>
      <c r="D338" s="8">
        <f t="shared" ref="D338:D401" si="633">2-1</f>
        <v>1</v>
      </c>
      <c r="E338" s="18">
        <f ca="1">IF(G338=1,"-2147483647",IF(A338/L337&lt;=N$2*N$3,OFFSET(Shifts!A$1,L337,0,1)))</f>
        <v>99</v>
      </c>
      <c r="F338" s="8">
        <v>1</v>
      </c>
      <c r="G338" s="42">
        <f t="shared" ref="G338" si="634">N$6</f>
        <v>0</v>
      </c>
      <c r="H338" s="8">
        <f t="shared" si="615"/>
        <v>1</v>
      </c>
      <c r="I338" s="8">
        <f t="shared" si="599"/>
        <v>1</v>
      </c>
      <c r="J338" s="8">
        <f t="shared" si="604"/>
        <v>1</v>
      </c>
      <c r="K338" s="16" t="str">
        <f ca="1">VLOOKUP(E338,Shifts!A$2:B535,2,FALSE)</f>
        <v>00:00 00:00</v>
      </c>
      <c r="L338" s="16">
        <f t="shared" si="600"/>
        <v>49</v>
      </c>
      <c r="M338" s="16" t="str">
        <f ca="1">VLOOKUP(B338,Schedule!A$2:B$400,2,FALSE)</f>
        <v xml:space="preserve">00:00 00:00 </v>
      </c>
      <c r="O338" s="8" t="str">
        <f t="shared" ca="1" si="601"/>
        <v>insert into scheduleshift values (@ID,'49','1','1','99','1','0')exec @id=dbo.nextval 'scheduleshift.scheduleshiftref'</v>
      </c>
    </row>
    <row r="339" spans="1:15" x14ac:dyDescent="0.3">
      <c r="A339" s="8">
        <v>338</v>
      </c>
      <c r="B339" s="8">
        <f t="shared" si="510"/>
        <v>49</v>
      </c>
      <c r="C339" s="8">
        <f t="shared" si="630"/>
        <v>1</v>
      </c>
      <c r="D339" s="8">
        <f t="shared" ref="D339" si="635">D338+1</f>
        <v>2</v>
      </c>
      <c r="E339" s="18">
        <f ca="1">IF(G339=1,"-2147483647",IF(A339/L338&lt;=N$2*N$3,OFFSET(Shifts!A$1,L338,0,1)))</f>
        <v>99</v>
      </c>
      <c r="F339" s="8">
        <v>1</v>
      </c>
      <c r="G339" s="42">
        <f t="shared" ref="G339" si="636">N$7</f>
        <v>0</v>
      </c>
      <c r="H339" s="8">
        <f t="shared" si="615"/>
        <v>0</v>
      </c>
      <c r="I339" s="8">
        <f t="shared" si="599"/>
        <v>0</v>
      </c>
      <c r="J339" s="8">
        <f t="shared" si="604"/>
        <v>2</v>
      </c>
      <c r="K339" s="16" t="str">
        <f ca="1">VLOOKUP(E339,Shifts!A$2:B536,2,FALSE)</f>
        <v>00:00 00:00</v>
      </c>
      <c r="L339" s="16">
        <f t="shared" si="600"/>
        <v>49</v>
      </c>
      <c r="M339" s="16" t="str">
        <f ca="1">VLOOKUP(B339,Schedule!A$2:B$400,2,FALSE)</f>
        <v xml:space="preserve">00:00 00:00 </v>
      </c>
      <c r="O339" s="8" t="str">
        <f t="shared" ca="1" si="601"/>
        <v>insert into scheduleshift values (@ID,'49','1','2','99','1','0')exec @id=dbo.nextval 'scheduleshift.scheduleshiftref'</v>
      </c>
    </row>
    <row r="340" spans="1:15" x14ac:dyDescent="0.3">
      <c r="A340" s="8">
        <v>339</v>
      </c>
      <c r="B340" s="8">
        <f t="shared" si="510"/>
        <v>49</v>
      </c>
      <c r="C340" s="8">
        <f t="shared" si="630"/>
        <v>1</v>
      </c>
      <c r="D340" s="8">
        <f t="shared" ref="D340" si="637">D338+2</f>
        <v>3</v>
      </c>
      <c r="E340" s="18">
        <f ca="1">IF(G340=1,"-2147483647",IF(A340/L339&lt;=N$2*N$3,OFFSET(Shifts!A$1,L339,0,1)))</f>
        <v>99</v>
      </c>
      <c r="F340" s="8">
        <v>1</v>
      </c>
      <c r="G340" s="42">
        <f t="shared" ref="G340" si="638">N$8</f>
        <v>0</v>
      </c>
      <c r="H340" s="8">
        <f t="shared" si="615"/>
        <v>0</v>
      </c>
      <c r="I340" s="8">
        <f t="shared" si="599"/>
        <v>0</v>
      </c>
      <c r="J340" s="8">
        <f t="shared" si="604"/>
        <v>3</v>
      </c>
      <c r="K340" s="16" t="str">
        <f ca="1">VLOOKUP(E340,Shifts!A$2:B537,2,FALSE)</f>
        <v>00:00 00:00</v>
      </c>
      <c r="L340" s="16">
        <f t="shared" si="600"/>
        <v>49</v>
      </c>
      <c r="M340" s="16" t="str">
        <f ca="1">VLOOKUP(B340,Schedule!A$2:B$400,2,FALSE)</f>
        <v xml:space="preserve">00:00 00:00 </v>
      </c>
      <c r="O340" s="8" t="str">
        <f t="shared" ca="1" si="601"/>
        <v>insert into scheduleshift values (@ID,'49','1','3','99','1','0')exec @id=dbo.nextval 'scheduleshift.scheduleshiftref'</v>
      </c>
    </row>
    <row r="341" spans="1:15" x14ac:dyDescent="0.3">
      <c r="A341" s="8">
        <v>340</v>
      </c>
      <c r="B341" s="8">
        <f t="shared" si="510"/>
        <v>49</v>
      </c>
      <c r="C341" s="8">
        <f t="shared" si="630"/>
        <v>1</v>
      </c>
      <c r="D341" s="8">
        <f t="shared" ref="D341" si="639">D338+3</f>
        <v>4</v>
      </c>
      <c r="E341" s="18">
        <f ca="1">IF(G341=1,"-2147483647",IF(A341/L340&lt;=N$2*N$3,OFFSET(Shifts!A$1,L340,0,1)))</f>
        <v>99</v>
      </c>
      <c r="F341" s="8">
        <v>1</v>
      </c>
      <c r="G341" s="42">
        <f t="shared" ref="G341" si="640">N$9</f>
        <v>0</v>
      </c>
      <c r="H341" s="8">
        <f t="shared" si="615"/>
        <v>0</v>
      </c>
      <c r="I341" s="8">
        <f t="shared" si="599"/>
        <v>0</v>
      </c>
      <c r="J341" s="8">
        <f t="shared" si="604"/>
        <v>4</v>
      </c>
      <c r="K341" s="16" t="str">
        <f ca="1">VLOOKUP(E341,Shifts!A$2:B538,2,FALSE)</f>
        <v>00:00 00:00</v>
      </c>
      <c r="L341" s="16">
        <f t="shared" si="600"/>
        <v>49</v>
      </c>
      <c r="M341" s="16" t="str">
        <f ca="1">VLOOKUP(B341,Schedule!A$2:B$400,2,FALSE)</f>
        <v xml:space="preserve">00:00 00:00 </v>
      </c>
      <c r="O341" s="8" t="str">
        <f t="shared" ca="1" si="601"/>
        <v>insert into scheduleshift values (@ID,'49','1','4','99','1','0')exec @id=dbo.nextval 'scheduleshift.scheduleshiftref'</v>
      </c>
    </row>
    <row r="342" spans="1:15" x14ac:dyDescent="0.3">
      <c r="A342" s="8">
        <v>341</v>
      </c>
      <c r="B342" s="8">
        <f t="shared" si="510"/>
        <v>49</v>
      </c>
      <c r="C342" s="8">
        <f t="shared" si="630"/>
        <v>1</v>
      </c>
      <c r="D342" s="8">
        <f t="shared" ref="D342" si="641">D338+4</f>
        <v>5</v>
      </c>
      <c r="E342" s="18">
        <f ca="1">IF(G342=1,"-2147483647",IF(A342/L341&lt;=N$2*N$3,OFFSET(Shifts!A$1,L341,0,1)))</f>
        <v>99</v>
      </c>
      <c r="F342" s="8">
        <v>1</v>
      </c>
      <c r="G342" s="42">
        <f t="shared" ref="G342" si="642">N$10</f>
        <v>0</v>
      </c>
      <c r="H342" s="8">
        <f t="shared" si="615"/>
        <v>0</v>
      </c>
      <c r="I342" s="8">
        <f t="shared" si="599"/>
        <v>0</v>
      </c>
      <c r="J342" s="8">
        <f t="shared" si="604"/>
        <v>5</v>
      </c>
      <c r="K342" s="16" t="str">
        <f ca="1">VLOOKUP(E342,Shifts!A$2:B539,2,FALSE)</f>
        <v>00:00 00:00</v>
      </c>
      <c r="L342" s="16">
        <f t="shared" si="600"/>
        <v>49</v>
      </c>
      <c r="M342" s="16" t="str">
        <f ca="1">VLOOKUP(B342,Schedule!A$2:B$400,2,FALSE)</f>
        <v xml:space="preserve">00:00 00:00 </v>
      </c>
      <c r="O342" s="8" t="str">
        <f t="shared" ca="1" si="601"/>
        <v>insert into scheduleshift values (@ID,'49','1','5','99','1','0')exec @id=dbo.nextval 'scheduleshift.scheduleshiftref'</v>
      </c>
    </row>
    <row r="343" spans="1:15" x14ac:dyDescent="0.3">
      <c r="A343" s="8">
        <v>342</v>
      </c>
      <c r="B343" s="8">
        <f t="shared" si="510"/>
        <v>49</v>
      </c>
      <c r="C343" s="8">
        <f t="shared" si="630"/>
        <v>1</v>
      </c>
      <c r="D343" s="8">
        <f t="shared" ref="D343" si="643">D338+5</f>
        <v>6</v>
      </c>
      <c r="E343" s="18" t="str">
        <f ca="1">IF(G343=1,"-2147483647",IF(A343/L342&lt;=N$2*N$3,OFFSET(Shifts!A$1,L342,0,1)))</f>
        <v>-2147483647</v>
      </c>
      <c r="F343" s="8">
        <v>1</v>
      </c>
      <c r="G343" s="42">
        <f t="shared" ref="G343" si="644">N$11</f>
        <v>1</v>
      </c>
      <c r="H343" s="8">
        <f t="shared" si="615"/>
        <v>0</v>
      </c>
      <c r="I343" s="8">
        <f t="shared" si="599"/>
        <v>0</v>
      </c>
      <c r="J343" s="8">
        <f t="shared" si="604"/>
        <v>6</v>
      </c>
      <c r="K343" s="16" t="e">
        <f ca="1">VLOOKUP(E343,Shifts!A$2:B540,2,FALSE)</f>
        <v>#N/A</v>
      </c>
      <c r="L343" s="16">
        <f t="shared" si="600"/>
        <v>49</v>
      </c>
      <c r="M343" s="16" t="str">
        <f ca="1">VLOOKUP(B343,Schedule!A$2:B$400,2,FALSE)</f>
        <v xml:space="preserve">00:00 00:00 </v>
      </c>
      <c r="O343" s="8" t="str">
        <f t="shared" ca="1" si="601"/>
        <v>insert into scheduleshift values (@ID,'49','1','6','-2147483647','1','1')exec @id=dbo.nextval 'scheduleshift.scheduleshiftref'</v>
      </c>
    </row>
    <row r="344" spans="1:15" x14ac:dyDescent="0.3">
      <c r="A344" s="8">
        <v>343</v>
      </c>
      <c r="B344" s="8">
        <f t="shared" ref="B344:B352" si="645">IF(I344=1,B343+1,B343)</f>
        <v>49</v>
      </c>
      <c r="C344" s="8">
        <f t="shared" si="630"/>
        <v>1</v>
      </c>
      <c r="D344" s="8">
        <f t="shared" ref="D344" si="646">D338+6</f>
        <v>7</v>
      </c>
      <c r="E344" s="18" t="str">
        <f ca="1">IF(G344=1,"-2147483647",IF(A344/L343&lt;=N$2*N$3,OFFSET(Shifts!A$1,L343,0,1)))</f>
        <v>-2147483647</v>
      </c>
      <c r="F344" s="8">
        <v>1</v>
      </c>
      <c r="G344" s="42">
        <f t="shared" ref="G344" si="647">N$12</f>
        <v>1</v>
      </c>
      <c r="H344" s="8">
        <f t="shared" si="615"/>
        <v>0</v>
      </c>
      <c r="I344" s="8">
        <f t="shared" si="599"/>
        <v>0</v>
      </c>
      <c r="J344" s="8">
        <f t="shared" si="604"/>
        <v>7</v>
      </c>
      <c r="K344" s="16" t="e">
        <f ca="1">VLOOKUP(E344,Shifts!A$2:B541,2,FALSE)</f>
        <v>#N/A</v>
      </c>
      <c r="L344" s="16">
        <f t="shared" si="600"/>
        <v>50</v>
      </c>
      <c r="M344" s="16" t="str">
        <f ca="1">VLOOKUP(B344,Schedule!A$2:B$400,2,FALSE)</f>
        <v xml:space="preserve">00:00 00:00 </v>
      </c>
      <c r="O344" s="8" t="str">
        <f t="shared" ca="1" si="601"/>
        <v>insert into scheduleshift values (@ID,'49','1','7','-2147483647','1','1')exec @id=dbo.nextval 'scheduleshift.scheduleshiftref'</v>
      </c>
    </row>
    <row r="345" spans="1:15" x14ac:dyDescent="0.3">
      <c r="A345" s="8">
        <v>344</v>
      </c>
      <c r="B345" s="8">
        <f t="shared" si="645"/>
        <v>50</v>
      </c>
      <c r="C345" s="8">
        <f t="shared" si="630"/>
        <v>1</v>
      </c>
      <c r="D345" s="8">
        <f t="shared" si="633"/>
        <v>1</v>
      </c>
      <c r="E345" s="18">
        <f ca="1">IF(G345=1,"-2147483647",IF(A345/L344&lt;=N$2*N$3,OFFSET(Shifts!A$1,L344,0,1)))</f>
        <v>101</v>
      </c>
      <c r="F345" s="8">
        <v>1</v>
      </c>
      <c r="G345" s="42">
        <f t="shared" ref="G345" si="648">N$6</f>
        <v>0</v>
      </c>
      <c r="H345" s="8">
        <f t="shared" si="615"/>
        <v>1</v>
      </c>
      <c r="I345" s="8">
        <f t="shared" si="599"/>
        <v>1</v>
      </c>
      <c r="J345" s="8">
        <f t="shared" si="604"/>
        <v>1</v>
      </c>
      <c r="K345" s="16" t="str">
        <f ca="1">VLOOKUP(E345,Shifts!A$2:B542,2,FALSE)</f>
        <v>00:00 00:00</v>
      </c>
      <c r="L345" s="16">
        <f t="shared" si="600"/>
        <v>50</v>
      </c>
      <c r="M345" s="16" t="str">
        <f ca="1">VLOOKUP(B345,Schedule!A$2:B$400,2,FALSE)</f>
        <v xml:space="preserve">00:00 00:00 </v>
      </c>
      <c r="O345" s="8" t="str">
        <f t="shared" ca="1" si="601"/>
        <v>insert into scheduleshift values (@ID,'50','1','1','101','1','0')exec @id=dbo.nextval 'scheduleshift.scheduleshiftref'</v>
      </c>
    </row>
    <row r="346" spans="1:15" x14ac:dyDescent="0.3">
      <c r="A346" s="8">
        <v>345</v>
      </c>
      <c r="B346" s="8">
        <f t="shared" si="645"/>
        <v>50</v>
      </c>
      <c r="C346" s="8">
        <f t="shared" si="630"/>
        <v>1</v>
      </c>
      <c r="D346" s="8">
        <f t="shared" ref="D346" si="649">D345+1</f>
        <v>2</v>
      </c>
      <c r="E346" s="18">
        <f ca="1">IF(G346=1,"-2147483647",IF(A346/L345&lt;=N$2*N$3,OFFSET(Shifts!A$1,L345,0,1)))</f>
        <v>101</v>
      </c>
      <c r="F346" s="8">
        <v>1</v>
      </c>
      <c r="G346" s="42">
        <f t="shared" ref="G346" si="650">N$7</f>
        <v>0</v>
      </c>
      <c r="H346" s="8">
        <f t="shared" si="615"/>
        <v>0</v>
      </c>
      <c r="I346" s="8">
        <f t="shared" si="599"/>
        <v>0</v>
      </c>
      <c r="J346" s="8">
        <f t="shared" si="604"/>
        <v>2</v>
      </c>
      <c r="K346" s="16" t="str">
        <f ca="1">VLOOKUP(E346,Shifts!A$2:B543,2,FALSE)</f>
        <v>00:00 00:00</v>
      </c>
      <c r="L346" s="16">
        <f t="shared" si="600"/>
        <v>50</v>
      </c>
      <c r="M346" s="16" t="str">
        <f ca="1">VLOOKUP(B346,Schedule!A$2:B$400,2,FALSE)</f>
        <v xml:space="preserve">00:00 00:00 </v>
      </c>
      <c r="O346" s="8" t="str">
        <f t="shared" ca="1" si="601"/>
        <v>insert into scheduleshift values (@ID,'50','1','2','101','1','0')exec @id=dbo.nextval 'scheduleshift.scheduleshiftref'</v>
      </c>
    </row>
    <row r="347" spans="1:15" x14ac:dyDescent="0.3">
      <c r="A347" s="8">
        <v>346</v>
      </c>
      <c r="B347" s="8">
        <f t="shared" si="645"/>
        <v>50</v>
      </c>
      <c r="C347" s="8">
        <f t="shared" ref="C347:C410" si="651">IF(I347=1,1,IF(H347=1,C346+1,IF(H347=0,C346)))</f>
        <v>1</v>
      </c>
      <c r="D347" s="8">
        <f t="shared" si="633"/>
        <v>1</v>
      </c>
      <c r="E347" s="18">
        <f ca="1">IF(G347=1,"-2147483647",IF(A347/L346&lt;=N$2*N$3,OFFSET(Shifts!A$1,L346,0,1)))</f>
        <v>101</v>
      </c>
      <c r="F347" s="8">
        <v>1</v>
      </c>
      <c r="G347" s="42">
        <f t="shared" ref="G347" si="652">N$6</f>
        <v>0</v>
      </c>
      <c r="H347" s="8">
        <f t="shared" ref="H347:H410" si="653">IF(D346=7,1,0)</f>
        <v>0</v>
      </c>
      <c r="I347" s="8">
        <f t="shared" ref="I347:I410" si="654">IF(C346*D346=N$2,1,0)</f>
        <v>0</v>
      </c>
      <c r="J347" s="8">
        <f t="shared" ref="J347:J410" si="655">MOD(J346,N$2*N$3)+1</f>
        <v>3</v>
      </c>
      <c r="K347" s="16" t="str">
        <f ca="1">VLOOKUP(E347,Shifts!A$2:B544,2,FALSE)</f>
        <v>00:00 00:00</v>
      </c>
      <c r="L347" s="16">
        <f t="shared" ref="L347:L410" si="656">IF(J347&lt;N$2*N$3,L346,L346+1)</f>
        <v>50</v>
      </c>
      <c r="M347" s="16" t="str">
        <f ca="1">VLOOKUP(B347,Schedule!A$2:B$400,2,FALSE)</f>
        <v xml:space="preserve">00:00 00:00 </v>
      </c>
      <c r="O347" s="8" t="str">
        <f t="shared" ca="1" si="601"/>
        <v>insert into scheduleshift values (@ID,'50','1','1','101','1','0')exec @id=dbo.nextval 'scheduleshift.scheduleshiftref'</v>
      </c>
    </row>
    <row r="348" spans="1:15" x14ac:dyDescent="0.3">
      <c r="A348" s="8">
        <v>347</v>
      </c>
      <c r="B348" s="8">
        <f t="shared" si="645"/>
        <v>50</v>
      </c>
      <c r="C348" s="8">
        <f t="shared" si="651"/>
        <v>1</v>
      </c>
      <c r="D348" s="8">
        <f t="shared" ref="D348:D411" si="657">D347+1</f>
        <v>2</v>
      </c>
      <c r="E348" s="18">
        <f ca="1">IF(G348=1,"-2147483647",IF(A348/L347&lt;=N$2*N$3,OFFSET(Shifts!A$1,L347,0,1)))</f>
        <v>101</v>
      </c>
      <c r="F348" s="8">
        <v>1</v>
      </c>
      <c r="G348" s="42">
        <f t="shared" ref="G348" si="658">N$7</f>
        <v>0</v>
      </c>
      <c r="H348" s="8">
        <f t="shared" si="653"/>
        <v>0</v>
      </c>
      <c r="I348" s="8">
        <f t="shared" si="654"/>
        <v>0</v>
      </c>
      <c r="J348" s="8">
        <f t="shared" si="655"/>
        <v>4</v>
      </c>
      <c r="K348" s="16" t="str">
        <f ca="1">VLOOKUP(E348,Shifts!A$2:B545,2,FALSE)</f>
        <v>00:00 00:00</v>
      </c>
      <c r="L348" s="16">
        <f t="shared" si="656"/>
        <v>50</v>
      </c>
      <c r="M348" s="16" t="str">
        <f ca="1">VLOOKUP(B348,Schedule!A$2:B$400,2,FALSE)</f>
        <v xml:space="preserve">00:00 00:00 </v>
      </c>
      <c r="O348" s="8" t="str">
        <f t="shared" ca="1" si="601"/>
        <v>insert into scheduleshift values (@ID,'50','1','2','101','1','0')exec @id=dbo.nextval 'scheduleshift.scheduleshiftref'</v>
      </c>
    </row>
    <row r="349" spans="1:15" x14ac:dyDescent="0.3">
      <c r="A349" s="8">
        <v>348</v>
      </c>
      <c r="B349" s="8">
        <f t="shared" si="645"/>
        <v>50</v>
      </c>
      <c r="C349" s="8">
        <f t="shared" si="651"/>
        <v>1</v>
      </c>
      <c r="D349" s="8">
        <f t="shared" ref="D349:D412" si="659">D347+2</f>
        <v>3</v>
      </c>
      <c r="E349" s="18">
        <f ca="1">IF(G349=1,"-2147483647",IF(A349/L348&lt;=N$2*N$3,OFFSET(Shifts!A$1,L348,0,1)))</f>
        <v>101</v>
      </c>
      <c r="F349" s="8">
        <v>1</v>
      </c>
      <c r="G349" s="42">
        <f t="shared" ref="G349" si="660">N$8</f>
        <v>0</v>
      </c>
      <c r="H349" s="8">
        <f t="shared" si="653"/>
        <v>0</v>
      </c>
      <c r="I349" s="8">
        <f t="shared" si="654"/>
        <v>0</v>
      </c>
      <c r="J349" s="8">
        <f t="shared" si="655"/>
        <v>5</v>
      </c>
      <c r="K349" s="16" t="str">
        <f ca="1">VLOOKUP(E349,Shifts!A$2:B546,2,FALSE)</f>
        <v>00:00 00:00</v>
      </c>
      <c r="L349" s="16">
        <f t="shared" si="656"/>
        <v>50</v>
      </c>
      <c r="M349" s="16" t="str">
        <f ca="1">VLOOKUP(B349,Schedule!A$2:B$400,2,FALSE)</f>
        <v xml:space="preserve">00:00 00:00 </v>
      </c>
      <c r="O349" s="8" t="str">
        <f t="shared" ca="1" si="601"/>
        <v>insert into scheduleshift values (@ID,'50','1','3','101','1','0')exec @id=dbo.nextval 'scheduleshift.scheduleshiftref'</v>
      </c>
    </row>
    <row r="350" spans="1:15" x14ac:dyDescent="0.3">
      <c r="A350" s="8">
        <v>349</v>
      </c>
      <c r="B350" s="8">
        <f t="shared" si="645"/>
        <v>50</v>
      </c>
      <c r="C350" s="8">
        <f t="shared" si="651"/>
        <v>1</v>
      </c>
      <c r="D350" s="8">
        <f t="shared" ref="D350:D413" si="661">D347+3</f>
        <v>4</v>
      </c>
      <c r="E350" s="18">
        <f ca="1">IF(G350=1,"-2147483647",IF(A350/L349&lt;=N$2*N$3,OFFSET(Shifts!A$1,L349,0,1)))</f>
        <v>101</v>
      </c>
      <c r="F350" s="8">
        <v>1</v>
      </c>
      <c r="G350" s="42">
        <f t="shared" ref="G350" si="662">N$9</f>
        <v>0</v>
      </c>
      <c r="H350" s="8">
        <f t="shared" si="653"/>
        <v>0</v>
      </c>
      <c r="I350" s="8">
        <f t="shared" si="654"/>
        <v>0</v>
      </c>
      <c r="J350" s="8">
        <f t="shared" si="655"/>
        <v>6</v>
      </c>
      <c r="K350" s="16" t="str">
        <f ca="1">VLOOKUP(E350,Shifts!A$2:B547,2,FALSE)</f>
        <v>00:00 00:00</v>
      </c>
      <c r="L350" s="16">
        <f t="shared" si="656"/>
        <v>50</v>
      </c>
      <c r="M350" s="16" t="str">
        <f ca="1">VLOOKUP(B350,Schedule!A$2:B$400,2,FALSE)</f>
        <v xml:space="preserve">00:00 00:00 </v>
      </c>
      <c r="O350" s="8" t="str">
        <f t="shared" ca="1" si="601"/>
        <v>insert into scheduleshift values (@ID,'50','1','4','101','1','0')exec @id=dbo.nextval 'scheduleshift.scheduleshiftref'</v>
      </c>
    </row>
    <row r="351" spans="1:15" x14ac:dyDescent="0.3">
      <c r="A351" s="8">
        <v>350</v>
      </c>
      <c r="B351" s="8">
        <f t="shared" si="645"/>
        <v>50</v>
      </c>
      <c r="C351" s="8">
        <f t="shared" si="651"/>
        <v>1</v>
      </c>
      <c r="D351" s="8">
        <f t="shared" ref="D351:D414" si="663">D347+4</f>
        <v>5</v>
      </c>
      <c r="E351" s="18">
        <f ca="1">IF(G351=1,"-2147483647",IF(A351/L350&lt;=N$2*N$3,OFFSET(Shifts!A$1,L350,0,1)))</f>
        <v>101</v>
      </c>
      <c r="F351" s="8">
        <v>1</v>
      </c>
      <c r="G351" s="42">
        <f t="shared" ref="G351" si="664">N$10</f>
        <v>0</v>
      </c>
      <c r="H351" s="8">
        <f t="shared" si="653"/>
        <v>0</v>
      </c>
      <c r="I351" s="8">
        <f t="shared" si="654"/>
        <v>0</v>
      </c>
      <c r="J351" s="8">
        <f t="shared" si="655"/>
        <v>7</v>
      </c>
      <c r="K351" s="16" t="str">
        <f ca="1">VLOOKUP(E351,Shifts!A$2:B548,2,FALSE)</f>
        <v>00:00 00:00</v>
      </c>
      <c r="L351" s="16">
        <f t="shared" si="656"/>
        <v>51</v>
      </c>
      <c r="M351" s="16" t="str">
        <f ca="1">VLOOKUP(B351,Schedule!A$2:B$400,2,FALSE)</f>
        <v xml:space="preserve">00:00 00:00 </v>
      </c>
      <c r="O351" s="8" t="str">
        <f t="shared" ca="1" si="601"/>
        <v>insert into scheduleshift values (@ID,'50','1','5','101','1','0')exec @id=dbo.nextval 'scheduleshift.scheduleshiftref'</v>
      </c>
    </row>
    <row r="352" spans="1:15" x14ac:dyDescent="0.3">
      <c r="A352" s="8">
        <v>351</v>
      </c>
      <c r="B352" s="8">
        <f t="shared" si="645"/>
        <v>50</v>
      </c>
      <c r="C352" s="8">
        <f t="shared" si="651"/>
        <v>1</v>
      </c>
      <c r="D352" s="8">
        <f t="shared" ref="D352:D415" si="665">D347+5</f>
        <v>6</v>
      </c>
      <c r="E352" s="18" t="str">
        <f ca="1">IF(G352=1,"-2147483647",IF(A352/L351&lt;=N$2*N$3,OFFSET(Shifts!A$1,L351,0,1)))</f>
        <v>-2147483647</v>
      </c>
      <c r="F352" s="8">
        <v>1</v>
      </c>
      <c r="G352" s="42">
        <f t="shared" ref="G352" si="666">N$11</f>
        <v>1</v>
      </c>
      <c r="H352" s="8">
        <f t="shared" si="653"/>
        <v>0</v>
      </c>
      <c r="I352" s="8">
        <f t="shared" si="654"/>
        <v>0</v>
      </c>
      <c r="J352" s="8">
        <f t="shared" si="655"/>
        <v>1</v>
      </c>
      <c r="K352" s="16" t="e">
        <f ca="1">VLOOKUP(E352,Shifts!A$2:B549,2,FALSE)</f>
        <v>#N/A</v>
      </c>
      <c r="L352" s="16">
        <f t="shared" si="656"/>
        <v>51</v>
      </c>
      <c r="M352" s="16" t="str">
        <f ca="1">VLOOKUP(B352,Schedule!A$2:B$400,2,FALSE)</f>
        <v xml:space="preserve">00:00 00:00 </v>
      </c>
      <c r="O352" s="8" t="str">
        <f t="shared" ca="1" si="601"/>
        <v>insert into scheduleshift values (@ID,'50','1','6','-2147483647','1','1')exec @id=dbo.nextval 'scheduleshift.scheduleshiftref'</v>
      </c>
    </row>
    <row r="353" spans="1:15" x14ac:dyDescent="0.3">
      <c r="A353" s="8">
        <v>352</v>
      </c>
      <c r="B353" s="8">
        <f t="shared" ref="B353:B416" si="667">IF(I353=1,B352+1,B352)</f>
        <v>50</v>
      </c>
      <c r="C353" s="8">
        <f t="shared" si="651"/>
        <v>1</v>
      </c>
      <c r="D353" s="8">
        <f t="shared" ref="D353:D416" si="668">D347+6</f>
        <v>7</v>
      </c>
      <c r="E353" s="18" t="str">
        <f ca="1">IF(G353=1,"-2147483647",IF(A353/L352&lt;=N$2*N$3,OFFSET(Shifts!A$1,L352,0,1)))</f>
        <v>-2147483647</v>
      </c>
      <c r="F353" s="8">
        <v>1</v>
      </c>
      <c r="G353" s="42">
        <f t="shared" ref="G353" si="669">N$12</f>
        <v>1</v>
      </c>
      <c r="H353" s="8">
        <f t="shared" si="653"/>
        <v>0</v>
      </c>
      <c r="I353" s="8">
        <f t="shared" si="654"/>
        <v>0</v>
      </c>
      <c r="J353" s="8">
        <f t="shared" si="655"/>
        <v>2</v>
      </c>
      <c r="K353" s="16" t="e">
        <f ca="1">VLOOKUP(E353,Shifts!A$2:B550,2,FALSE)</f>
        <v>#N/A</v>
      </c>
      <c r="L353" s="16">
        <f t="shared" si="656"/>
        <v>51</v>
      </c>
      <c r="M353" s="16" t="str">
        <f ca="1">VLOOKUP(B353,Schedule!A$2:B$400,2,FALSE)</f>
        <v xml:space="preserve">00:00 00:00 </v>
      </c>
      <c r="O353" s="8" t="str">
        <f t="shared" ca="1" si="601"/>
        <v>insert into scheduleshift values (@ID,'50','1','7','-2147483647','1','1')exec @id=dbo.nextval 'scheduleshift.scheduleshiftref'</v>
      </c>
    </row>
    <row r="354" spans="1:15" x14ac:dyDescent="0.3">
      <c r="A354" s="8">
        <v>353</v>
      </c>
      <c r="B354" s="8">
        <f t="shared" si="667"/>
        <v>51</v>
      </c>
      <c r="C354" s="8">
        <f t="shared" si="651"/>
        <v>1</v>
      </c>
      <c r="D354" s="8">
        <f t="shared" si="633"/>
        <v>1</v>
      </c>
      <c r="E354" s="18">
        <f ca="1">IF(G354=1,"-2147483647",IF(A354/L353&lt;=N$2*N$3,OFFSET(Shifts!A$1,L353,0,1)))</f>
        <v>103</v>
      </c>
      <c r="F354" s="8">
        <v>1</v>
      </c>
      <c r="G354" s="42">
        <f t="shared" ref="G354" si="670">N$6</f>
        <v>0</v>
      </c>
      <c r="H354" s="8">
        <f t="shared" si="653"/>
        <v>1</v>
      </c>
      <c r="I354" s="8">
        <f t="shared" si="654"/>
        <v>1</v>
      </c>
      <c r="J354" s="8">
        <f t="shared" si="655"/>
        <v>3</v>
      </c>
      <c r="K354" s="16" t="str">
        <f ca="1">VLOOKUP(E354,Shifts!A$2:B551,2,FALSE)</f>
        <v>00:00 00:00</v>
      </c>
      <c r="L354" s="16">
        <f t="shared" si="656"/>
        <v>51</v>
      </c>
      <c r="M354" s="16" t="str">
        <f ca="1">VLOOKUP(B354,Schedule!A$2:B$400,2,FALSE)</f>
        <v xml:space="preserve">00:00 00:00 </v>
      </c>
      <c r="O354" s="8" t="str">
        <f t="shared" ca="1" si="601"/>
        <v>insert into scheduleshift values (@ID,'51','1','1','103','1','0')exec @id=dbo.nextval 'scheduleshift.scheduleshiftref'</v>
      </c>
    </row>
    <row r="355" spans="1:15" x14ac:dyDescent="0.3">
      <c r="A355" s="8">
        <v>354</v>
      </c>
      <c r="B355" s="8">
        <f t="shared" si="667"/>
        <v>51</v>
      </c>
      <c r="C355" s="8">
        <f t="shared" si="651"/>
        <v>1</v>
      </c>
      <c r="D355" s="8">
        <f t="shared" ref="D355:D418" si="671">D354+1</f>
        <v>2</v>
      </c>
      <c r="E355" s="18">
        <f ca="1">IF(G355=1,"-2147483647",IF(A355/L354&lt;=N$2*N$3,OFFSET(Shifts!A$1,L354,0,1)))</f>
        <v>103</v>
      </c>
      <c r="F355" s="8">
        <v>1</v>
      </c>
      <c r="G355" s="42">
        <f t="shared" ref="G355" si="672">N$7</f>
        <v>0</v>
      </c>
      <c r="H355" s="8">
        <f t="shared" si="653"/>
        <v>0</v>
      </c>
      <c r="I355" s="8">
        <f t="shared" si="654"/>
        <v>0</v>
      </c>
      <c r="J355" s="8">
        <f t="shared" si="655"/>
        <v>4</v>
      </c>
      <c r="K355" s="16" t="str">
        <f ca="1">VLOOKUP(E355,Shifts!A$2:B552,2,FALSE)</f>
        <v>00:00 00:00</v>
      </c>
      <c r="L355" s="16">
        <f t="shared" si="656"/>
        <v>51</v>
      </c>
      <c r="M355" s="16" t="str">
        <f ca="1">VLOOKUP(B355,Schedule!A$2:B$400,2,FALSE)</f>
        <v xml:space="preserve">00:00 00:00 </v>
      </c>
      <c r="O355" s="8" t="str">
        <f t="shared" ca="1" si="601"/>
        <v>insert into scheduleshift values (@ID,'51','1','2','103','1','0')exec @id=dbo.nextval 'scheduleshift.scheduleshiftref'</v>
      </c>
    </row>
    <row r="356" spans="1:15" x14ac:dyDescent="0.3">
      <c r="A356" s="8">
        <v>355</v>
      </c>
      <c r="B356" s="8">
        <f t="shared" si="667"/>
        <v>51</v>
      </c>
      <c r="C356" s="8">
        <f t="shared" si="651"/>
        <v>1</v>
      </c>
      <c r="D356" s="8">
        <f t="shared" si="633"/>
        <v>1</v>
      </c>
      <c r="E356" s="18">
        <f ca="1">IF(G356=1,"-2147483647",IF(A356/L355&lt;=N$2*N$3,OFFSET(Shifts!A$1,L355,0,1)))</f>
        <v>103</v>
      </c>
      <c r="F356" s="8">
        <v>1</v>
      </c>
      <c r="G356" s="42">
        <f t="shared" ref="G356" si="673">N$6</f>
        <v>0</v>
      </c>
      <c r="H356" s="8">
        <f t="shared" si="653"/>
        <v>0</v>
      </c>
      <c r="I356" s="8">
        <f t="shared" si="654"/>
        <v>0</v>
      </c>
      <c r="J356" s="8">
        <f t="shared" si="655"/>
        <v>5</v>
      </c>
      <c r="K356" s="16" t="str">
        <f ca="1">VLOOKUP(E356,Shifts!A$2:B553,2,FALSE)</f>
        <v>00:00 00:00</v>
      </c>
      <c r="L356" s="16">
        <f t="shared" si="656"/>
        <v>51</v>
      </c>
      <c r="M356" s="16" t="str">
        <f ca="1">VLOOKUP(B356,Schedule!A$2:B$400,2,FALSE)</f>
        <v xml:space="preserve">00:00 00:00 </v>
      </c>
      <c r="O356" s="8" t="str">
        <f t="shared" ca="1" si="601"/>
        <v>insert into scheduleshift values (@ID,'51','1','1','103','1','0')exec @id=dbo.nextval 'scheduleshift.scheduleshiftref'</v>
      </c>
    </row>
    <row r="357" spans="1:15" x14ac:dyDescent="0.3">
      <c r="A357" s="8">
        <v>356</v>
      </c>
      <c r="B357" s="8">
        <f t="shared" si="667"/>
        <v>51</v>
      </c>
      <c r="C357" s="8">
        <f t="shared" si="651"/>
        <v>1</v>
      </c>
      <c r="D357" s="8">
        <f t="shared" si="657"/>
        <v>2</v>
      </c>
      <c r="E357" s="18">
        <f ca="1">IF(G357=1,"-2147483647",IF(A357/L356&lt;=N$2*N$3,OFFSET(Shifts!A$1,L356,0,1)))</f>
        <v>103</v>
      </c>
      <c r="F357" s="8">
        <v>1</v>
      </c>
      <c r="G357" s="42">
        <f t="shared" ref="G357" si="674">N$7</f>
        <v>0</v>
      </c>
      <c r="H357" s="8">
        <f t="shared" si="653"/>
        <v>0</v>
      </c>
      <c r="I357" s="8">
        <f t="shared" si="654"/>
        <v>0</v>
      </c>
      <c r="J357" s="8">
        <f t="shared" si="655"/>
        <v>6</v>
      </c>
      <c r="K357" s="16" t="str">
        <f ca="1">VLOOKUP(E357,Shifts!A$2:B554,2,FALSE)</f>
        <v>00:00 00:00</v>
      </c>
      <c r="L357" s="16">
        <f t="shared" si="656"/>
        <v>51</v>
      </c>
      <c r="M357" s="16" t="str">
        <f ca="1">VLOOKUP(B357,Schedule!A$2:B$400,2,FALSE)</f>
        <v xml:space="preserve">00:00 00:00 </v>
      </c>
      <c r="O357" s="8" t="str">
        <f t="shared" ca="1" si="601"/>
        <v>insert into scheduleshift values (@ID,'51','1','2','103','1','0')exec @id=dbo.nextval 'scheduleshift.scheduleshiftref'</v>
      </c>
    </row>
    <row r="358" spans="1:15" x14ac:dyDescent="0.3">
      <c r="A358" s="8">
        <v>357</v>
      </c>
      <c r="B358" s="8">
        <f t="shared" si="667"/>
        <v>51</v>
      </c>
      <c r="C358" s="8">
        <f t="shared" si="651"/>
        <v>1</v>
      </c>
      <c r="D358" s="8">
        <f t="shared" si="659"/>
        <v>3</v>
      </c>
      <c r="E358" s="18">
        <f ca="1">IF(G358=1,"-2147483647",IF(A358/L357&lt;=N$2*N$3,OFFSET(Shifts!A$1,L357,0,1)))</f>
        <v>103</v>
      </c>
      <c r="F358" s="8">
        <v>1</v>
      </c>
      <c r="G358" s="42">
        <f t="shared" ref="G358" si="675">N$8</f>
        <v>0</v>
      </c>
      <c r="H358" s="8">
        <f t="shared" si="653"/>
        <v>0</v>
      </c>
      <c r="I358" s="8">
        <f t="shared" si="654"/>
        <v>0</v>
      </c>
      <c r="J358" s="8">
        <f t="shared" si="655"/>
        <v>7</v>
      </c>
      <c r="K358" s="16" t="str">
        <f ca="1">VLOOKUP(E358,Shifts!A$2:B555,2,FALSE)</f>
        <v>00:00 00:00</v>
      </c>
      <c r="L358" s="16">
        <f t="shared" si="656"/>
        <v>52</v>
      </c>
      <c r="M358" s="16" t="str">
        <f ca="1">VLOOKUP(B358,Schedule!A$2:B$400,2,FALSE)</f>
        <v xml:space="preserve">00:00 00:00 </v>
      </c>
      <c r="O358" s="8" t="str">
        <f t="shared" ca="1" si="601"/>
        <v>insert into scheduleshift values (@ID,'51','1','3','103','1','0')exec @id=dbo.nextval 'scheduleshift.scheduleshiftref'</v>
      </c>
    </row>
    <row r="359" spans="1:15" x14ac:dyDescent="0.3">
      <c r="A359" s="8">
        <v>358</v>
      </c>
      <c r="B359" s="8">
        <f t="shared" si="667"/>
        <v>51</v>
      </c>
      <c r="C359" s="8">
        <f t="shared" si="651"/>
        <v>1</v>
      </c>
      <c r="D359" s="8">
        <f t="shared" si="661"/>
        <v>4</v>
      </c>
      <c r="E359" s="18">
        <f ca="1">IF(G359=1,"-2147483647",IF(A359/L358&lt;=N$2*N$3,OFFSET(Shifts!A$1,L358,0,1)))</f>
        <v>105</v>
      </c>
      <c r="F359" s="8">
        <v>1</v>
      </c>
      <c r="G359" s="42">
        <f t="shared" ref="G359" si="676">N$9</f>
        <v>0</v>
      </c>
      <c r="H359" s="8">
        <f t="shared" si="653"/>
        <v>0</v>
      </c>
      <c r="I359" s="8">
        <f t="shared" si="654"/>
        <v>0</v>
      </c>
      <c r="J359" s="8">
        <f t="shared" si="655"/>
        <v>1</v>
      </c>
      <c r="K359" s="16" t="str">
        <f ca="1">VLOOKUP(E359,Shifts!A$2:B556,2,FALSE)</f>
        <v>00:00 00:00</v>
      </c>
      <c r="L359" s="16">
        <f t="shared" si="656"/>
        <v>52</v>
      </c>
      <c r="M359" s="16" t="str">
        <f ca="1">VLOOKUP(B359,Schedule!A$2:B$400,2,FALSE)</f>
        <v xml:space="preserve">00:00 00:00 </v>
      </c>
      <c r="O359" s="8" t="str">
        <f t="shared" ca="1" si="601"/>
        <v>insert into scheduleshift values (@ID,'51','1','4','105','1','0')exec @id=dbo.nextval 'scheduleshift.scheduleshiftref'</v>
      </c>
    </row>
    <row r="360" spans="1:15" x14ac:dyDescent="0.3">
      <c r="A360" s="8">
        <v>359</v>
      </c>
      <c r="B360" s="8">
        <f t="shared" si="667"/>
        <v>51</v>
      </c>
      <c r="C360" s="8">
        <f t="shared" si="651"/>
        <v>1</v>
      </c>
      <c r="D360" s="8">
        <f t="shared" si="663"/>
        <v>5</v>
      </c>
      <c r="E360" s="18">
        <f ca="1">IF(G360=1,"-2147483647",IF(A360/L359&lt;=N$2*N$3,OFFSET(Shifts!A$1,L359,0,1)))</f>
        <v>105</v>
      </c>
      <c r="F360" s="8">
        <v>1</v>
      </c>
      <c r="G360" s="42">
        <f t="shared" ref="G360" si="677">N$10</f>
        <v>0</v>
      </c>
      <c r="H360" s="8">
        <f t="shared" si="653"/>
        <v>0</v>
      </c>
      <c r="I360" s="8">
        <f t="shared" si="654"/>
        <v>0</v>
      </c>
      <c r="J360" s="8">
        <f t="shared" si="655"/>
        <v>2</v>
      </c>
      <c r="K360" s="16" t="str">
        <f ca="1">VLOOKUP(E360,Shifts!A$2:B557,2,FALSE)</f>
        <v>00:00 00:00</v>
      </c>
      <c r="L360" s="16">
        <f t="shared" si="656"/>
        <v>52</v>
      </c>
      <c r="M360" s="16" t="str">
        <f ca="1">VLOOKUP(B360,Schedule!A$2:B$400,2,FALSE)</f>
        <v xml:space="preserve">00:00 00:00 </v>
      </c>
      <c r="O360" s="8" t="str">
        <f t="shared" ca="1" si="601"/>
        <v>insert into scheduleshift values (@ID,'51','1','5','105','1','0')exec @id=dbo.nextval 'scheduleshift.scheduleshiftref'</v>
      </c>
    </row>
    <row r="361" spans="1:15" x14ac:dyDescent="0.3">
      <c r="A361" s="8">
        <v>360</v>
      </c>
      <c r="B361" s="8">
        <f t="shared" si="667"/>
        <v>51</v>
      </c>
      <c r="C361" s="8">
        <f t="shared" si="651"/>
        <v>1</v>
      </c>
      <c r="D361" s="8">
        <f t="shared" si="665"/>
        <v>6</v>
      </c>
      <c r="E361" s="18" t="str">
        <f ca="1">IF(G361=1,"-2147483647",IF(A361/L360&lt;=N$2*N$3,OFFSET(Shifts!A$1,L360,0,1)))</f>
        <v>-2147483647</v>
      </c>
      <c r="F361" s="8">
        <v>1</v>
      </c>
      <c r="G361" s="42">
        <f t="shared" ref="G361" si="678">N$11</f>
        <v>1</v>
      </c>
      <c r="H361" s="8">
        <f t="shared" si="653"/>
        <v>0</v>
      </c>
      <c r="I361" s="8">
        <f t="shared" si="654"/>
        <v>0</v>
      </c>
      <c r="J361" s="8">
        <f t="shared" si="655"/>
        <v>3</v>
      </c>
      <c r="K361" s="16" t="e">
        <f ca="1">VLOOKUP(E361,Shifts!A$2:B558,2,FALSE)</f>
        <v>#N/A</v>
      </c>
      <c r="L361" s="16">
        <f t="shared" si="656"/>
        <v>52</v>
      </c>
      <c r="M361" s="16" t="str">
        <f ca="1">VLOOKUP(B361,Schedule!A$2:B$400,2,FALSE)</f>
        <v xml:space="preserve">00:00 00:00 </v>
      </c>
      <c r="O361" s="8" t="str">
        <f t="shared" ca="1" si="601"/>
        <v>insert into scheduleshift values (@ID,'51','1','6','-2147483647','1','1')exec @id=dbo.nextval 'scheduleshift.scheduleshiftref'</v>
      </c>
    </row>
    <row r="362" spans="1:15" x14ac:dyDescent="0.3">
      <c r="A362" s="8">
        <v>361</v>
      </c>
      <c r="B362" s="8">
        <f t="shared" si="667"/>
        <v>51</v>
      </c>
      <c r="C362" s="8">
        <f t="shared" si="651"/>
        <v>1</v>
      </c>
      <c r="D362" s="8">
        <f t="shared" si="668"/>
        <v>7</v>
      </c>
      <c r="E362" s="18" t="str">
        <f ca="1">IF(G362=1,"-2147483647",IF(A362/L361&lt;=N$2*N$3,OFFSET(Shifts!A$1,L361,0,1)))</f>
        <v>-2147483647</v>
      </c>
      <c r="F362" s="8">
        <v>1</v>
      </c>
      <c r="G362" s="42">
        <f t="shared" ref="G362" si="679">N$12</f>
        <v>1</v>
      </c>
      <c r="H362" s="8">
        <f t="shared" si="653"/>
        <v>0</v>
      </c>
      <c r="I362" s="8">
        <f t="shared" si="654"/>
        <v>0</v>
      </c>
      <c r="J362" s="8">
        <f t="shared" si="655"/>
        <v>4</v>
      </c>
      <c r="K362" s="16" t="e">
        <f ca="1">VLOOKUP(E362,Shifts!A$2:B559,2,FALSE)</f>
        <v>#N/A</v>
      </c>
      <c r="L362" s="16">
        <f t="shared" si="656"/>
        <v>52</v>
      </c>
      <c r="M362" s="16" t="str">
        <f ca="1">VLOOKUP(B362,Schedule!A$2:B$400,2,FALSE)</f>
        <v xml:space="preserve">00:00 00:00 </v>
      </c>
      <c r="O362" s="8" t="str">
        <f t="shared" ca="1" si="601"/>
        <v>insert into scheduleshift values (@ID,'51','1','7','-2147483647','1','1')exec @id=dbo.nextval 'scheduleshift.scheduleshiftref'</v>
      </c>
    </row>
    <row r="363" spans="1:15" x14ac:dyDescent="0.3">
      <c r="A363" s="8">
        <v>362</v>
      </c>
      <c r="B363" s="8">
        <f t="shared" si="667"/>
        <v>52</v>
      </c>
      <c r="C363" s="8">
        <f t="shared" si="651"/>
        <v>1</v>
      </c>
      <c r="D363" s="8">
        <f t="shared" si="633"/>
        <v>1</v>
      </c>
      <c r="E363" s="18">
        <f ca="1">IF(G363=1,"-2147483647",IF(A363/L362&lt;=N$2*N$3,OFFSET(Shifts!A$1,L362,0,1)))</f>
        <v>105</v>
      </c>
      <c r="F363" s="8">
        <v>1</v>
      </c>
      <c r="G363" s="42">
        <f t="shared" ref="G363" si="680">N$6</f>
        <v>0</v>
      </c>
      <c r="H363" s="8">
        <f t="shared" si="653"/>
        <v>1</v>
      </c>
      <c r="I363" s="8">
        <f t="shared" si="654"/>
        <v>1</v>
      </c>
      <c r="J363" s="8">
        <f t="shared" si="655"/>
        <v>5</v>
      </c>
      <c r="K363" s="16" t="str">
        <f ca="1">VLOOKUP(E363,Shifts!A$2:B560,2,FALSE)</f>
        <v>00:00 00:00</v>
      </c>
      <c r="L363" s="16">
        <f t="shared" si="656"/>
        <v>52</v>
      </c>
      <c r="M363" s="16" t="str">
        <f ca="1">VLOOKUP(B363,Schedule!A$2:B$400,2,FALSE)</f>
        <v xml:space="preserve">00:00 00:00 </v>
      </c>
      <c r="O363" s="8" t="str">
        <f t="shared" ca="1" si="601"/>
        <v>insert into scheduleshift values (@ID,'52','1','1','105','1','0')exec @id=dbo.nextval 'scheduleshift.scheduleshiftref'</v>
      </c>
    </row>
    <row r="364" spans="1:15" x14ac:dyDescent="0.3">
      <c r="A364" s="8">
        <v>363</v>
      </c>
      <c r="B364" s="8">
        <f t="shared" si="667"/>
        <v>52</v>
      </c>
      <c r="C364" s="8">
        <f t="shared" si="651"/>
        <v>1</v>
      </c>
      <c r="D364" s="8">
        <f t="shared" si="671"/>
        <v>2</v>
      </c>
      <c r="E364" s="18">
        <f ca="1">IF(G364=1,"-2147483647",IF(A364/L363&lt;=N$2*N$3,OFFSET(Shifts!A$1,L363,0,1)))</f>
        <v>105</v>
      </c>
      <c r="F364" s="8">
        <v>1</v>
      </c>
      <c r="G364" s="42">
        <f t="shared" ref="G364" si="681">N$7</f>
        <v>0</v>
      </c>
      <c r="H364" s="8">
        <f t="shared" si="653"/>
        <v>0</v>
      </c>
      <c r="I364" s="8">
        <f t="shared" si="654"/>
        <v>0</v>
      </c>
      <c r="J364" s="8">
        <f t="shared" si="655"/>
        <v>6</v>
      </c>
      <c r="K364" s="16" t="str">
        <f ca="1">VLOOKUP(E364,Shifts!A$2:B561,2,FALSE)</f>
        <v>00:00 00:00</v>
      </c>
      <c r="L364" s="16">
        <f t="shared" si="656"/>
        <v>52</v>
      </c>
      <c r="M364" s="16" t="str">
        <f ca="1">VLOOKUP(B364,Schedule!A$2:B$400,2,FALSE)</f>
        <v xml:space="preserve">00:00 00:00 </v>
      </c>
      <c r="O364" s="8" t="str">
        <f t="shared" ca="1" si="601"/>
        <v>insert into scheduleshift values (@ID,'52','1','2','105','1','0')exec @id=dbo.nextval 'scheduleshift.scheduleshiftref'</v>
      </c>
    </row>
    <row r="365" spans="1:15" x14ac:dyDescent="0.3">
      <c r="A365" s="8">
        <v>364</v>
      </c>
      <c r="B365" s="8">
        <f t="shared" si="667"/>
        <v>52</v>
      </c>
      <c r="C365" s="8">
        <f t="shared" si="651"/>
        <v>1</v>
      </c>
      <c r="D365" s="8">
        <f t="shared" si="633"/>
        <v>1</v>
      </c>
      <c r="E365" s="18">
        <f ca="1">IF(G365=1,"-2147483647",IF(A365/L364&lt;=N$2*N$3,OFFSET(Shifts!A$1,L364,0,1)))</f>
        <v>105</v>
      </c>
      <c r="F365" s="8">
        <v>1</v>
      </c>
      <c r="G365" s="42">
        <f t="shared" ref="G365" si="682">N$6</f>
        <v>0</v>
      </c>
      <c r="H365" s="8">
        <f t="shared" si="653"/>
        <v>0</v>
      </c>
      <c r="I365" s="8">
        <f t="shared" si="654"/>
        <v>0</v>
      </c>
      <c r="J365" s="8">
        <f t="shared" si="655"/>
        <v>7</v>
      </c>
      <c r="K365" s="16" t="str">
        <f ca="1">VLOOKUP(E365,Shifts!A$2:B562,2,FALSE)</f>
        <v>00:00 00:00</v>
      </c>
      <c r="L365" s="16">
        <f t="shared" si="656"/>
        <v>53</v>
      </c>
      <c r="M365" s="16" t="str">
        <f ca="1">VLOOKUP(B365,Schedule!A$2:B$400,2,FALSE)</f>
        <v xml:space="preserve">00:00 00:00 </v>
      </c>
      <c r="O365" s="8" t="str">
        <f t="shared" ca="1" si="601"/>
        <v>insert into scheduleshift values (@ID,'52','1','1','105','1','0')exec @id=dbo.nextval 'scheduleshift.scheduleshiftref'</v>
      </c>
    </row>
    <row r="366" spans="1:15" x14ac:dyDescent="0.3">
      <c r="A366" s="8">
        <v>365</v>
      </c>
      <c r="B366" s="8">
        <f t="shared" si="667"/>
        <v>52</v>
      </c>
      <c r="C366" s="8">
        <f t="shared" si="651"/>
        <v>1</v>
      </c>
      <c r="D366" s="8">
        <f t="shared" si="657"/>
        <v>2</v>
      </c>
      <c r="E366" s="18">
        <f ca="1">IF(G366=1,"-2147483647",IF(A366/L365&lt;=N$2*N$3,OFFSET(Shifts!A$1,L365,0,1)))</f>
        <v>107</v>
      </c>
      <c r="F366" s="8">
        <v>1</v>
      </c>
      <c r="G366" s="42">
        <f t="shared" ref="G366" si="683">N$7</f>
        <v>0</v>
      </c>
      <c r="H366" s="8">
        <f t="shared" si="653"/>
        <v>0</v>
      </c>
      <c r="I366" s="8">
        <f t="shared" si="654"/>
        <v>0</v>
      </c>
      <c r="J366" s="8">
        <f t="shared" si="655"/>
        <v>1</v>
      </c>
      <c r="K366" s="16" t="str">
        <f ca="1">VLOOKUP(E366,Shifts!A$2:B563,2,FALSE)</f>
        <v>00:00 00:00</v>
      </c>
      <c r="L366" s="16">
        <f t="shared" si="656"/>
        <v>53</v>
      </c>
      <c r="M366" s="16" t="str">
        <f ca="1">VLOOKUP(B366,Schedule!A$2:B$400,2,FALSE)</f>
        <v xml:space="preserve">00:00 00:00 </v>
      </c>
      <c r="O366" s="8" t="str">
        <f t="shared" ca="1" si="601"/>
        <v>insert into scheduleshift values (@ID,'52','1','2','107','1','0')exec @id=dbo.nextval 'scheduleshift.scheduleshiftref'</v>
      </c>
    </row>
    <row r="367" spans="1:15" x14ac:dyDescent="0.3">
      <c r="A367" s="8">
        <v>366</v>
      </c>
      <c r="B367" s="8">
        <f t="shared" si="667"/>
        <v>52</v>
      </c>
      <c r="C367" s="8">
        <f t="shared" si="651"/>
        <v>1</v>
      </c>
      <c r="D367" s="8">
        <f t="shared" si="659"/>
        <v>3</v>
      </c>
      <c r="E367" s="18">
        <f ca="1">IF(G367=1,"-2147483647",IF(A367/L366&lt;=N$2*N$3,OFFSET(Shifts!A$1,L366,0,1)))</f>
        <v>107</v>
      </c>
      <c r="F367" s="8">
        <v>1</v>
      </c>
      <c r="G367" s="42">
        <f t="shared" ref="G367" si="684">N$8</f>
        <v>0</v>
      </c>
      <c r="H367" s="8">
        <f t="shared" si="653"/>
        <v>0</v>
      </c>
      <c r="I367" s="8">
        <f t="shared" si="654"/>
        <v>0</v>
      </c>
      <c r="J367" s="8">
        <f t="shared" si="655"/>
        <v>2</v>
      </c>
      <c r="K367" s="16" t="str">
        <f ca="1">VLOOKUP(E367,Shifts!A$2:B564,2,FALSE)</f>
        <v>00:00 00:00</v>
      </c>
      <c r="L367" s="16">
        <f t="shared" si="656"/>
        <v>53</v>
      </c>
      <c r="M367" s="16" t="str">
        <f ca="1">VLOOKUP(B367,Schedule!A$2:B$400,2,FALSE)</f>
        <v xml:space="preserve">00:00 00:00 </v>
      </c>
      <c r="O367" s="8" t="str">
        <f t="shared" ca="1" si="601"/>
        <v>insert into scheduleshift values (@ID,'52','1','3','107','1','0')exec @id=dbo.nextval 'scheduleshift.scheduleshiftref'</v>
      </c>
    </row>
    <row r="368" spans="1:15" x14ac:dyDescent="0.3">
      <c r="A368" s="8">
        <v>367</v>
      </c>
      <c r="B368" s="8">
        <f t="shared" si="667"/>
        <v>52</v>
      </c>
      <c r="C368" s="8">
        <f t="shared" si="651"/>
        <v>1</v>
      </c>
      <c r="D368" s="8">
        <f t="shared" si="661"/>
        <v>4</v>
      </c>
      <c r="E368" s="18">
        <f ca="1">IF(G368=1,"-2147483647",IF(A368/L367&lt;=N$2*N$3,OFFSET(Shifts!A$1,L367,0,1)))</f>
        <v>107</v>
      </c>
      <c r="F368" s="8">
        <v>1</v>
      </c>
      <c r="G368" s="42">
        <f t="shared" ref="G368" si="685">N$9</f>
        <v>0</v>
      </c>
      <c r="H368" s="8">
        <f t="shared" si="653"/>
        <v>0</v>
      </c>
      <c r="I368" s="8">
        <f t="shared" si="654"/>
        <v>0</v>
      </c>
      <c r="J368" s="8">
        <f t="shared" si="655"/>
        <v>3</v>
      </c>
      <c r="K368" s="16" t="str">
        <f ca="1">VLOOKUP(E368,Shifts!A$2:B565,2,FALSE)</f>
        <v>00:00 00:00</v>
      </c>
      <c r="L368" s="16">
        <f t="shared" si="656"/>
        <v>53</v>
      </c>
      <c r="M368" s="16" t="str">
        <f ca="1">VLOOKUP(B368,Schedule!A$2:B$400,2,FALSE)</f>
        <v xml:space="preserve">00:00 00:00 </v>
      </c>
      <c r="O368" s="8" t="str">
        <f t="shared" ca="1" si="601"/>
        <v>insert into scheduleshift values (@ID,'52','1','4','107','1','0')exec @id=dbo.nextval 'scheduleshift.scheduleshiftref'</v>
      </c>
    </row>
    <row r="369" spans="1:15" x14ac:dyDescent="0.3">
      <c r="A369" s="8">
        <v>368</v>
      </c>
      <c r="B369" s="8">
        <f t="shared" si="667"/>
        <v>52</v>
      </c>
      <c r="C369" s="8">
        <f t="shared" si="651"/>
        <v>1</v>
      </c>
      <c r="D369" s="8">
        <f t="shared" si="663"/>
        <v>5</v>
      </c>
      <c r="E369" s="18">
        <f ca="1">IF(G369=1,"-2147483647",IF(A369/L368&lt;=N$2*N$3,OFFSET(Shifts!A$1,L368,0,1)))</f>
        <v>107</v>
      </c>
      <c r="F369" s="8">
        <v>1</v>
      </c>
      <c r="G369" s="42">
        <f t="shared" ref="G369" si="686">N$10</f>
        <v>0</v>
      </c>
      <c r="H369" s="8">
        <f t="shared" si="653"/>
        <v>0</v>
      </c>
      <c r="I369" s="8">
        <f t="shared" si="654"/>
        <v>0</v>
      </c>
      <c r="J369" s="8">
        <f t="shared" si="655"/>
        <v>4</v>
      </c>
      <c r="K369" s="16" t="str">
        <f ca="1">VLOOKUP(E369,Shifts!A$2:B566,2,FALSE)</f>
        <v>00:00 00:00</v>
      </c>
      <c r="L369" s="16">
        <f t="shared" si="656"/>
        <v>53</v>
      </c>
      <c r="M369" s="16" t="str">
        <f ca="1">VLOOKUP(B369,Schedule!A$2:B$400,2,FALSE)</f>
        <v xml:space="preserve">00:00 00:00 </v>
      </c>
      <c r="O369" s="8" t="str">
        <f t="shared" ca="1" si="601"/>
        <v>insert into scheduleshift values (@ID,'52','1','5','107','1','0')exec @id=dbo.nextval 'scheduleshift.scheduleshiftref'</v>
      </c>
    </row>
    <row r="370" spans="1:15" x14ac:dyDescent="0.3">
      <c r="A370" s="8">
        <v>369</v>
      </c>
      <c r="B370" s="8">
        <f t="shared" si="667"/>
        <v>52</v>
      </c>
      <c r="C370" s="8">
        <f t="shared" si="651"/>
        <v>1</v>
      </c>
      <c r="D370" s="8">
        <f t="shared" si="665"/>
        <v>6</v>
      </c>
      <c r="E370" s="18" t="str">
        <f ca="1">IF(G370=1,"-2147483647",IF(A370/L369&lt;=N$2*N$3,OFFSET(Shifts!A$1,L369,0,1)))</f>
        <v>-2147483647</v>
      </c>
      <c r="F370" s="8">
        <v>1</v>
      </c>
      <c r="G370" s="42">
        <f t="shared" ref="G370" si="687">N$11</f>
        <v>1</v>
      </c>
      <c r="H370" s="8">
        <f t="shared" si="653"/>
        <v>0</v>
      </c>
      <c r="I370" s="8">
        <f t="shared" si="654"/>
        <v>0</v>
      </c>
      <c r="J370" s="8">
        <f t="shared" si="655"/>
        <v>5</v>
      </c>
      <c r="K370" s="16" t="e">
        <f ca="1">VLOOKUP(E370,Shifts!A$2:B567,2,FALSE)</f>
        <v>#N/A</v>
      </c>
      <c r="L370" s="16">
        <f t="shared" si="656"/>
        <v>53</v>
      </c>
      <c r="M370" s="16" t="str">
        <f ca="1">VLOOKUP(B370,Schedule!A$2:B$400,2,FALSE)</f>
        <v xml:space="preserve">00:00 00:00 </v>
      </c>
      <c r="O370" s="8" t="str">
        <f t="shared" ca="1" si="601"/>
        <v>insert into scheduleshift values (@ID,'52','1','6','-2147483647','1','1')exec @id=dbo.nextval 'scheduleshift.scheduleshiftref'</v>
      </c>
    </row>
    <row r="371" spans="1:15" x14ac:dyDescent="0.3">
      <c r="A371" s="8">
        <v>370</v>
      </c>
      <c r="B371" s="8">
        <f t="shared" si="667"/>
        <v>52</v>
      </c>
      <c r="C371" s="8">
        <f t="shared" si="651"/>
        <v>1</v>
      </c>
      <c r="D371" s="8">
        <f t="shared" si="668"/>
        <v>7</v>
      </c>
      <c r="E371" s="18" t="str">
        <f ca="1">IF(G371=1,"-2147483647",IF(A371/L370&lt;=N$2*N$3,OFFSET(Shifts!A$1,L370,0,1)))</f>
        <v>-2147483647</v>
      </c>
      <c r="F371" s="8">
        <v>1</v>
      </c>
      <c r="G371" s="42">
        <f t="shared" ref="G371" si="688">N$12</f>
        <v>1</v>
      </c>
      <c r="H371" s="8">
        <f t="shared" si="653"/>
        <v>0</v>
      </c>
      <c r="I371" s="8">
        <f t="shared" si="654"/>
        <v>0</v>
      </c>
      <c r="J371" s="8">
        <f t="shared" si="655"/>
        <v>6</v>
      </c>
      <c r="K371" s="16" t="e">
        <f ca="1">VLOOKUP(E371,Shifts!A$2:B568,2,FALSE)</f>
        <v>#N/A</v>
      </c>
      <c r="L371" s="16">
        <f t="shared" si="656"/>
        <v>53</v>
      </c>
      <c r="M371" s="16" t="str">
        <f ca="1">VLOOKUP(B371,Schedule!A$2:B$400,2,FALSE)</f>
        <v xml:space="preserve">00:00 00:00 </v>
      </c>
      <c r="O371" s="8" t="str">
        <f t="shared" ca="1" si="601"/>
        <v>insert into scheduleshift values (@ID,'52','1','7','-2147483647','1','1')exec @id=dbo.nextval 'scheduleshift.scheduleshiftref'</v>
      </c>
    </row>
    <row r="372" spans="1:15" x14ac:dyDescent="0.3">
      <c r="A372" s="8">
        <v>371</v>
      </c>
      <c r="B372" s="8">
        <f t="shared" si="667"/>
        <v>53</v>
      </c>
      <c r="C372" s="8">
        <f t="shared" si="651"/>
        <v>1</v>
      </c>
      <c r="D372" s="8">
        <f t="shared" si="633"/>
        <v>1</v>
      </c>
      <c r="E372" s="18">
        <f ca="1">IF(G372=1,"-2147483647",IF(A372/L371&lt;=N$2*N$3,OFFSET(Shifts!A$1,L371,0,1)))</f>
        <v>107</v>
      </c>
      <c r="F372" s="8">
        <v>1</v>
      </c>
      <c r="G372" s="42">
        <f t="shared" ref="G372" si="689">N$6</f>
        <v>0</v>
      </c>
      <c r="H372" s="8">
        <f t="shared" si="653"/>
        <v>1</v>
      </c>
      <c r="I372" s="8">
        <f t="shared" si="654"/>
        <v>1</v>
      </c>
      <c r="J372" s="8">
        <f t="shared" si="655"/>
        <v>7</v>
      </c>
      <c r="K372" s="16" t="str">
        <f ca="1">VLOOKUP(E372,Shifts!A$2:B569,2,FALSE)</f>
        <v>00:00 00:00</v>
      </c>
      <c r="L372" s="16">
        <f t="shared" si="656"/>
        <v>54</v>
      </c>
      <c r="M372" s="16" t="str">
        <f ca="1">VLOOKUP(B372,Schedule!A$2:B$400,2,FALSE)</f>
        <v xml:space="preserve">00:00 00:00 </v>
      </c>
      <c r="O372" s="8" t="str">
        <f t="shared" ca="1" si="601"/>
        <v>insert into scheduleshift values (@ID,'53','1','1','107','1','0')exec @id=dbo.nextval 'scheduleshift.scheduleshiftref'</v>
      </c>
    </row>
    <row r="373" spans="1:15" x14ac:dyDescent="0.3">
      <c r="A373" s="8">
        <v>372</v>
      </c>
      <c r="B373" s="8">
        <f t="shared" si="667"/>
        <v>53</v>
      </c>
      <c r="C373" s="8">
        <f t="shared" si="651"/>
        <v>1</v>
      </c>
      <c r="D373" s="8">
        <f t="shared" si="671"/>
        <v>2</v>
      </c>
      <c r="E373" s="18">
        <f ca="1">IF(G373=1,"-2147483647",IF(A373/L372&lt;=N$2*N$3,OFFSET(Shifts!A$1,L372,0,1)))</f>
        <v>109</v>
      </c>
      <c r="F373" s="8">
        <v>1</v>
      </c>
      <c r="G373" s="42">
        <f t="shared" ref="G373" si="690">N$7</f>
        <v>0</v>
      </c>
      <c r="H373" s="8">
        <f t="shared" si="653"/>
        <v>0</v>
      </c>
      <c r="I373" s="8">
        <f t="shared" si="654"/>
        <v>0</v>
      </c>
      <c r="J373" s="8">
        <f t="shared" si="655"/>
        <v>1</v>
      </c>
      <c r="K373" s="16" t="str">
        <f ca="1">VLOOKUP(E373,Shifts!A$2:B570,2,FALSE)</f>
        <v>00:00 00:00</v>
      </c>
      <c r="L373" s="16">
        <f t="shared" si="656"/>
        <v>54</v>
      </c>
      <c r="M373" s="16" t="str">
        <f ca="1">VLOOKUP(B373,Schedule!A$2:B$400,2,FALSE)</f>
        <v xml:space="preserve">00:00 00:00 </v>
      </c>
      <c r="O373" s="8" t="str">
        <f t="shared" ca="1" si="601"/>
        <v>insert into scheduleshift values (@ID,'53','1','2','109','1','0')exec @id=dbo.nextval 'scheduleshift.scheduleshiftref'</v>
      </c>
    </row>
    <row r="374" spans="1:15" x14ac:dyDescent="0.3">
      <c r="A374" s="8">
        <v>373</v>
      </c>
      <c r="B374" s="8">
        <f t="shared" si="667"/>
        <v>53</v>
      </c>
      <c r="C374" s="8">
        <f t="shared" si="651"/>
        <v>1</v>
      </c>
      <c r="D374" s="8">
        <f t="shared" si="633"/>
        <v>1</v>
      </c>
      <c r="E374" s="18">
        <f ca="1">IF(G374=1,"-2147483647",IF(A374/L373&lt;=N$2*N$3,OFFSET(Shifts!A$1,L373,0,1)))</f>
        <v>109</v>
      </c>
      <c r="F374" s="8">
        <v>1</v>
      </c>
      <c r="G374" s="42">
        <f t="shared" ref="G374" si="691">N$6</f>
        <v>0</v>
      </c>
      <c r="H374" s="8">
        <f t="shared" si="653"/>
        <v>0</v>
      </c>
      <c r="I374" s="8">
        <f t="shared" si="654"/>
        <v>0</v>
      </c>
      <c r="J374" s="8">
        <f t="shared" si="655"/>
        <v>2</v>
      </c>
      <c r="K374" s="16" t="str">
        <f ca="1">VLOOKUP(E374,Shifts!A$2:B571,2,FALSE)</f>
        <v>00:00 00:00</v>
      </c>
      <c r="L374" s="16">
        <f t="shared" si="656"/>
        <v>54</v>
      </c>
      <c r="M374" s="16" t="str">
        <f ca="1">VLOOKUP(B374,Schedule!A$2:B$400,2,FALSE)</f>
        <v xml:space="preserve">00:00 00:00 </v>
      </c>
      <c r="O374" s="8" t="str">
        <f t="shared" ca="1" si="601"/>
        <v>insert into scheduleshift values (@ID,'53','1','1','109','1','0')exec @id=dbo.nextval 'scheduleshift.scheduleshiftref'</v>
      </c>
    </row>
    <row r="375" spans="1:15" x14ac:dyDescent="0.3">
      <c r="A375" s="8">
        <v>374</v>
      </c>
      <c r="B375" s="8">
        <f t="shared" si="667"/>
        <v>53</v>
      </c>
      <c r="C375" s="8">
        <f t="shared" si="651"/>
        <v>1</v>
      </c>
      <c r="D375" s="8">
        <f t="shared" si="657"/>
        <v>2</v>
      </c>
      <c r="E375" s="18">
        <f ca="1">IF(G375=1,"-2147483647",IF(A375/L374&lt;=N$2*N$3,OFFSET(Shifts!A$1,L374,0,1)))</f>
        <v>109</v>
      </c>
      <c r="F375" s="8">
        <v>1</v>
      </c>
      <c r="G375" s="42">
        <f t="shared" ref="G375" si="692">N$7</f>
        <v>0</v>
      </c>
      <c r="H375" s="8">
        <f t="shared" si="653"/>
        <v>0</v>
      </c>
      <c r="I375" s="8">
        <f t="shared" si="654"/>
        <v>0</v>
      </c>
      <c r="J375" s="8">
        <f t="shared" si="655"/>
        <v>3</v>
      </c>
      <c r="K375" s="16" t="str">
        <f ca="1">VLOOKUP(E375,Shifts!A$2:B572,2,FALSE)</f>
        <v>00:00 00:00</v>
      </c>
      <c r="L375" s="16">
        <f t="shared" si="656"/>
        <v>54</v>
      </c>
      <c r="M375" s="16" t="str">
        <f ca="1">VLOOKUP(B375,Schedule!A$2:B$400,2,FALSE)</f>
        <v xml:space="preserve">00:00 00:00 </v>
      </c>
      <c r="O375" s="8" t="str">
        <f t="shared" ca="1" si="601"/>
        <v>insert into scheduleshift values (@ID,'53','1','2','109','1','0')exec @id=dbo.nextval 'scheduleshift.scheduleshiftref'</v>
      </c>
    </row>
    <row r="376" spans="1:15" x14ac:dyDescent="0.3">
      <c r="A376" s="8">
        <v>375</v>
      </c>
      <c r="B376" s="8">
        <f t="shared" si="667"/>
        <v>53</v>
      </c>
      <c r="C376" s="8">
        <f t="shared" si="651"/>
        <v>1</v>
      </c>
      <c r="D376" s="8">
        <f t="shared" si="659"/>
        <v>3</v>
      </c>
      <c r="E376" s="18">
        <f ca="1">IF(G376=1,"-2147483647",IF(A376/L375&lt;=N$2*N$3,OFFSET(Shifts!A$1,L375,0,1)))</f>
        <v>109</v>
      </c>
      <c r="F376" s="8">
        <v>1</v>
      </c>
      <c r="G376" s="42">
        <f t="shared" ref="G376" si="693">N$8</f>
        <v>0</v>
      </c>
      <c r="H376" s="8">
        <f t="shared" si="653"/>
        <v>0</v>
      </c>
      <c r="I376" s="8">
        <f t="shared" si="654"/>
        <v>0</v>
      </c>
      <c r="J376" s="8">
        <f t="shared" si="655"/>
        <v>4</v>
      </c>
      <c r="K376" s="16" t="str">
        <f ca="1">VLOOKUP(E376,Shifts!A$2:B573,2,FALSE)</f>
        <v>00:00 00:00</v>
      </c>
      <c r="L376" s="16">
        <f t="shared" si="656"/>
        <v>54</v>
      </c>
      <c r="M376" s="16" t="str">
        <f ca="1">VLOOKUP(B376,Schedule!A$2:B$400,2,FALSE)</f>
        <v xml:space="preserve">00:00 00:00 </v>
      </c>
      <c r="O376" s="8" t="str">
        <f t="shared" ca="1" si="601"/>
        <v>insert into scheduleshift values (@ID,'53','1','3','109','1','0')exec @id=dbo.nextval 'scheduleshift.scheduleshiftref'</v>
      </c>
    </row>
    <row r="377" spans="1:15" x14ac:dyDescent="0.3">
      <c r="A377" s="8">
        <v>376</v>
      </c>
      <c r="B377" s="8">
        <f t="shared" si="667"/>
        <v>53</v>
      </c>
      <c r="C377" s="8">
        <f t="shared" si="651"/>
        <v>1</v>
      </c>
      <c r="D377" s="8">
        <f t="shared" si="661"/>
        <v>4</v>
      </c>
      <c r="E377" s="18">
        <f ca="1">IF(G377=1,"-2147483647",IF(A377/L376&lt;=N$2*N$3,OFFSET(Shifts!A$1,L376,0,1)))</f>
        <v>109</v>
      </c>
      <c r="F377" s="8">
        <v>1</v>
      </c>
      <c r="G377" s="42">
        <f t="shared" ref="G377" si="694">N$9</f>
        <v>0</v>
      </c>
      <c r="H377" s="8">
        <f t="shared" si="653"/>
        <v>0</v>
      </c>
      <c r="I377" s="8">
        <f t="shared" si="654"/>
        <v>0</v>
      </c>
      <c r="J377" s="8">
        <f t="shared" si="655"/>
        <v>5</v>
      </c>
      <c r="K377" s="16" t="str">
        <f ca="1">VLOOKUP(E377,Shifts!A$2:B574,2,FALSE)</f>
        <v>00:00 00:00</v>
      </c>
      <c r="L377" s="16">
        <f t="shared" si="656"/>
        <v>54</v>
      </c>
      <c r="M377" s="16" t="str">
        <f ca="1">VLOOKUP(B377,Schedule!A$2:B$400,2,FALSE)</f>
        <v xml:space="preserve">00:00 00:00 </v>
      </c>
      <c r="O377" s="8" t="str">
        <f t="shared" ca="1" si="601"/>
        <v>insert into scheduleshift values (@ID,'53','1','4','109','1','0')exec @id=dbo.nextval 'scheduleshift.scheduleshiftref'</v>
      </c>
    </row>
    <row r="378" spans="1:15" x14ac:dyDescent="0.3">
      <c r="A378" s="8">
        <v>377</v>
      </c>
      <c r="B378" s="8">
        <f t="shared" si="667"/>
        <v>53</v>
      </c>
      <c r="C378" s="8">
        <f t="shared" si="651"/>
        <v>1</v>
      </c>
      <c r="D378" s="8">
        <f t="shared" si="663"/>
        <v>5</v>
      </c>
      <c r="E378" s="18">
        <f ca="1">IF(G378=1,"-2147483647",IF(A378/L377&lt;=N$2*N$3,OFFSET(Shifts!A$1,L377,0,1)))</f>
        <v>109</v>
      </c>
      <c r="F378" s="8">
        <v>1</v>
      </c>
      <c r="G378" s="42">
        <f t="shared" ref="G378" si="695">N$10</f>
        <v>0</v>
      </c>
      <c r="H378" s="8">
        <f t="shared" si="653"/>
        <v>0</v>
      </c>
      <c r="I378" s="8">
        <f t="shared" si="654"/>
        <v>0</v>
      </c>
      <c r="J378" s="8">
        <f t="shared" si="655"/>
        <v>6</v>
      </c>
      <c r="K378" s="16" t="str">
        <f ca="1">VLOOKUP(E378,Shifts!A$2:B575,2,FALSE)</f>
        <v>00:00 00:00</v>
      </c>
      <c r="L378" s="16">
        <f t="shared" si="656"/>
        <v>54</v>
      </c>
      <c r="M378" s="16" t="str">
        <f ca="1">VLOOKUP(B378,Schedule!A$2:B$400,2,FALSE)</f>
        <v xml:space="preserve">00:00 00:00 </v>
      </c>
      <c r="O378" s="8" t="str">
        <f t="shared" ca="1" si="601"/>
        <v>insert into scheduleshift values (@ID,'53','1','5','109','1','0')exec @id=dbo.nextval 'scheduleshift.scheduleshiftref'</v>
      </c>
    </row>
    <row r="379" spans="1:15" x14ac:dyDescent="0.3">
      <c r="A379" s="8">
        <v>378</v>
      </c>
      <c r="B379" s="8">
        <f t="shared" si="667"/>
        <v>53</v>
      </c>
      <c r="C379" s="8">
        <f t="shared" si="651"/>
        <v>1</v>
      </c>
      <c r="D379" s="8">
        <f t="shared" si="665"/>
        <v>6</v>
      </c>
      <c r="E379" s="18" t="str">
        <f ca="1">IF(G379=1,"-2147483647",IF(A379/L378&lt;=N$2*N$3,OFFSET(Shifts!A$1,L378,0,1)))</f>
        <v>-2147483647</v>
      </c>
      <c r="F379" s="8">
        <v>1</v>
      </c>
      <c r="G379" s="42">
        <f t="shared" ref="G379" si="696">N$11</f>
        <v>1</v>
      </c>
      <c r="H379" s="8">
        <f t="shared" si="653"/>
        <v>0</v>
      </c>
      <c r="I379" s="8">
        <f t="shared" si="654"/>
        <v>0</v>
      </c>
      <c r="J379" s="8">
        <f t="shared" si="655"/>
        <v>7</v>
      </c>
      <c r="K379" s="16" t="e">
        <f ca="1">VLOOKUP(E379,Shifts!A$2:B576,2,FALSE)</f>
        <v>#N/A</v>
      </c>
      <c r="L379" s="16">
        <f t="shared" si="656"/>
        <v>55</v>
      </c>
      <c r="M379" s="16" t="str">
        <f ca="1">VLOOKUP(B379,Schedule!A$2:B$400,2,FALSE)</f>
        <v xml:space="preserve">00:00 00:00 </v>
      </c>
      <c r="O379" s="8" t="str">
        <f t="shared" ca="1" si="601"/>
        <v>insert into scheduleshift values (@ID,'53','1','6','-2147483647','1','1')exec @id=dbo.nextval 'scheduleshift.scheduleshiftref'</v>
      </c>
    </row>
    <row r="380" spans="1:15" x14ac:dyDescent="0.3">
      <c r="A380" s="8">
        <v>379</v>
      </c>
      <c r="B380" s="8">
        <f t="shared" si="667"/>
        <v>53</v>
      </c>
      <c r="C380" s="8">
        <f t="shared" si="651"/>
        <v>1</v>
      </c>
      <c r="D380" s="8">
        <f t="shared" si="668"/>
        <v>7</v>
      </c>
      <c r="E380" s="18" t="str">
        <f ca="1">IF(G380=1,"-2147483647",IF(A380/L379&lt;=N$2*N$3,OFFSET(Shifts!A$1,L379,0,1)))</f>
        <v>-2147483647</v>
      </c>
      <c r="F380" s="8">
        <v>1</v>
      </c>
      <c r="G380" s="42">
        <f t="shared" ref="G380" si="697">N$12</f>
        <v>1</v>
      </c>
      <c r="H380" s="8">
        <f t="shared" si="653"/>
        <v>0</v>
      </c>
      <c r="I380" s="8">
        <f t="shared" si="654"/>
        <v>0</v>
      </c>
      <c r="J380" s="8">
        <f t="shared" si="655"/>
        <v>1</v>
      </c>
      <c r="K380" s="16" t="e">
        <f ca="1">VLOOKUP(E380,Shifts!A$2:B577,2,FALSE)</f>
        <v>#N/A</v>
      </c>
      <c r="L380" s="16">
        <f t="shared" si="656"/>
        <v>55</v>
      </c>
      <c r="M380" s="16" t="str">
        <f ca="1">VLOOKUP(B380,Schedule!A$2:B$400,2,FALSE)</f>
        <v xml:space="preserve">00:00 00:00 </v>
      </c>
      <c r="O380" s="8" t="str">
        <f t="shared" ca="1" si="601"/>
        <v>insert into scheduleshift values (@ID,'53','1','7','-2147483647','1','1')exec @id=dbo.nextval 'scheduleshift.scheduleshiftref'</v>
      </c>
    </row>
    <row r="381" spans="1:15" x14ac:dyDescent="0.3">
      <c r="A381" s="8">
        <v>380</v>
      </c>
      <c r="B381" s="8">
        <f t="shared" si="667"/>
        <v>54</v>
      </c>
      <c r="C381" s="8">
        <f t="shared" si="651"/>
        <v>1</v>
      </c>
      <c r="D381" s="8">
        <f t="shared" si="633"/>
        <v>1</v>
      </c>
      <c r="E381" s="18">
        <f ca="1">IF(G381=1,"-2147483647",IF(A381/L380&lt;=N$2*N$3,OFFSET(Shifts!A$1,L380,0,1)))</f>
        <v>111</v>
      </c>
      <c r="F381" s="8">
        <v>1</v>
      </c>
      <c r="G381" s="42">
        <f t="shared" ref="G381" si="698">N$6</f>
        <v>0</v>
      </c>
      <c r="H381" s="8">
        <f t="shared" si="653"/>
        <v>1</v>
      </c>
      <c r="I381" s="8">
        <f t="shared" si="654"/>
        <v>1</v>
      </c>
      <c r="J381" s="8">
        <f t="shared" si="655"/>
        <v>2</v>
      </c>
      <c r="K381" s="16" t="str">
        <f ca="1">VLOOKUP(E381,Shifts!A$2:B578,2,FALSE)</f>
        <v>00:00 00:00</v>
      </c>
      <c r="L381" s="16">
        <f t="shared" si="656"/>
        <v>55</v>
      </c>
      <c r="M381" s="16" t="str">
        <f ca="1">VLOOKUP(B381,Schedule!A$2:B$400,2,FALSE)</f>
        <v xml:space="preserve">00:00 00:00 </v>
      </c>
      <c r="O381" s="8" t="str">
        <f t="shared" ca="1" si="601"/>
        <v>insert into scheduleshift values (@ID,'54','1','1','111','1','0')exec @id=dbo.nextval 'scheduleshift.scheduleshiftref'</v>
      </c>
    </row>
    <row r="382" spans="1:15" x14ac:dyDescent="0.3">
      <c r="A382" s="8">
        <v>381</v>
      </c>
      <c r="B382" s="8">
        <f t="shared" si="667"/>
        <v>54</v>
      </c>
      <c r="C382" s="8">
        <f t="shared" si="651"/>
        <v>1</v>
      </c>
      <c r="D382" s="8">
        <f t="shared" si="671"/>
        <v>2</v>
      </c>
      <c r="E382" s="18">
        <f ca="1">IF(G382=1,"-2147483647",IF(A382/L381&lt;=N$2*N$3,OFFSET(Shifts!A$1,L381,0,1)))</f>
        <v>111</v>
      </c>
      <c r="F382" s="8">
        <v>1</v>
      </c>
      <c r="G382" s="42">
        <f t="shared" ref="G382" si="699">N$7</f>
        <v>0</v>
      </c>
      <c r="H382" s="8">
        <f t="shared" si="653"/>
        <v>0</v>
      </c>
      <c r="I382" s="8">
        <f t="shared" si="654"/>
        <v>0</v>
      </c>
      <c r="J382" s="8">
        <f t="shared" si="655"/>
        <v>3</v>
      </c>
      <c r="K382" s="16" t="str">
        <f ca="1">VLOOKUP(E382,Shifts!A$2:B579,2,FALSE)</f>
        <v>00:00 00:00</v>
      </c>
      <c r="L382" s="16">
        <f t="shared" si="656"/>
        <v>55</v>
      </c>
      <c r="M382" s="16" t="str">
        <f ca="1">VLOOKUP(B382,Schedule!A$2:B$400,2,FALSE)</f>
        <v xml:space="preserve">00:00 00:00 </v>
      </c>
      <c r="O382" s="8" t="str">
        <f t="shared" ca="1" si="601"/>
        <v>insert into scheduleshift values (@ID,'54','1','2','111','1','0')exec @id=dbo.nextval 'scheduleshift.scheduleshiftref'</v>
      </c>
    </row>
    <row r="383" spans="1:15" x14ac:dyDescent="0.3">
      <c r="A383" s="8">
        <v>382</v>
      </c>
      <c r="B383" s="8">
        <f t="shared" si="667"/>
        <v>54</v>
      </c>
      <c r="C383" s="8">
        <f t="shared" si="651"/>
        <v>1</v>
      </c>
      <c r="D383" s="8">
        <f t="shared" si="633"/>
        <v>1</v>
      </c>
      <c r="E383" s="18">
        <f ca="1">IF(G383=1,"-2147483647",IF(A383/L382&lt;=N$2*N$3,OFFSET(Shifts!A$1,L382,0,1)))</f>
        <v>111</v>
      </c>
      <c r="F383" s="8">
        <v>1</v>
      </c>
      <c r="G383" s="42">
        <f t="shared" ref="G383" si="700">N$6</f>
        <v>0</v>
      </c>
      <c r="H383" s="8">
        <f t="shared" si="653"/>
        <v>0</v>
      </c>
      <c r="I383" s="8">
        <f t="shared" si="654"/>
        <v>0</v>
      </c>
      <c r="J383" s="8">
        <f t="shared" si="655"/>
        <v>4</v>
      </c>
      <c r="K383" s="16" t="str">
        <f ca="1">VLOOKUP(E383,Shifts!A$2:B580,2,FALSE)</f>
        <v>00:00 00:00</v>
      </c>
      <c r="L383" s="16">
        <f t="shared" si="656"/>
        <v>55</v>
      </c>
      <c r="M383" s="16" t="str">
        <f ca="1">VLOOKUP(B383,Schedule!A$2:B$400,2,FALSE)</f>
        <v xml:space="preserve">00:00 00:00 </v>
      </c>
      <c r="O383" s="8" t="str">
        <f t="shared" ca="1" si="601"/>
        <v>insert into scheduleshift values (@ID,'54','1','1','111','1','0')exec @id=dbo.nextval 'scheduleshift.scheduleshiftref'</v>
      </c>
    </row>
    <row r="384" spans="1:15" x14ac:dyDescent="0.3">
      <c r="A384" s="8">
        <v>383</v>
      </c>
      <c r="B384" s="8">
        <f t="shared" si="667"/>
        <v>54</v>
      </c>
      <c r="C384" s="8">
        <f t="shared" si="651"/>
        <v>1</v>
      </c>
      <c r="D384" s="8">
        <f t="shared" si="657"/>
        <v>2</v>
      </c>
      <c r="E384" s="18">
        <f ca="1">IF(G384=1,"-2147483647",IF(A384/L383&lt;=N$2*N$3,OFFSET(Shifts!A$1,L383,0,1)))</f>
        <v>111</v>
      </c>
      <c r="F384" s="8">
        <v>1</v>
      </c>
      <c r="G384" s="42">
        <f t="shared" ref="G384" si="701">N$7</f>
        <v>0</v>
      </c>
      <c r="H384" s="8">
        <f t="shared" si="653"/>
        <v>0</v>
      </c>
      <c r="I384" s="8">
        <f t="shared" si="654"/>
        <v>0</v>
      </c>
      <c r="J384" s="8">
        <f t="shared" si="655"/>
        <v>5</v>
      </c>
      <c r="K384" s="16" t="str">
        <f ca="1">VLOOKUP(E384,Shifts!A$2:B581,2,FALSE)</f>
        <v>00:00 00:00</v>
      </c>
      <c r="L384" s="16">
        <f t="shared" si="656"/>
        <v>55</v>
      </c>
      <c r="M384" s="16" t="str">
        <f ca="1">VLOOKUP(B384,Schedule!A$2:B$400,2,FALSE)</f>
        <v xml:space="preserve">00:00 00:00 </v>
      </c>
      <c r="O384" s="8" t="str">
        <f t="shared" ca="1" si="601"/>
        <v>insert into scheduleshift values (@ID,'54','1','2','111','1','0')exec @id=dbo.nextval 'scheduleshift.scheduleshiftref'</v>
      </c>
    </row>
    <row r="385" spans="1:15" x14ac:dyDescent="0.3">
      <c r="A385" s="8">
        <v>384</v>
      </c>
      <c r="B385" s="8">
        <f t="shared" si="667"/>
        <v>54</v>
      </c>
      <c r="C385" s="8">
        <f t="shared" si="651"/>
        <v>1</v>
      </c>
      <c r="D385" s="8">
        <f t="shared" si="659"/>
        <v>3</v>
      </c>
      <c r="E385" s="18">
        <f ca="1">IF(G385=1,"-2147483647",IF(A385/L384&lt;=N$2*N$3,OFFSET(Shifts!A$1,L384,0,1)))</f>
        <v>111</v>
      </c>
      <c r="F385" s="8">
        <v>1</v>
      </c>
      <c r="G385" s="42">
        <f t="shared" ref="G385" si="702">N$8</f>
        <v>0</v>
      </c>
      <c r="H385" s="8">
        <f t="shared" si="653"/>
        <v>0</v>
      </c>
      <c r="I385" s="8">
        <f t="shared" si="654"/>
        <v>0</v>
      </c>
      <c r="J385" s="8">
        <f t="shared" si="655"/>
        <v>6</v>
      </c>
      <c r="K385" s="16" t="str">
        <f ca="1">VLOOKUP(E385,Shifts!A$2:B582,2,FALSE)</f>
        <v>00:00 00:00</v>
      </c>
      <c r="L385" s="16">
        <f t="shared" si="656"/>
        <v>55</v>
      </c>
      <c r="M385" s="16" t="str">
        <f ca="1">VLOOKUP(B385,Schedule!A$2:B$400,2,FALSE)</f>
        <v xml:space="preserve">00:00 00:00 </v>
      </c>
      <c r="O385" s="8" t="str">
        <f t="shared" ca="1" si="601"/>
        <v>insert into scheduleshift values (@ID,'54','1','3','111','1','0')exec @id=dbo.nextval 'scheduleshift.scheduleshiftref'</v>
      </c>
    </row>
    <row r="386" spans="1:15" x14ac:dyDescent="0.3">
      <c r="A386" s="8">
        <v>385</v>
      </c>
      <c r="B386" s="8">
        <f t="shared" si="667"/>
        <v>54</v>
      </c>
      <c r="C386" s="8">
        <f t="shared" si="651"/>
        <v>1</v>
      </c>
      <c r="D386" s="8">
        <f t="shared" si="661"/>
        <v>4</v>
      </c>
      <c r="E386" s="18">
        <f ca="1">IF(G386=1,"-2147483647",IF(A386/L385&lt;=N$2*N$3,OFFSET(Shifts!A$1,L385,0,1)))</f>
        <v>111</v>
      </c>
      <c r="F386" s="8">
        <v>1</v>
      </c>
      <c r="G386" s="42">
        <f t="shared" ref="G386" si="703">N$9</f>
        <v>0</v>
      </c>
      <c r="H386" s="8">
        <f t="shared" si="653"/>
        <v>0</v>
      </c>
      <c r="I386" s="8">
        <f t="shared" si="654"/>
        <v>0</v>
      </c>
      <c r="J386" s="8">
        <f t="shared" si="655"/>
        <v>7</v>
      </c>
      <c r="K386" s="16" t="str">
        <f ca="1">VLOOKUP(E386,Shifts!A$2:B583,2,FALSE)</f>
        <v>00:00 00:00</v>
      </c>
      <c r="L386" s="16">
        <f t="shared" si="656"/>
        <v>56</v>
      </c>
      <c r="M386" s="16" t="str">
        <f ca="1">VLOOKUP(B386,Schedule!A$2:B$400,2,FALSE)</f>
        <v xml:space="preserve">00:00 00:00 </v>
      </c>
      <c r="O386" s="8" t="str">
        <f t="shared" ca="1" si="601"/>
        <v>insert into scheduleshift values (@ID,'54','1','4','111','1','0')exec @id=dbo.nextval 'scheduleshift.scheduleshiftref'</v>
      </c>
    </row>
    <row r="387" spans="1:15" x14ac:dyDescent="0.3">
      <c r="A387" s="8">
        <v>386</v>
      </c>
      <c r="B387" s="8">
        <f t="shared" si="667"/>
        <v>54</v>
      </c>
      <c r="C387" s="8">
        <f t="shared" si="651"/>
        <v>1</v>
      </c>
      <c r="D387" s="8">
        <f t="shared" si="663"/>
        <v>5</v>
      </c>
      <c r="E387" s="18">
        <f ca="1">IF(G387=1,"-2147483647",IF(A387/L386&lt;=N$2*N$3,OFFSET(Shifts!A$1,L386,0,1)))</f>
        <v>113</v>
      </c>
      <c r="F387" s="8">
        <v>1</v>
      </c>
      <c r="G387" s="42">
        <f t="shared" ref="G387" si="704">N$10</f>
        <v>0</v>
      </c>
      <c r="H387" s="8">
        <f t="shared" si="653"/>
        <v>0</v>
      </c>
      <c r="I387" s="8">
        <f t="shared" si="654"/>
        <v>0</v>
      </c>
      <c r="J387" s="8">
        <f t="shared" si="655"/>
        <v>1</v>
      </c>
      <c r="K387" s="16" t="str">
        <f ca="1">VLOOKUP(E387,Shifts!A$2:B584,2,FALSE)</f>
        <v>00:00 00:00</v>
      </c>
      <c r="L387" s="16">
        <f t="shared" si="656"/>
        <v>56</v>
      </c>
      <c r="M387" s="16" t="str">
        <f ca="1">VLOOKUP(B387,Schedule!A$2:B$400,2,FALSE)</f>
        <v xml:space="preserve">00:00 00:00 </v>
      </c>
      <c r="O387" s="8" t="str">
        <f t="shared" ref="O387:O450" ca="1" si="705">"insert into scheduleshift values (@ID,'"&amp;B387&amp;"','"&amp;C387&amp;"','"&amp;D387&amp;"','"&amp;E387&amp;"','"&amp;F387&amp;"','"&amp;G387&amp;"')exec @id=dbo.nextval 'scheduleshift.scheduleshiftref'"</f>
        <v>insert into scheduleshift values (@ID,'54','1','5','113','1','0')exec @id=dbo.nextval 'scheduleshift.scheduleshiftref'</v>
      </c>
    </row>
    <row r="388" spans="1:15" x14ac:dyDescent="0.3">
      <c r="A388" s="8">
        <v>387</v>
      </c>
      <c r="B388" s="8">
        <f t="shared" si="667"/>
        <v>54</v>
      </c>
      <c r="C388" s="8">
        <f t="shared" si="651"/>
        <v>1</v>
      </c>
      <c r="D388" s="8">
        <f t="shared" si="665"/>
        <v>6</v>
      </c>
      <c r="E388" s="18" t="str">
        <f ca="1">IF(G388=1,"-2147483647",IF(A388/L387&lt;=N$2*N$3,OFFSET(Shifts!A$1,L387,0,1)))</f>
        <v>-2147483647</v>
      </c>
      <c r="F388" s="8">
        <v>1</v>
      </c>
      <c r="G388" s="42">
        <f t="shared" ref="G388" si="706">N$11</f>
        <v>1</v>
      </c>
      <c r="H388" s="8">
        <f t="shared" si="653"/>
        <v>0</v>
      </c>
      <c r="I388" s="8">
        <f t="shared" si="654"/>
        <v>0</v>
      </c>
      <c r="J388" s="8">
        <f t="shared" si="655"/>
        <v>2</v>
      </c>
      <c r="K388" s="16" t="e">
        <f ca="1">VLOOKUP(E388,Shifts!A$2:B585,2,FALSE)</f>
        <v>#N/A</v>
      </c>
      <c r="L388" s="16">
        <f t="shared" si="656"/>
        <v>56</v>
      </c>
      <c r="M388" s="16" t="str">
        <f ca="1">VLOOKUP(B388,Schedule!A$2:B$400,2,FALSE)</f>
        <v xml:space="preserve">00:00 00:00 </v>
      </c>
      <c r="O388" s="8" t="str">
        <f t="shared" ca="1" si="705"/>
        <v>insert into scheduleshift values (@ID,'54','1','6','-2147483647','1','1')exec @id=dbo.nextval 'scheduleshift.scheduleshiftref'</v>
      </c>
    </row>
    <row r="389" spans="1:15" x14ac:dyDescent="0.3">
      <c r="A389" s="8">
        <v>388</v>
      </c>
      <c r="B389" s="8">
        <f t="shared" si="667"/>
        <v>54</v>
      </c>
      <c r="C389" s="8">
        <f t="shared" si="651"/>
        <v>1</v>
      </c>
      <c r="D389" s="8">
        <f t="shared" si="668"/>
        <v>7</v>
      </c>
      <c r="E389" s="18" t="str">
        <f ca="1">IF(G389=1,"-2147483647",IF(A389/L388&lt;=N$2*N$3,OFFSET(Shifts!A$1,L388,0,1)))</f>
        <v>-2147483647</v>
      </c>
      <c r="F389" s="8">
        <v>1</v>
      </c>
      <c r="G389" s="42">
        <f t="shared" ref="G389" si="707">N$12</f>
        <v>1</v>
      </c>
      <c r="H389" s="8">
        <f t="shared" si="653"/>
        <v>0</v>
      </c>
      <c r="I389" s="8">
        <f t="shared" si="654"/>
        <v>0</v>
      </c>
      <c r="J389" s="8">
        <f t="shared" si="655"/>
        <v>3</v>
      </c>
      <c r="K389" s="16" t="e">
        <f ca="1">VLOOKUP(E389,Shifts!A$2:B586,2,FALSE)</f>
        <v>#N/A</v>
      </c>
      <c r="L389" s="16">
        <f t="shared" si="656"/>
        <v>56</v>
      </c>
      <c r="M389" s="16" t="str">
        <f ca="1">VLOOKUP(B389,Schedule!A$2:B$400,2,FALSE)</f>
        <v xml:space="preserve">00:00 00:00 </v>
      </c>
      <c r="O389" s="8" t="str">
        <f t="shared" ca="1" si="705"/>
        <v>insert into scheduleshift values (@ID,'54','1','7','-2147483647','1','1')exec @id=dbo.nextval 'scheduleshift.scheduleshiftref'</v>
      </c>
    </row>
    <row r="390" spans="1:15" x14ac:dyDescent="0.3">
      <c r="A390" s="8">
        <v>389</v>
      </c>
      <c r="B390" s="8">
        <f t="shared" si="667"/>
        <v>55</v>
      </c>
      <c r="C390" s="8">
        <f t="shared" si="651"/>
        <v>1</v>
      </c>
      <c r="D390" s="8">
        <f t="shared" si="633"/>
        <v>1</v>
      </c>
      <c r="E390" s="18">
        <f ca="1">IF(G390=1,"-2147483647",IF(A390/L389&lt;=N$2*N$3,OFFSET(Shifts!A$1,L389,0,1)))</f>
        <v>113</v>
      </c>
      <c r="F390" s="8">
        <v>1</v>
      </c>
      <c r="G390" s="42">
        <f t="shared" ref="G390" si="708">N$6</f>
        <v>0</v>
      </c>
      <c r="H390" s="8">
        <f t="shared" si="653"/>
        <v>1</v>
      </c>
      <c r="I390" s="8">
        <f t="shared" si="654"/>
        <v>1</v>
      </c>
      <c r="J390" s="8">
        <f t="shared" si="655"/>
        <v>4</v>
      </c>
      <c r="K390" s="16" t="str">
        <f ca="1">VLOOKUP(E390,Shifts!A$2:B587,2,FALSE)</f>
        <v>00:00 00:00</v>
      </c>
      <c r="L390" s="16">
        <f t="shared" si="656"/>
        <v>56</v>
      </c>
      <c r="M390" s="16" t="str">
        <f ca="1">VLOOKUP(B390,Schedule!A$2:B$400,2,FALSE)</f>
        <v xml:space="preserve">00:00 00:00 </v>
      </c>
      <c r="O390" s="8" t="str">
        <f t="shared" ca="1" si="705"/>
        <v>insert into scheduleshift values (@ID,'55','1','1','113','1','0')exec @id=dbo.nextval 'scheduleshift.scheduleshiftref'</v>
      </c>
    </row>
    <row r="391" spans="1:15" x14ac:dyDescent="0.3">
      <c r="A391" s="8">
        <v>390</v>
      </c>
      <c r="B391" s="8">
        <f t="shared" si="667"/>
        <v>55</v>
      </c>
      <c r="C391" s="8">
        <f t="shared" si="651"/>
        <v>1</v>
      </c>
      <c r="D391" s="8">
        <f t="shared" si="671"/>
        <v>2</v>
      </c>
      <c r="E391" s="18">
        <f ca="1">IF(G391=1,"-2147483647",IF(A391/L390&lt;=N$2*N$3,OFFSET(Shifts!A$1,L390,0,1)))</f>
        <v>113</v>
      </c>
      <c r="F391" s="8">
        <v>1</v>
      </c>
      <c r="G391" s="42">
        <f t="shared" ref="G391" si="709">N$7</f>
        <v>0</v>
      </c>
      <c r="H391" s="8">
        <f t="shared" si="653"/>
        <v>0</v>
      </c>
      <c r="I391" s="8">
        <f t="shared" si="654"/>
        <v>0</v>
      </c>
      <c r="J391" s="8">
        <f t="shared" si="655"/>
        <v>5</v>
      </c>
      <c r="K391" s="16" t="str">
        <f ca="1">VLOOKUP(E391,Shifts!A$2:B588,2,FALSE)</f>
        <v>00:00 00:00</v>
      </c>
      <c r="L391" s="16">
        <f t="shared" si="656"/>
        <v>56</v>
      </c>
      <c r="M391" s="16" t="str">
        <f ca="1">VLOOKUP(B391,Schedule!A$2:B$400,2,FALSE)</f>
        <v xml:space="preserve">00:00 00:00 </v>
      </c>
      <c r="O391" s="8" t="str">
        <f t="shared" ca="1" si="705"/>
        <v>insert into scheduleshift values (@ID,'55','1','2','113','1','0')exec @id=dbo.nextval 'scheduleshift.scheduleshiftref'</v>
      </c>
    </row>
    <row r="392" spans="1:15" x14ac:dyDescent="0.3">
      <c r="A392" s="8">
        <v>391</v>
      </c>
      <c r="B392" s="8">
        <f t="shared" si="667"/>
        <v>55</v>
      </c>
      <c r="C392" s="8">
        <f t="shared" si="651"/>
        <v>1</v>
      </c>
      <c r="D392" s="8">
        <f t="shared" si="633"/>
        <v>1</v>
      </c>
      <c r="E392" s="18">
        <f ca="1">IF(G392=1,"-2147483647",IF(A392/L391&lt;=N$2*N$3,OFFSET(Shifts!A$1,L391,0,1)))</f>
        <v>113</v>
      </c>
      <c r="F392" s="8">
        <v>1</v>
      </c>
      <c r="G392" s="42">
        <f t="shared" ref="G392" si="710">N$6</f>
        <v>0</v>
      </c>
      <c r="H392" s="8">
        <f t="shared" si="653"/>
        <v>0</v>
      </c>
      <c r="I392" s="8">
        <f t="shared" si="654"/>
        <v>0</v>
      </c>
      <c r="J392" s="8">
        <f t="shared" si="655"/>
        <v>6</v>
      </c>
      <c r="K392" s="16" t="str">
        <f ca="1">VLOOKUP(E392,Shifts!A$2:B589,2,FALSE)</f>
        <v>00:00 00:00</v>
      </c>
      <c r="L392" s="16">
        <f t="shared" si="656"/>
        <v>56</v>
      </c>
      <c r="M392" s="16" t="str">
        <f ca="1">VLOOKUP(B392,Schedule!A$2:B$400,2,FALSE)</f>
        <v xml:space="preserve">00:00 00:00 </v>
      </c>
      <c r="O392" s="8" t="str">
        <f t="shared" ca="1" si="705"/>
        <v>insert into scheduleshift values (@ID,'55','1','1','113','1','0')exec @id=dbo.nextval 'scheduleshift.scheduleshiftref'</v>
      </c>
    </row>
    <row r="393" spans="1:15" x14ac:dyDescent="0.3">
      <c r="A393" s="8">
        <v>392</v>
      </c>
      <c r="B393" s="8">
        <f t="shared" si="667"/>
        <v>55</v>
      </c>
      <c r="C393" s="8">
        <f t="shared" si="651"/>
        <v>1</v>
      </c>
      <c r="D393" s="8">
        <f t="shared" si="657"/>
        <v>2</v>
      </c>
      <c r="E393" s="18">
        <f ca="1">IF(G393=1,"-2147483647",IF(A393/L392&lt;=N$2*N$3,OFFSET(Shifts!A$1,L392,0,1)))</f>
        <v>113</v>
      </c>
      <c r="F393" s="8">
        <v>1</v>
      </c>
      <c r="G393" s="42">
        <f t="shared" ref="G393" si="711">N$7</f>
        <v>0</v>
      </c>
      <c r="H393" s="8">
        <f t="shared" si="653"/>
        <v>0</v>
      </c>
      <c r="I393" s="8">
        <f t="shared" si="654"/>
        <v>0</v>
      </c>
      <c r="J393" s="8">
        <f t="shared" si="655"/>
        <v>7</v>
      </c>
      <c r="K393" s="16" t="str">
        <f ca="1">VLOOKUP(E393,Shifts!A$2:B590,2,FALSE)</f>
        <v>00:00 00:00</v>
      </c>
      <c r="L393" s="16">
        <f t="shared" si="656"/>
        <v>57</v>
      </c>
      <c r="M393" s="16" t="str">
        <f ca="1">VLOOKUP(B393,Schedule!A$2:B$400,2,FALSE)</f>
        <v xml:space="preserve">00:00 00:00 </v>
      </c>
      <c r="O393" s="8" t="str">
        <f t="shared" ca="1" si="705"/>
        <v>insert into scheduleshift values (@ID,'55','1','2','113','1','0')exec @id=dbo.nextval 'scheduleshift.scheduleshiftref'</v>
      </c>
    </row>
    <row r="394" spans="1:15" x14ac:dyDescent="0.3">
      <c r="A394" s="8">
        <v>393</v>
      </c>
      <c r="B394" s="8">
        <f t="shared" si="667"/>
        <v>55</v>
      </c>
      <c r="C394" s="8">
        <f t="shared" si="651"/>
        <v>1</v>
      </c>
      <c r="D394" s="8">
        <f t="shared" si="659"/>
        <v>3</v>
      </c>
      <c r="E394" s="18">
        <f ca="1">IF(G394=1,"-2147483647",IF(A394/L393&lt;=N$2*N$3,OFFSET(Shifts!A$1,L393,0,1)))</f>
        <v>115</v>
      </c>
      <c r="F394" s="8">
        <v>1</v>
      </c>
      <c r="G394" s="42">
        <f t="shared" ref="G394" si="712">N$8</f>
        <v>0</v>
      </c>
      <c r="H394" s="8">
        <f t="shared" si="653"/>
        <v>0</v>
      </c>
      <c r="I394" s="8">
        <f t="shared" si="654"/>
        <v>0</v>
      </c>
      <c r="J394" s="8">
        <f t="shared" si="655"/>
        <v>1</v>
      </c>
      <c r="K394" s="16" t="str">
        <f ca="1">VLOOKUP(E394,Shifts!A$2:B591,2,FALSE)</f>
        <v>00:00 00:00</v>
      </c>
      <c r="L394" s="16">
        <f t="shared" si="656"/>
        <v>57</v>
      </c>
      <c r="M394" s="16" t="str">
        <f ca="1">VLOOKUP(B394,Schedule!A$2:B$400,2,FALSE)</f>
        <v xml:space="preserve">00:00 00:00 </v>
      </c>
      <c r="O394" s="8" t="str">
        <f t="shared" ca="1" si="705"/>
        <v>insert into scheduleshift values (@ID,'55','1','3','115','1','0')exec @id=dbo.nextval 'scheduleshift.scheduleshiftref'</v>
      </c>
    </row>
    <row r="395" spans="1:15" x14ac:dyDescent="0.3">
      <c r="A395" s="8">
        <v>394</v>
      </c>
      <c r="B395" s="8">
        <f t="shared" si="667"/>
        <v>55</v>
      </c>
      <c r="C395" s="8">
        <f t="shared" si="651"/>
        <v>1</v>
      </c>
      <c r="D395" s="8">
        <f t="shared" si="661"/>
        <v>4</v>
      </c>
      <c r="E395" s="18">
        <f ca="1">IF(G395=1,"-2147483647",IF(A395/L394&lt;=N$2*N$3,OFFSET(Shifts!A$1,L394,0,1)))</f>
        <v>115</v>
      </c>
      <c r="F395" s="8">
        <v>1</v>
      </c>
      <c r="G395" s="42">
        <f t="shared" ref="G395" si="713">N$9</f>
        <v>0</v>
      </c>
      <c r="H395" s="8">
        <f t="shared" si="653"/>
        <v>0</v>
      </c>
      <c r="I395" s="8">
        <f t="shared" si="654"/>
        <v>0</v>
      </c>
      <c r="J395" s="8">
        <f t="shared" si="655"/>
        <v>2</v>
      </c>
      <c r="K395" s="16" t="str">
        <f ca="1">VLOOKUP(E395,Shifts!A$2:B592,2,FALSE)</f>
        <v>00:00 00:00</v>
      </c>
      <c r="L395" s="16">
        <f t="shared" si="656"/>
        <v>57</v>
      </c>
      <c r="M395" s="16" t="str">
        <f ca="1">VLOOKUP(B395,Schedule!A$2:B$400,2,FALSE)</f>
        <v xml:space="preserve">00:00 00:00 </v>
      </c>
      <c r="O395" s="8" t="str">
        <f t="shared" ca="1" si="705"/>
        <v>insert into scheduleshift values (@ID,'55','1','4','115','1','0')exec @id=dbo.nextval 'scheduleshift.scheduleshiftref'</v>
      </c>
    </row>
    <row r="396" spans="1:15" x14ac:dyDescent="0.3">
      <c r="A396" s="8">
        <v>395</v>
      </c>
      <c r="B396" s="8">
        <f t="shared" si="667"/>
        <v>55</v>
      </c>
      <c r="C396" s="8">
        <f t="shared" si="651"/>
        <v>1</v>
      </c>
      <c r="D396" s="8">
        <f t="shared" si="663"/>
        <v>5</v>
      </c>
      <c r="E396" s="18">
        <f ca="1">IF(G396=1,"-2147483647",IF(A396/L395&lt;=N$2*N$3,OFFSET(Shifts!A$1,L395,0,1)))</f>
        <v>115</v>
      </c>
      <c r="F396" s="8">
        <v>1</v>
      </c>
      <c r="G396" s="42">
        <f t="shared" ref="G396" si="714">N$10</f>
        <v>0</v>
      </c>
      <c r="H396" s="8">
        <f t="shared" si="653"/>
        <v>0</v>
      </c>
      <c r="I396" s="8">
        <f t="shared" si="654"/>
        <v>0</v>
      </c>
      <c r="J396" s="8">
        <f t="shared" si="655"/>
        <v>3</v>
      </c>
      <c r="K396" s="16" t="str">
        <f ca="1">VLOOKUP(E396,Shifts!A$2:B593,2,FALSE)</f>
        <v>00:00 00:00</v>
      </c>
      <c r="L396" s="16">
        <f t="shared" si="656"/>
        <v>57</v>
      </c>
      <c r="M396" s="16" t="str">
        <f ca="1">VLOOKUP(B396,Schedule!A$2:B$400,2,FALSE)</f>
        <v xml:space="preserve">00:00 00:00 </v>
      </c>
      <c r="O396" s="8" t="str">
        <f t="shared" ca="1" si="705"/>
        <v>insert into scheduleshift values (@ID,'55','1','5','115','1','0')exec @id=dbo.nextval 'scheduleshift.scheduleshiftref'</v>
      </c>
    </row>
    <row r="397" spans="1:15" x14ac:dyDescent="0.3">
      <c r="A397" s="8">
        <v>396</v>
      </c>
      <c r="B397" s="8">
        <f t="shared" si="667"/>
        <v>55</v>
      </c>
      <c r="C397" s="8">
        <f t="shared" si="651"/>
        <v>1</v>
      </c>
      <c r="D397" s="8">
        <f t="shared" si="665"/>
        <v>6</v>
      </c>
      <c r="E397" s="18" t="str">
        <f ca="1">IF(G397=1,"-2147483647",IF(A397/L396&lt;=N$2*N$3,OFFSET(Shifts!A$1,L396,0,1)))</f>
        <v>-2147483647</v>
      </c>
      <c r="F397" s="8">
        <v>1</v>
      </c>
      <c r="G397" s="42">
        <f t="shared" ref="G397" si="715">N$11</f>
        <v>1</v>
      </c>
      <c r="H397" s="8">
        <f t="shared" si="653"/>
        <v>0</v>
      </c>
      <c r="I397" s="8">
        <f t="shared" si="654"/>
        <v>0</v>
      </c>
      <c r="J397" s="8">
        <f t="shared" si="655"/>
        <v>4</v>
      </c>
      <c r="K397" s="16" t="e">
        <f ca="1">VLOOKUP(E397,Shifts!A$2:B594,2,FALSE)</f>
        <v>#N/A</v>
      </c>
      <c r="L397" s="16">
        <f t="shared" si="656"/>
        <v>57</v>
      </c>
      <c r="M397" s="16" t="str">
        <f ca="1">VLOOKUP(B397,Schedule!A$2:B$400,2,FALSE)</f>
        <v xml:space="preserve">00:00 00:00 </v>
      </c>
      <c r="O397" s="8" t="str">
        <f t="shared" ca="1" si="705"/>
        <v>insert into scheduleshift values (@ID,'55','1','6','-2147483647','1','1')exec @id=dbo.nextval 'scheduleshift.scheduleshiftref'</v>
      </c>
    </row>
    <row r="398" spans="1:15" x14ac:dyDescent="0.3">
      <c r="A398" s="8">
        <v>397</v>
      </c>
      <c r="B398" s="8">
        <f t="shared" si="667"/>
        <v>55</v>
      </c>
      <c r="C398" s="8">
        <f t="shared" si="651"/>
        <v>1</v>
      </c>
      <c r="D398" s="8">
        <f t="shared" si="668"/>
        <v>7</v>
      </c>
      <c r="E398" s="18" t="str">
        <f ca="1">IF(G398=1,"-2147483647",IF(A398/L397&lt;=N$2*N$3,OFFSET(Shifts!A$1,L397,0,1)))</f>
        <v>-2147483647</v>
      </c>
      <c r="F398" s="8">
        <v>1</v>
      </c>
      <c r="G398" s="42">
        <f t="shared" ref="G398" si="716">N$12</f>
        <v>1</v>
      </c>
      <c r="H398" s="8">
        <f t="shared" si="653"/>
        <v>0</v>
      </c>
      <c r="I398" s="8">
        <f t="shared" si="654"/>
        <v>0</v>
      </c>
      <c r="J398" s="8">
        <f t="shared" si="655"/>
        <v>5</v>
      </c>
      <c r="K398" s="16" t="e">
        <f ca="1">VLOOKUP(E398,Shifts!A$2:B595,2,FALSE)</f>
        <v>#N/A</v>
      </c>
      <c r="L398" s="16">
        <f t="shared" si="656"/>
        <v>57</v>
      </c>
      <c r="M398" s="16" t="str">
        <f ca="1">VLOOKUP(B398,Schedule!A$2:B$400,2,FALSE)</f>
        <v xml:space="preserve">00:00 00:00 </v>
      </c>
      <c r="O398" s="8" t="str">
        <f t="shared" ca="1" si="705"/>
        <v>insert into scheduleshift values (@ID,'55','1','7','-2147483647','1','1')exec @id=dbo.nextval 'scheduleshift.scheduleshiftref'</v>
      </c>
    </row>
    <row r="399" spans="1:15" x14ac:dyDescent="0.3">
      <c r="A399" s="8">
        <v>398</v>
      </c>
      <c r="B399" s="8">
        <f t="shared" si="667"/>
        <v>56</v>
      </c>
      <c r="C399" s="8">
        <f t="shared" si="651"/>
        <v>1</v>
      </c>
      <c r="D399" s="8">
        <f t="shared" si="633"/>
        <v>1</v>
      </c>
      <c r="E399" s="18">
        <f ca="1">IF(G399=1,"-2147483647",IF(A399/L398&lt;=N$2*N$3,OFFSET(Shifts!A$1,L398,0,1)))</f>
        <v>115</v>
      </c>
      <c r="F399" s="8">
        <v>1</v>
      </c>
      <c r="G399" s="42">
        <f t="shared" ref="G399" si="717">N$6</f>
        <v>0</v>
      </c>
      <c r="H399" s="8">
        <f t="shared" si="653"/>
        <v>1</v>
      </c>
      <c r="I399" s="8">
        <f t="shared" si="654"/>
        <v>1</v>
      </c>
      <c r="J399" s="8">
        <f t="shared" si="655"/>
        <v>6</v>
      </c>
      <c r="K399" s="16" t="str">
        <f ca="1">VLOOKUP(E399,Shifts!A$2:B596,2,FALSE)</f>
        <v>00:00 00:00</v>
      </c>
      <c r="L399" s="16">
        <f t="shared" si="656"/>
        <v>57</v>
      </c>
      <c r="M399" s="16" t="str">
        <f ca="1">VLOOKUP(B399,Schedule!A$2:B$400,2,FALSE)</f>
        <v xml:space="preserve">00:00 00:00 </v>
      </c>
      <c r="O399" s="8" t="str">
        <f t="shared" ca="1" si="705"/>
        <v>insert into scheduleshift values (@ID,'56','1','1','115','1','0')exec @id=dbo.nextval 'scheduleshift.scheduleshiftref'</v>
      </c>
    </row>
    <row r="400" spans="1:15" x14ac:dyDescent="0.3">
      <c r="A400" s="8">
        <v>399</v>
      </c>
      <c r="B400" s="8">
        <f t="shared" si="667"/>
        <v>56</v>
      </c>
      <c r="C400" s="8">
        <f t="shared" si="651"/>
        <v>1</v>
      </c>
      <c r="D400" s="8">
        <f t="shared" si="671"/>
        <v>2</v>
      </c>
      <c r="E400" s="18">
        <f ca="1">IF(G400=1,"-2147483647",IF(A400/L399&lt;=N$2*N$3,OFFSET(Shifts!A$1,L399,0,1)))</f>
        <v>115</v>
      </c>
      <c r="F400" s="8">
        <v>1</v>
      </c>
      <c r="G400" s="42">
        <f t="shared" ref="G400" si="718">N$7</f>
        <v>0</v>
      </c>
      <c r="H400" s="8">
        <f t="shared" si="653"/>
        <v>0</v>
      </c>
      <c r="I400" s="8">
        <f t="shared" si="654"/>
        <v>0</v>
      </c>
      <c r="J400" s="8">
        <f t="shared" si="655"/>
        <v>7</v>
      </c>
      <c r="K400" s="16" t="str">
        <f ca="1">VLOOKUP(E400,Shifts!A$2:B597,2,FALSE)</f>
        <v>00:00 00:00</v>
      </c>
      <c r="L400" s="16">
        <f t="shared" si="656"/>
        <v>58</v>
      </c>
      <c r="M400" s="16" t="str">
        <f ca="1">VLOOKUP(B400,Schedule!A$2:B$400,2,FALSE)</f>
        <v xml:space="preserve">00:00 00:00 </v>
      </c>
      <c r="O400" s="8" t="str">
        <f t="shared" ca="1" si="705"/>
        <v>insert into scheduleshift values (@ID,'56','1','2','115','1','0')exec @id=dbo.nextval 'scheduleshift.scheduleshiftref'</v>
      </c>
    </row>
    <row r="401" spans="1:15" x14ac:dyDescent="0.3">
      <c r="A401" s="8">
        <v>400</v>
      </c>
      <c r="B401" s="8">
        <f t="shared" si="667"/>
        <v>56</v>
      </c>
      <c r="C401" s="8">
        <f t="shared" si="651"/>
        <v>1</v>
      </c>
      <c r="D401" s="8">
        <f t="shared" si="633"/>
        <v>1</v>
      </c>
      <c r="E401" s="18">
        <f ca="1">IF(G401=1,"-2147483647",IF(A401/L400&lt;=N$2*N$3,OFFSET(Shifts!A$1,L400,0,1)))</f>
        <v>117</v>
      </c>
      <c r="F401" s="8">
        <v>1</v>
      </c>
      <c r="G401" s="42">
        <f t="shared" ref="G401" si="719">N$6</f>
        <v>0</v>
      </c>
      <c r="H401" s="8">
        <f t="shared" si="653"/>
        <v>0</v>
      </c>
      <c r="I401" s="8">
        <f t="shared" si="654"/>
        <v>0</v>
      </c>
      <c r="J401" s="8">
        <f t="shared" si="655"/>
        <v>1</v>
      </c>
      <c r="K401" s="16" t="str">
        <f ca="1">VLOOKUP(E401,Shifts!A$2:B598,2,FALSE)</f>
        <v>00:00 00:00</v>
      </c>
      <c r="L401" s="16">
        <f t="shared" si="656"/>
        <v>58</v>
      </c>
      <c r="M401" s="16" t="str">
        <f ca="1">VLOOKUP(B401,Schedule!A$2:B$400,2,FALSE)</f>
        <v xml:space="preserve">00:00 00:00 </v>
      </c>
      <c r="O401" s="8" t="str">
        <f t="shared" ca="1" si="705"/>
        <v>insert into scheduleshift values (@ID,'56','1','1','117','1','0')exec @id=dbo.nextval 'scheduleshift.scheduleshiftref'</v>
      </c>
    </row>
    <row r="402" spans="1:15" x14ac:dyDescent="0.3">
      <c r="A402" s="8">
        <v>401</v>
      </c>
      <c r="B402" s="8">
        <f t="shared" si="667"/>
        <v>56</v>
      </c>
      <c r="C402" s="8">
        <f t="shared" si="651"/>
        <v>1</v>
      </c>
      <c r="D402" s="8">
        <f t="shared" si="657"/>
        <v>2</v>
      </c>
      <c r="E402" s="18">
        <f ca="1">IF(G402=1,"-2147483647",IF(A402/L401&lt;=N$2*N$3,OFFSET(Shifts!A$1,L401,0,1)))</f>
        <v>117</v>
      </c>
      <c r="F402" s="8">
        <v>1</v>
      </c>
      <c r="G402" s="42">
        <f t="shared" ref="G402" si="720">N$7</f>
        <v>0</v>
      </c>
      <c r="H402" s="8">
        <f t="shared" si="653"/>
        <v>0</v>
      </c>
      <c r="I402" s="8">
        <f t="shared" si="654"/>
        <v>0</v>
      </c>
      <c r="J402" s="8">
        <f t="shared" si="655"/>
        <v>2</v>
      </c>
      <c r="K402" s="16" t="str">
        <f ca="1">VLOOKUP(E402,Shifts!A$2:B599,2,FALSE)</f>
        <v>00:00 00:00</v>
      </c>
      <c r="L402" s="16">
        <f t="shared" si="656"/>
        <v>58</v>
      </c>
      <c r="M402" s="16" t="str">
        <f ca="1">VLOOKUP(B402,Schedule!A$2:B$400,2,FALSE)</f>
        <v xml:space="preserve">00:00 00:00 </v>
      </c>
      <c r="O402" s="8" t="str">
        <f t="shared" ca="1" si="705"/>
        <v>insert into scheduleshift values (@ID,'56','1','2','117','1','0')exec @id=dbo.nextval 'scheduleshift.scheduleshiftref'</v>
      </c>
    </row>
    <row r="403" spans="1:15" x14ac:dyDescent="0.3">
      <c r="A403" s="8">
        <v>402</v>
      </c>
      <c r="B403" s="8">
        <f t="shared" si="667"/>
        <v>56</v>
      </c>
      <c r="C403" s="8">
        <f t="shared" si="651"/>
        <v>1</v>
      </c>
      <c r="D403" s="8">
        <f t="shared" si="659"/>
        <v>3</v>
      </c>
      <c r="E403" s="18">
        <f ca="1">IF(G403=1,"-2147483647",IF(A403/L402&lt;=N$2*N$3,OFFSET(Shifts!A$1,L402,0,1)))</f>
        <v>117</v>
      </c>
      <c r="F403" s="8">
        <v>1</v>
      </c>
      <c r="G403" s="42">
        <f t="shared" ref="G403" si="721">N$8</f>
        <v>0</v>
      </c>
      <c r="H403" s="8">
        <f t="shared" si="653"/>
        <v>0</v>
      </c>
      <c r="I403" s="8">
        <f t="shared" si="654"/>
        <v>0</v>
      </c>
      <c r="J403" s="8">
        <f t="shared" si="655"/>
        <v>3</v>
      </c>
      <c r="K403" s="16" t="str">
        <f ca="1">VLOOKUP(E403,Shifts!A$2:B600,2,FALSE)</f>
        <v>00:00 00:00</v>
      </c>
      <c r="L403" s="16">
        <f t="shared" si="656"/>
        <v>58</v>
      </c>
      <c r="M403" s="16" t="str">
        <f ca="1">VLOOKUP(B403,Schedule!A$2:B$400,2,FALSE)</f>
        <v xml:space="preserve">00:00 00:00 </v>
      </c>
      <c r="O403" s="8" t="str">
        <f t="shared" ca="1" si="705"/>
        <v>insert into scheduleshift values (@ID,'56','1','3','117','1','0')exec @id=dbo.nextval 'scheduleshift.scheduleshiftref'</v>
      </c>
    </row>
    <row r="404" spans="1:15" x14ac:dyDescent="0.3">
      <c r="A404" s="8">
        <v>403</v>
      </c>
      <c r="B404" s="8">
        <f t="shared" si="667"/>
        <v>56</v>
      </c>
      <c r="C404" s="8">
        <f t="shared" si="651"/>
        <v>1</v>
      </c>
      <c r="D404" s="8">
        <f t="shared" si="661"/>
        <v>4</v>
      </c>
      <c r="E404" s="18">
        <f ca="1">IF(G404=1,"-2147483647",IF(A404/L403&lt;=N$2*N$3,OFFSET(Shifts!A$1,L403,0,1)))</f>
        <v>117</v>
      </c>
      <c r="F404" s="8">
        <v>1</v>
      </c>
      <c r="G404" s="42">
        <f t="shared" ref="G404" si="722">N$9</f>
        <v>0</v>
      </c>
      <c r="H404" s="8">
        <f t="shared" si="653"/>
        <v>0</v>
      </c>
      <c r="I404" s="8">
        <f t="shared" si="654"/>
        <v>0</v>
      </c>
      <c r="J404" s="8">
        <f t="shared" si="655"/>
        <v>4</v>
      </c>
      <c r="K404" s="16" t="str">
        <f ca="1">VLOOKUP(E404,Shifts!A$2:B601,2,FALSE)</f>
        <v>00:00 00:00</v>
      </c>
      <c r="L404" s="16">
        <f t="shared" si="656"/>
        <v>58</v>
      </c>
      <c r="M404" s="16" t="str">
        <f ca="1">VLOOKUP(B404,Schedule!A$2:B$400,2,FALSE)</f>
        <v xml:space="preserve">00:00 00:00 </v>
      </c>
      <c r="O404" s="8" t="str">
        <f t="shared" ca="1" si="705"/>
        <v>insert into scheduleshift values (@ID,'56','1','4','117','1','0')exec @id=dbo.nextval 'scheduleshift.scheduleshiftref'</v>
      </c>
    </row>
    <row r="405" spans="1:15" x14ac:dyDescent="0.3">
      <c r="A405" s="8">
        <v>404</v>
      </c>
      <c r="B405" s="8">
        <f t="shared" si="667"/>
        <v>56</v>
      </c>
      <c r="C405" s="8">
        <f t="shared" si="651"/>
        <v>1</v>
      </c>
      <c r="D405" s="8">
        <f t="shared" si="663"/>
        <v>5</v>
      </c>
      <c r="E405" s="18">
        <f ca="1">IF(G405=1,"-2147483647",IF(A405/L404&lt;=N$2*N$3,OFFSET(Shifts!A$1,L404,0,1)))</f>
        <v>117</v>
      </c>
      <c r="F405" s="8">
        <v>1</v>
      </c>
      <c r="G405" s="42">
        <f t="shared" ref="G405" si="723">N$10</f>
        <v>0</v>
      </c>
      <c r="H405" s="8">
        <f t="shared" si="653"/>
        <v>0</v>
      </c>
      <c r="I405" s="8">
        <f t="shared" si="654"/>
        <v>0</v>
      </c>
      <c r="J405" s="8">
        <f t="shared" si="655"/>
        <v>5</v>
      </c>
      <c r="K405" s="16" t="str">
        <f ca="1">VLOOKUP(E405,Shifts!A$2:B602,2,FALSE)</f>
        <v>00:00 00:00</v>
      </c>
      <c r="L405" s="16">
        <f t="shared" si="656"/>
        <v>58</v>
      </c>
      <c r="M405" s="16" t="str">
        <f ca="1">VLOOKUP(B405,Schedule!A$2:B$400,2,FALSE)</f>
        <v xml:space="preserve">00:00 00:00 </v>
      </c>
      <c r="O405" s="8" t="str">
        <f t="shared" ca="1" si="705"/>
        <v>insert into scheduleshift values (@ID,'56','1','5','117','1','0')exec @id=dbo.nextval 'scheduleshift.scheduleshiftref'</v>
      </c>
    </row>
    <row r="406" spans="1:15" x14ac:dyDescent="0.3">
      <c r="A406" s="8">
        <v>405</v>
      </c>
      <c r="B406" s="8">
        <f t="shared" si="667"/>
        <v>56</v>
      </c>
      <c r="C406" s="8">
        <f t="shared" si="651"/>
        <v>1</v>
      </c>
      <c r="D406" s="8">
        <f t="shared" si="665"/>
        <v>6</v>
      </c>
      <c r="E406" s="18" t="str">
        <f ca="1">IF(G406=1,"-2147483647",IF(A406/L405&lt;=N$2*N$3,OFFSET(Shifts!A$1,L405,0,1)))</f>
        <v>-2147483647</v>
      </c>
      <c r="F406" s="8">
        <v>1</v>
      </c>
      <c r="G406" s="42">
        <f t="shared" ref="G406" si="724">N$11</f>
        <v>1</v>
      </c>
      <c r="H406" s="8">
        <f t="shared" si="653"/>
        <v>0</v>
      </c>
      <c r="I406" s="8">
        <f t="shared" si="654"/>
        <v>0</v>
      </c>
      <c r="J406" s="8">
        <f t="shared" si="655"/>
        <v>6</v>
      </c>
      <c r="K406" s="16" t="e">
        <f ca="1">VLOOKUP(E406,Shifts!A$2:B603,2,FALSE)</f>
        <v>#N/A</v>
      </c>
      <c r="L406" s="16">
        <f t="shared" si="656"/>
        <v>58</v>
      </c>
      <c r="M406" s="16" t="str">
        <f ca="1">VLOOKUP(B406,Schedule!A$2:B$400,2,FALSE)</f>
        <v xml:space="preserve">00:00 00:00 </v>
      </c>
      <c r="O406" s="8" t="str">
        <f t="shared" ca="1" si="705"/>
        <v>insert into scheduleshift values (@ID,'56','1','6','-2147483647','1','1')exec @id=dbo.nextval 'scheduleshift.scheduleshiftref'</v>
      </c>
    </row>
    <row r="407" spans="1:15" x14ac:dyDescent="0.3">
      <c r="A407" s="8">
        <v>406</v>
      </c>
      <c r="B407" s="8">
        <f t="shared" si="667"/>
        <v>56</v>
      </c>
      <c r="C407" s="8">
        <f t="shared" si="651"/>
        <v>1</v>
      </c>
      <c r="D407" s="8">
        <f t="shared" si="668"/>
        <v>7</v>
      </c>
      <c r="E407" s="18" t="str">
        <f ca="1">IF(G407=1,"-2147483647",IF(A407/L406&lt;=N$2*N$3,OFFSET(Shifts!A$1,L406,0,1)))</f>
        <v>-2147483647</v>
      </c>
      <c r="F407" s="8">
        <v>1</v>
      </c>
      <c r="G407" s="42">
        <f t="shared" ref="G407" si="725">N$12</f>
        <v>1</v>
      </c>
      <c r="H407" s="8">
        <f t="shared" si="653"/>
        <v>0</v>
      </c>
      <c r="I407" s="8">
        <f t="shared" si="654"/>
        <v>0</v>
      </c>
      <c r="J407" s="8">
        <f t="shared" si="655"/>
        <v>7</v>
      </c>
      <c r="K407" s="16" t="e">
        <f ca="1">VLOOKUP(E407,Shifts!A$2:B604,2,FALSE)</f>
        <v>#N/A</v>
      </c>
      <c r="L407" s="16">
        <f t="shared" si="656"/>
        <v>59</v>
      </c>
      <c r="M407" s="16" t="str">
        <f ca="1">VLOOKUP(B407,Schedule!A$2:B$400,2,FALSE)</f>
        <v xml:space="preserve">00:00 00:00 </v>
      </c>
      <c r="O407" s="8" t="str">
        <f t="shared" ca="1" si="705"/>
        <v>insert into scheduleshift values (@ID,'56','1','7','-2147483647','1','1')exec @id=dbo.nextval 'scheduleshift.scheduleshiftref'</v>
      </c>
    </row>
    <row r="408" spans="1:15" x14ac:dyDescent="0.3">
      <c r="A408" s="8">
        <v>407</v>
      </c>
      <c r="B408" s="8">
        <f t="shared" si="667"/>
        <v>57</v>
      </c>
      <c r="C408" s="8">
        <f t="shared" si="651"/>
        <v>1</v>
      </c>
      <c r="D408" s="8">
        <f t="shared" ref="D408:D471" si="726">2-1</f>
        <v>1</v>
      </c>
      <c r="E408" s="18">
        <f ca="1">IF(G408=1,"-2147483647",IF(A408/L407&lt;=N$2*N$3,OFFSET(Shifts!A$1,L407,0,1)))</f>
        <v>119</v>
      </c>
      <c r="F408" s="8">
        <v>1</v>
      </c>
      <c r="G408" s="42">
        <f t="shared" ref="G408" si="727">N$6</f>
        <v>0</v>
      </c>
      <c r="H408" s="8">
        <f t="shared" si="653"/>
        <v>1</v>
      </c>
      <c r="I408" s="8">
        <f t="shared" si="654"/>
        <v>1</v>
      </c>
      <c r="J408" s="8">
        <f t="shared" si="655"/>
        <v>1</v>
      </c>
      <c r="K408" s="16" t="str">
        <f ca="1">VLOOKUP(E408,Shifts!A$2:B605,2,FALSE)</f>
        <v>00:00 00:00</v>
      </c>
      <c r="L408" s="16">
        <f t="shared" si="656"/>
        <v>59</v>
      </c>
      <c r="M408" s="16" t="str">
        <f ca="1">VLOOKUP(B408,Schedule!A$2:B$400,2,FALSE)</f>
        <v xml:space="preserve">00:00 00:00 </v>
      </c>
      <c r="O408" s="8" t="str">
        <f t="shared" ca="1" si="705"/>
        <v>insert into scheduleshift values (@ID,'57','1','1','119','1','0')exec @id=dbo.nextval 'scheduleshift.scheduleshiftref'</v>
      </c>
    </row>
    <row r="409" spans="1:15" x14ac:dyDescent="0.3">
      <c r="A409" s="8">
        <v>408</v>
      </c>
      <c r="B409" s="8">
        <f t="shared" si="667"/>
        <v>57</v>
      </c>
      <c r="C409" s="8">
        <f t="shared" si="651"/>
        <v>1</v>
      </c>
      <c r="D409" s="8">
        <f t="shared" si="671"/>
        <v>2</v>
      </c>
      <c r="E409" s="18">
        <f ca="1">IF(G409=1,"-2147483647",IF(A409/L408&lt;=N$2*N$3,OFFSET(Shifts!A$1,L408,0,1)))</f>
        <v>119</v>
      </c>
      <c r="F409" s="8">
        <v>1</v>
      </c>
      <c r="G409" s="42">
        <f t="shared" ref="G409" si="728">N$7</f>
        <v>0</v>
      </c>
      <c r="H409" s="8">
        <f t="shared" si="653"/>
        <v>0</v>
      </c>
      <c r="I409" s="8">
        <f t="shared" si="654"/>
        <v>0</v>
      </c>
      <c r="J409" s="8">
        <f t="shared" si="655"/>
        <v>2</v>
      </c>
      <c r="K409" s="16" t="str">
        <f ca="1">VLOOKUP(E409,Shifts!A$2:B606,2,FALSE)</f>
        <v>00:00 00:00</v>
      </c>
      <c r="L409" s="16">
        <f t="shared" si="656"/>
        <v>59</v>
      </c>
      <c r="M409" s="16" t="str">
        <f ca="1">VLOOKUP(B409,Schedule!A$2:B$400,2,FALSE)</f>
        <v xml:space="preserve">00:00 00:00 </v>
      </c>
      <c r="O409" s="8" t="str">
        <f t="shared" ca="1" si="705"/>
        <v>insert into scheduleshift values (@ID,'57','1','2','119','1','0')exec @id=dbo.nextval 'scheduleshift.scheduleshiftref'</v>
      </c>
    </row>
    <row r="410" spans="1:15" x14ac:dyDescent="0.3">
      <c r="A410" s="8">
        <v>409</v>
      </c>
      <c r="B410" s="8">
        <f t="shared" si="667"/>
        <v>57</v>
      </c>
      <c r="C410" s="8">
        <f t="shared" si="651"/>
        <v>1</v>
      </c>
      <c r="D410" s="8">
        <f t="shared" si="726"/>
        <v>1</v>
      </c>
      <c r="E410" s="18">
        <f ca="1">IF(G410=1,"-2147483647",IF(A410/L409&lt;=N$2*N$3,OFFSET(Shifts!A$1,L409,0,1)))</f>
        <v>119</v>
      </c>
      <c r="F410" s="8">
        <v>1</v>
      </c>
      <c r="G410" s="42">
        <f t="shared" ref="G410" si="729">N$6</f>
        <v>0</v>
      </c>
      <c r="H410" s="8">
        <f t="shared" si="653"/>
        <v>0</v>
      </c>
      <c r="I410" s="8">
        <f t="shared" si="654"/>
        <v>0</v>
      </c>
      <c r="J410" s="8">
        <f t="shared" si="655"/>
        <v>3</v>
      </c>
      <c r="K410" s="16" t="str">
        <f ca="1">VLOOKUP(E410,Shifts!A$2:B607,2,FALSE)</f>
        <v>00:00 00:00</v>
      </c>
      <c r="L410" s="16">
        <f t="shared" si="656"/>
        <v>59</v>
      </c>
      <c r="M410" s="16" t="str">
        <f ca="1">VLOOKUP(B410,Schedule!A$2:B$400,2,FALSE)</f>
        <v xml:space="preserve">00:00 00:00 </v>
      </c>
      <c r="O410" s="8" t="str">
        <f t="shared" ca="1" si="705"/>
        <v>insert into scheduleshift values (@ID,'57','1','1','119','1','0')exec @id=dbo.nextval 'scheduleshift.scheduleshiftref'</v>
      </c>
    </row>
    <row r="411" spans="1:15" x14ac:dyDescent="0.3">
      <c r="A411" s="8">
        <v>410</v>
      </c>
      <c r="B411" s="8">
        <f t="shared" si="667"/>
        <v>57</v>
      </c>
      <c r="C411" s="8">
        <f t="shared" ref="C411:C474" si="730">IF(I411=1,1,IF(H411=1,C410+1,IF(H411=0,C410)))</f>
        <v>1</v>
      </c>
      <c r="D411" s="8">
        <f t="shared" si="657"/>
        <v>2</v>
      </c>
      <c r="E411" s="18">
        <f ca="1">IF(G411=1,"-2147483647",IF(A411/L410&lt;=N$2*N$3,OFFSET(Shifts!A$1,L410,0,1)))</f>
        <v>119</v>
      </c>
      <c r="F411" s="8">
        <v>1</v>
      </c>
      <c r="G411" s="42">
        <f t="shared" ref="G411" si="731">N$7</f>
        <v>0</v>
      </c>
      <c r="H411" s="8">
        <f t="shared" ref="H411:H474" si="732">IF(D410=7,1,0)</f>
        <v>0</v>
      </c>
      <c r="I411" s="8">
        <f t="shared" ref="I411:I474" si="733">IF(C410*D410=N$2,1,0)</f>
        <v>0</v>
      </c>
      <c r="J411" s="8">
        <f t="shared" ref="J411:J474" si="734">MOD(J410,N$2*N$3)+1</f>
        <v>4</v>
      </c>
      <c r="K411" s="16" t="str">
        <f ca="1">VLOOKUP(E411,Shifts!A$2:B608,2,FALSE)</f>
        <v>00:00 00:00</v>
      </c>
      <c r="L411" s="16">
        <f t="shared" ref="L411:L474" si="735">IF(J411&lt;N$2*N$3,L410,L410+1)</f>
        <v>59</v>
      </c>
      <c r="M411" s="16" t="str">
        <f ca="1">VLOOKUP(B411,Schedule!A$2:B$400,2,FALSE)</f>
        <v xml:space="preserve">00:00 00:00 </v>
      </c>
      <c r="O411" s="8" t="str">
        <f t="shared" ca="1" si="705"/>
        <v>insert into scheduleshift values (@ID,'57','1','2','119','1','0')exec @id=dbo.nextval 'scheduleshift.scheduleshiftref'</v>
      </c>
    </row>
    <row r="412" spans="1:15" x14ac:dyDescent="0.3">
      <c r="A412" s="8">
        <v>411</v>
      </c>
      <c r="B412" s="8">
        <f t="shared" si="667"/>
        <v>57</v>
      </c>
      <c r="C412" s="8">
        <f t="shared" si="730"/>
        <v>1</v>
      </c>
      <c r="D412" s="8">
        <f t="shared" si="659"/>
        <v>3</v>
      </c>
      <c r="E412" s="18">
        <f ca="1">IF(G412=1,"-2147483647",IF(A412/L411&lt;=N$2*N$3,OFFSET(Shifts!A$1,L411,0,1)))</f>
        <v>119</v>
      </c>
      <c r="F412" s="8">
        <v>1</v>
      </c>
      <c r="G412" s="42">
        <f t="shared" ref="G412" si="736">N$8</f>
        <v>0</v>
      </c>
      <c r="H412" s="8">
        <f t="shared" si="732"/>
        <v>0</v>
      </c>
      <c r="I412" s="8">
        <f t="shared" si="733"/>
        <v>0</v>
      </c>
      <c r="J412" s="8">
        <f t="shared" si="734"/>
        <v>5</v>
      </c>
      <c r="K412" s="16" t="str">
        <f ca="1">VLOOKUP(E412,Shifts!A$2:B609,2,FALSE)</f>
        <v>00:00 00:00</v>
      </c>
      <c r="L412" s="16">
        <f t="shared" si="735"/>
        <v>59</v>
      </c>
      <c r="M412" s="16" t="str">
        <f ca="1">VLOOKUP(B412,Schedule!A$2:B$400,2,FALSE)</f>
        <v xml:space="preserve">00:00 00:00 </v>
      </c>
      <c r="O412" s="8" t="str">
        <f t="shared" ca="1" si="705"/>
        <v>insert into scheduleshift values (@ID,'57','1','3','119','1','0')exec @id=dbo.nextval 'scheduleshift.scheduleshiftref'</v>
      </c>
    </row>
    <row r="413" spans="1:15" x14ac:dyDescent="0.3">
      <c r="A413" s="8">
        <v>412</v>
      </c>
      <c r="B413" s="8">
        <f t="shared" si="667"/>
        <v>57</v>
      </c>
      <c r="C413" s="8">
        <f t="shared" si="730"/>
        <v>1</v>
      </c>
      <c r="D413" s="8">
        <f t="shared" si="661"/>
        <v>4</v>
      </c>
      <c r="E413" s="18">
        <f ca="1">IF(G413=1,"-2147483647",IF(A413/L412&lt;=N$2*N$3,OFFSET(Shifts!A$1,L412,0,1)))</f>
        <v>119</v>
      </c>
      <c r="F413" s="8">
        <v>1</v>
      </c>
      <c r="G413" s="42">
        <f t="shared" ref="G413" si="737">N$9</f>
        <v>0</v>
      </c>
      <c r="H413" s="8">
        <f t="shared" si="732"/>
        <v>0</v>
      </c>
      <c r="I413" s="8">
        <f t="shared" si="733"/>
        <v>0</v>
      </c>
      <c r="J413" s="8">
        <f t="shared" si="734"/>
        <v>6</v>
      </c>
      <c r="K413" s="16" t="str">
        <f ca="1">VLOOKUP(E413,Shifts!A$2:B610,2,FALSE)</f>
        <v>00:00 00:00</v>
      </c>
      <c r="L413" s="16">
        <f t="shared" si="735"/>
        <v>59</v>
      </c>
      <c r="M413" s="16" t="str">
        <f ca="1">VLOOKUP(B413,Schedule!A$2:B$400,2,FALSE)</f>
        <v xml:space="preserve">00:00 00:00 </v>
      </c>
      <c r="O413" s="8" t="str">
        <f t="shared" ca="1" si="705"/>
        <v>insert into scheduleshift values (@ID,'57','1','4','119','1','0')exec @id=dbo.nextval 'scheduleshift.scheduleshiftref'</v>
      </c>
    </row>
    <row r="414" spans="1:15" x14ac:dyDescent="0.3">
      <c r="A414" s="8">
        <v>413</v>
      </c>
      <c r="B414" s="8">
        <f t="shared" si="667"/>
        <v>57</v>
      </c>
      <c r="C414" s="8">
        <f t="shared" si="730"/>
        <v>1</v>
      </c>
      <c r="D414" s="8">
        <f t="shared" si="663"/>
        <v>5</v>
      </c>
      <c r="E414" s="18">
        <f ca="1">IF(G414=1,"-2147483647",IF(A414/L413&lt;=N$2*N$3,OFFSET(Shifts!A$1,L413,0,1)))</f>
        <v>119</v>
      </c>
      <c r="F414" s="8">
        <v>1</v>
      </c>
      <c r="G414" s="42">
        <f t="shared" ref="G414" si="738">N$10</f>
        <v>0</v>
      </c>
      <c r="H414" s="8">
        <f t="shared" si="732"/>
        <v>0</v>
      </c>
      <c r="I414" s="8">
        <f t="shared" si="733"/>
        <v>0</v>
      </c>
      <c r="J414" s="8">
        <f t="shared" si="734"/>
        <v>7</v>
      </c>
      <c r="K414" s="16" t="str">
        <f ca="1">VLOOKUP(E414,Shifts!A$2:B611,2,FALSE)</f>
        <v>00:00 00:00</v>
      </c>
      <c r="L414" s="16">
        <f t="shared" si="735"/>
        <v>60</v>
      </c>
      <c r="M414" s="16" t="str">
        <f ca="1">VLOOKUP(B414,Schedule!A$2:B$400,2,FALSE)</f>
        <v xml:space="preserve">00:00 00:00 </v>
      </c>
      <c r="O414" s="8" t="str">
        <f t="shared" ca="1" si="705"/>
        <v>insert into scheduleshift values (@ID,'57','1','5','119','1','0')exec @id=dbo.nextval 'scheduleshift.scheduleshiftref'</v>
      </c>
    </row>
    <row r="415" spans="1:15" x14ac:dyDescent="0.3">
      <c r="A415" s="8">
        <v>414</v>
      </c>
      <c r="B415" s="8">
        <f t="shared" si="667"/>
        <v>57</v>
      </c>
      <c r="C415" s="8">
        <f t="shared" si="730"/>
        <v>1</v>
      </c>
      <c r="D415" s="8">
        <f t="shared" si="665"/>
        <v>6</v>
      </c>
      <c r="E415" s="18" t="str">
        <f ca="1">IF(G415=1,"-2147483647",IF(A415/L414&lt;=N$2*N$3,OFFSET(Shifts!A$1,L414,0,1)))</f>
        <v>-2147483647</v>
      </c>
      <c r="F415" s="8">
        <v>1</v>
      </c>
      <c r="G415" s="42">
        <f t="shared" ref="G415" si="739">N$11</f>
        <v>1</v>
      </c>
      <c r="H415" s="8">
        <f t="shared" si="732"/>
        <v>0</v>
      </c>
      <c r="I415" s="8">
        <f t="shared" si="733"/>
        <v>0</v>
      </c>
      <c r="J415" s="8">
        <f t="shared" si="734"/>
        <v>1</v>
      </c>
      <c r="K415" s="16" t="e">
        <f ca="1">VLOOKUP(E415,Shifts!A$2:B612,2,FALSE)</f>
        <v>#N/A</v>
      </c>
      <c r="L415" s="16">
        <f t="shared" si="735"/>
        <v>60</v>
      </c>
      <c r="M415" s="16" t="str">
        <f ca="1">VLOOKUP(B415,Schedule!A$2:B$400,2,FALSE)</f>
        <v xml:space="preserve">00:00 00:00 </v>
      </c>
      <c r="O415" s="8" t="str">
        <f t="shared" ca="1" si="705"/>
        <v>insert into scheduleshift values (@ID,'57','1','6','-2147483647','1','1')exec @id=dbo.nextval 'scheduleshift.scheduleshiftref'</v>
      </c>
    </row>
    <row r="416" spans="1:15" x14ac:dyDescent="0.3">
      <c r="A416" s="8">
        <v>415</v>
      </c>
      <c r="B416" s="8">
        <f t="shared" si="667"/>
        <v>57</v>
      </c>
      <c r="C416" s="8">
        <f t="shared" si="730"/>
        <v>1</v>
      </c>
      <c r="D416" s="8">
        <f t="shared" si="668"/>
        <v>7</v>
      </c>
      <c r="E416" s="18" t="str">
        <f ca="1">IF(G416=1,"-2147483647",IF(A416/L415&lt;=N$2*N$3,OFFSET(Shifts!A$1,L415,0,1)))</f>
        <v>-2147483647</v>
      </c>
      <c r="F416" s="8">
        <v>1</v>
      </c>
      <c r="G416" s="42">
        <f t="shared" ref="G416" si="740">N$12</f>
        <v>1</v>
      </c>
      <c r="H416" s="8">
        <f t="shared" si="732"/>
        <v>0</v>
      </c>
      <c r="I416" s="8">
        <f t="shared" si="733"/>
        <v>0</v>
      </c>
      <c r="J416" s="8">
        <f t="shared" si="734"/>
        <v>2</v>
      </c>
      <c r="K416" s="16" t="e">
        <f ca="1">VLOOKUP(E416,Shifts!A$2:B613,2,FALSE)</f>
        <v>#N/A</v>
      </c>
      <c r="L416" s="16">
        <f t="shared" si="735"/>
        <v>60</v>
      </c>
      <c r="M416" s="16" t="str">
        <f ca="1">VLOOKUP(B416,Schedule!A$2:B$400,2,FALSE)</f>
        <v xml:space="preserve">00:00 00:00 </v>
      </c>
      <c r="O416" s="8" t="str">
        <f t="shared" ca="1" si="705"/>
        <v>insert into scheduleshift values (@ID,'57','1','7','-2147483647','1','1')exec @id=dbo.nextval 'scheduleshift.scheduleshiftref'</v>
      </c>
    </row>
    <row r="417" spans="1:15" x14ac:dyDescent="0.3">
      <c r="A417" s="8">
        <v>416</v>
      </c>
      <c r="B417" s="8">
        <f t="shared" ref="B417:B480" si="741">IF(I417=1,B416+1,B416)</f>
        <v>58</v>
      </c>
      <c r="C417" s="8">
        <f t="shared" si="730"/>
        <v>1</v>
      </c>
      <c r="D417" s="8">
        <f t="shared" si="726"/>
        <v>1</v>
      </c>
      <c r="E417" s="18">
        <f ca="1">IF(G417=1,"-2147483647",IF(A417/L416&lt;=N$2*N$3,OFFSET(Shifts!A$1,L416,0,1)))</f>
        <v>121</v>
      </c>
      <c r="F417" s="8">
        <v>1</v>
      </c>
      <c r="G417" s="42">
        <f t="shared" ref="G417" si="742">N$6</f>
        <v>0</v>
      </c>
      <c r="H417" s="8">
        <f t="shared" si="732"/>
        <v>1</v>
      </c>
      <c r="I417" s="8">
        <f t="shared" si="733"/>
        <v>1</v>
      </c>
      <c r="J417" s="8">
        <f t="shared" si="734"/>
        <v>3</v>
      </c>
      <c r="K417" s="16" t="str">
        <f ca="1">VLOOKUP(E417,Shifts!A$2:B614,2,FALSE)</f>
        <v>00:00 00:00</v>
      </c>
      <c r="L417" s="16">
        <f t="shared" si="735"/>
        <v>60</v>
      </c>
      <c r="M417" s="16" t="str">
        <f ca="1">VLOOKUP(B417,Schedule!A$2:B$400,2,FALSE)</f>
        <v xml:space="preserve">00:00 00:00 </v>
      </c>
      <c r="O417" s="8" t="str">
        <f t="shared" ca="1" si="705"/>
        <v>insert into scheduleshift values (@ID,'58','1','1','121','1','0')exec @id=dbo.nextval 'scheduleshift.scheduleshiftref'</v>
      </c>
    </row>
    <row r="418" spans="1:15" x14ac:dyDescent="0.3">
      <c r="A418" s="8">
        <v>417</v>
      </c>
      <c r="B418" s="8">
        <f t="shared" si="741"/>
        <v>58</v>
      </c>
      <c r="C418" s="8">
        <f t="shared" si="730"/>
        <v>1</v>
      </c>
      <c r="D418" s="8">
        <f t="shared" si="671"/>
        <v>2</v>
      </c>
      <c r="E418" s="18">
        <f ca="1">IF(G418=1,"-2147483647",IF(A418/L417&lt;=N$2*N$3,OFFSET(Shifts!A$1,L417,0,1)))</f>
        <v>121</v>
      </c>
      <c r="F418" s="8">
        <v>1</v>
      </c>
      <c r="G418" s="42">
        <f t="shared" ref="G418" si="743">N$7</f>
        <v>0</v>
      </c>
      <c r="H418" s="8">
        <f t="shared" si="732"/>
        <v>0</v>
      </c>
      <c r="I418" s="8">
        <f t="shared" si="733"/>
        <v>0</v>
      </c>
      <c r="J418" s="8">
        <f t="shared" si="734"/>
        <v>4</v>
      </c>
      <c r="K418" s="16" t="str">
        <f ca="1">VLOOKUP(E418,Shifts!A$2:B615,2,FALSE)</f>
        <v>00:00 00:00</v>
      </c>
      <c r="L418" s="16">
        <f t="shared" si="735"/>
        <v>60</v>
      </c>
      <c r="M418" s="16" t="str">
        <f ca="1">VLOOKUP(B418,Schedule!A$2:B$400,2,FALSE)</f>
        <v xml:space="preserve">00:00 00:00 </v>
      </c>
      <c r="O418" s="8" t="str">
        <f t="shared" ca="1" si="705"/>
        <v>insert into scheduleshift values (@ID,'58','1','2','121','1','0')exec @id=dbo.nextval 'scheduleshift.scheduleshiftref'</v>
      </c>
    </row>
    <row r="419" spans="1:15" x14ac:dyDescent="0.3">
      <c r="A419" s="8">
        <v>418</v>
      </c>
      <c r="B419" s="8">
        <f t="shared" si="741"/>
        <v>58</v>
      </c>
      <c r="C419" s="8">
        <f t="shared" si="730"/>
        <v>1</v>
      </c>
      <c r="D419" s="8">
        <f t="shared" si="726"/>
        <v>1</v>
      </c>
      <c r="E419" s="18">
        <f ca="1">IF(G419=1,"-2147483647",IF(A419/L418&lt;=N$2*N$3,OFFSET(Shifts!A$1,L418,0,1)))</f>
        <v>121</v>
      </c>
      <c r="F419" s="8">
        <v>1</v>
      </c>
      <c r="G419" s="42">
        <f t="shared" ref="G419" si="744">N$6</f>
        <v>0</v>
      </c>
      <c r="H419" s="8">
        <f t="shared" si="732"/>
        <v>0</v>
      </c>
      <c r="I419" s="8">
        <f t="shared" si="733"/>
        <v>0</v>
      </c>
      <c r="J419" s="8">
        <f t="shared" si="734"/>
        <v>5</v>
      </c>
      <c r="K419" s="16" t="str">
        <f ca="1">VLOOKUP(E419,Shifts!A$2:B616,2,FALSE)</f>
        <v>00:00 00:00</v>
      </c>
      <c r="L419" s="16">
        <f t="shared" si="735"/>
        <v>60</v>
      </c>
      <c r="M419" s="16" t="str">
        <f ca="1">VLOOKUP(B419,Schedule!A$2:B$400,2,FALSE)</f>
        <v xml:space="preserve">00:00 00:00 </v>
      </c>
      <c r="O419" s="8" t="str">
        <f t="shared" ca="1" si="705"/>
        <v>insert into scheduleshift values (@ID,'58','1','1','121','1','0')exec @id=dbo.nextval 'scheduleshift.scheduleshiftref'</v>
      </c>
    </row>
    <row r="420" spans="1:15" x14ac:dyDescent="0.3">
      <c r="A420" s="8">
        <v>419</v>
      </c>
      <c r="B420" s="8">
        <f t="shared" si="741"/>
        <v>58</v>
      </c>
      <c r="C420" s="8">
        <f t="shared" si="730"/>
        <v>1</v>
      </c>
      <c r="D420" s="8">
        <f t="shared" ref="D420:D483" si="745">D419+1</f>
        <v>2</v>
      </c>
      <c r="E420" s="18">
        <f ca="1">IF(G420=1,"-2147483647",IF(A420/L419&lt;=N$2*N$3,OFFSET(Shifts!A$1,L419,0,1)))</f>
        <v>121</v>
      </c>
      <c r="F420" s="8">
        <v>1</v>
      </c>
      <c r="G420" s="42">
        <f t="shared" ref="G420" si="746">N$7</f>
        <v>0</v>
      </c>
      <c r="H420" s="8">
        <f t="shared" si="732"/>
        <v>0</v>
      </c>
      <c r="I420" s="8">
        <f t="shared" si="733"/>
        <v>0</v>
      </c>
      <c r="J420" s="8">
        <f t="shared" si="734"/>
        <v>6</v>
      </c>
      <c r="K420" s="16" t="str">
        <f ca="1">VLOOKUP(E420,Shifts!A$2:B617,2,FALSE)</f>
        <v>00:00 00:00</v>
      </c>
      <c r="L420" s="16">
        <f t="shared" si="735"/>
        <v>60</v>
      </c>
      <c r="M420" s="16" t="str">
        <f ca="1">VLOOKUP(B420,Schedule!A$2:B$400,2,FALSE)</f>
        <v xml:space="preserve">00:00 00:00 </v>
      </c>
      <c r="O420" s="8" t="str">
        <f t="shared" ca="1" si="705"/>
        <v>insert into scheduleshift values (@ID,'58','1','2','121','1','0')exec @id=dbo.nextval 'scheduleshift.scheduleshiftref'</v>
      </c>
    </row>
    <row r="421" spans="1:15" x14ac:dyDescent="0.3">
      <c r="A421" s="8">
        <v>420</v>
      </c>
      <c r="B421" s="8">
        <f t="shared" si="741"/>
        <v>58</v>
      </c>
      <c r="C421" s="8">
        <f t="shared" si="730"/>
        <v>1</v>
      </c>
      <c r="D421" s="8">
        <f t="shared" ref="D421:D484" si="747">D419+2</f>
        <v>3</v>
      </c>
      <c r="E421" s="18">
        <f ca="1">IF(G421=1,"-2147483647",IF(A421/L420&lt;=N$2*N$3,OFFSET(Shifts!A$1,L420,0,1)))</f>
        <v>121</v>
      </c>
      <c r="F421" s="8">
        <v>1</v>
      </c>
      <c r="G421" s="42">
        <f t="shared" ref="G421" si="748">N$8</f>
        <v>0</v>
      </c>
      <c r="H421" s="8">
        <f t="shared" si="732"/>
        <v>0</v>
      </c>
      <c r="I421" s="8">
        <f t="shared" si="733"/>
        <v>0</v>
      </c>
      <c r="J421" s="8">
        <f t="shared" si="734"/>
        <v>7</v>
      </c>
      <c r="K421" s="16" t="str">
        <f ca="1">VLOOKUP(E421,Shifts!A$2:B618,2,FALSE)</f>
        <v>00:00 00:00</v>
      </c>
      <c r="L421" s="16">
        <f t="shared" si="735"/>
        <v>61</v>
      </c>
      <c r="M421" s="16" t="str">
        <f ca="1">VLOOKUP(B421,Schedule!A$2:B$400,2,FALSE)</f>
        <v xml:space="preserve">00:00 00:00 </v>
      </c>
      <c r="O421" s="8" t="str">
        <f t="shared" ca="1" si="705"/>
        <v>insert into scheduleshift values (@ID,'58','1','3','121','1','0')exec @id=dbo.nextval 'scheduleshift.scheduleshiftref'</v>
      </c>
    </row>
    <row r="422" spans="1:15" x14ac:dyDescent="0.3">
      <c r="A422" s="8">
        <v>421</v>
      </c>
      <c r="B422" s="8">
        <f t="shared" si="741"/>
        <v>58</v>
      </c>
      <c r="C422" s="8">
        <f t="shared" si="730"/>
        <v>1</v>
      </c>
      <c r="D422" s="8">
        <f t="shared" ref="D422:D485" si="749">D419+3</f>
        <v>4</v>
      </c>
      <c r="E422" s="18">
        <f ca="1">IF(G422=1,"-2147483647",IF(A422/L421&lt;=N$2*N$3,OFFSET(Shifts!A$1,L421,0,1)))</f>
        <v>123</v>
      </c>
      <c r="F422" s="8">
        <v>1</v>
      </c>
      <c r="G422" s="42">
        <f t="shared" ref="G422" si="750">N$9</f>
        <v>0</v>
      </c>
      <c r="H422" s="8">
        <f t="shared" si="732"/>
        <v>0</v>
      </c>
      <c r="I422" s="8">
        <f t="shared" si="733"/>
        <v>0</v>
      </c>
      <c r="J422" s="8">
        <f t="shared" si="734"/>
        <v>1</v>
      </c>
      <c r="K422" s="16" t="str">
        <f ca="1">VLOOKUP(E422,Shifts!A$2:B619,2,FALSE)</f>
        <v>00:00 00:00</v>
      </c>
      <c r="L422" s="16">
        <f t="shared" si="735"/>
        <v>61</v>
      </c>
      <c r="M422" s="16" t="str">
        <f ca="1">VLOOKUP(B422,Schedule!A$2:B$400,2,FALSE)</f>
        <v xml:space="preserve">00:00 00:00 </v>
      </c>
      <c r="O422" s="8" t="str">
        <f t="shared" ca="1" si="705"/>
        <v>insert into scheduleshift values (@ID,'58','1','4','123','1','0')exec @id=dbo.nextval 'scheduleshift.scheduleshiftref'</v>
      </c>
    </row>
    <row r="423" spans="1:15" x14ac:dyDescent="0.3">
      <c r="A423" s="8">
        <v>422</v>
      </c>
      <c r="B423" s="8">
        <f t="shared" si="741"/>
        <v>58</v>
      </c>
      <c r="C423" s="8">
        <f t="shared" si="730"/>
        <v>1</v>
      </c>
      <c r="D423" s="8">
        <f t="shared" ref="D423:D486" si="751">D419+4</f>
        <v>5</v>
      </c>
      <c r="E423" s="18">
        <f ca="1">IF(G423=1,"-2147483647",IF(A423/L422&lt;=N$2*N$3,OFFSET(Shifts!A$1,L422,0,1)))</f>
        <v>123</v>
      </c>
      <c r="F423" s="8">
        <v>1</v>
      </c>
      <c r="G423" s="42">
        <f t="shared" ref="G423" si="752">N$10</f>
        <v>0</v>
      </c>
      <c r="H423" s="8">
        <f t="shared" si="732"/>
        <v>0</v>
      </c>
      <c r="I423" s="8">
        <f t="shared" si="733"/>
        <v>0</v>
      </c>
      <c r="J423" s="8">
        <f t="shared" si="734"/>
        <v>2</v>
      </c>
      <c r="K423" s="16" t="str">
        <f ca="1">VLOOKUP(E423,Shifts!A$2:B620,2,FALSE)</f>
        <v>00:00 00:00</v>
      </c>
      <c r="L423" s="16">
        <f t="shared" si="735"/>
        <v>61</v>
      </c>
      <c r="M423" s="16" t="str">
        <f ca="1">VLOOKUP(B423,Schedule!A$2:B$400,2,FALSE)</f>
        <v xml:space="preserve">00:00 00:00 </v>
      </c>
      <c r="O423" s="8" t="str">
        <f t="shared" ca="1" si="705"/>
        <v>insert into scheduleshift values (@ID,'58','1','5','123','1','0')exec @id=dbo.nextval 'scheduleshift.scheduleshiftref'</v>
      </c>
    </row>
    <row r="424" spans="1:15" x14ac:dyDescent="0.3">
      <c r="A424" s="8">
        <v>423</v>
      </c>
      <c r="B424" s="8">
        <f t="shared" si="741"/>
        <v>58</v>
      </c>
      <c r="C424" s="8">
        <f t="shared" si="730"/>
        <v>1</v>
      </c>
      <c r="D424" s="8">
        <f t="shared" ref="D424:D487" si="753">D419+5</f>
        <v>6</v>
      </c>
      <c r="E424" s="18" t="str">
        <f ca="1">IF(G424=1,"-2147483647",IF(A424/L423&lt;=N$2*N$3,OFFSET(Shifts!A$1,L423,0,1)))</f>
        <v>-2147483647</v>
      </c>
      <c r="F424" s="8">
        <v>1</v>
      </c>
      <c r="G424" s="42">
        <f t="shared" ref="G424" si="754">N$11</f>
        <v>1</v>
      </c>
      <c r="H424" s="8">
        <f t="shared" si="732"/>
        <v>0</v>
      </c>
      <c r="I424" s="8">
        <f t="shared" si="733"/>
        <v>0</v>
      </c>
      <c r="J424" s="8">
        <f t="shared" si="734"/>
        <v>3</v>
      </c>
      <c r="K424" s="16" t="e">
        <f ca="1">VLOOKUP(E424,Shifts!A$2:B621,2,FALSE)</f>
        <v>#N/A</v>
      </c>
      <c r="L424" s="16">
        <f t="shared" si="735"/>
        <v>61</v>
      </c>
      <c r="M424" s="16" t="str">
        <f ca="1">VLOOKUP(B424,Schedule!A$2:B$400,2,FALSE)</f>
        <v xml:space="preserve">00:00 00:00 </v>
      </c>
      <c r="O424" s="8" t="str">
        <f t="shared" ca="1" si="705"/>
        <v>insert into scheduleshift values (@ID,'58','1','6','-2147483647','1','1')exec @id=dbo.nextval 'scheduleshift.scheduleshiftref'</v>
      </c>
    </row>
    <row r="425" spans="1:15" x14ac:dyDescent="0.3">
      <c r="A425" s="8">
        <v>424</v>
      </c>
      <c r="B425" s="8">
        <f t="shared" si="741"/>
        <v>58</v>
      </c>
      <c r="C425" s="8">
        <f t="shared" si="730"/>
        <v>1</v>
      </c>
      <c r="D425" s="8">
        <f t="shared" ref="D425:D488" si="755">D419+6</f>
        <v>7</v>
      </c>
      <c r="E425" s="18" t="str">
        <f ca="1">IF(G425=1,"-2147483647",IF(A425/L424&lt;=N$2*N$3,OFFSET(Shifts!A$1,L424,0,1)))</f>
        <v>-2147483647</v>
      </c>
      <c r="F425" s="8">
        <v>1</v>
      </c>
      <c r="G425" s="42">
        <f t="shared" ref="G425" si="756">N$12</f>
        <v>1</v>
      </c>
      <c r="H425" s="8">
        <f t="shared" si="732"/>
        <v>0</v>
      </c>
      <c r="I425" s="8">
        <f t="shared" si="733"/>
        <v>0</v>
      </c>
      <c r="J425" s="8">
        <f t="shared" si="734"/>
        <v>4</v>
      </c>
      <c r="K425" s="16" t="e">
        <f ca="1">VLOOKUP(E425,Shifts!A$2:B622,2,FALSE)</f>
        <v>#N/A</v>
      </c>
      <c r="L425" s="16">
        <f t="shared" si="735"/>
        <v>61</v>
      </c>
      <c r="M425" s="16" t="str">
        <f ca="1">VLOOKUP(B425,Schedule!A$2:B$400,2,FALSE)</f>
        <v xml:space="preserve">00:00 00:00 </v>
      </c>
      <c r="O425" s="8" t="str">
        <f t="shared" ca="1" si="705"/>
        <v>insert into scheduleshift values (@ID,'58','1','7','-2147483647','1','1')exec @id=dbo.nextval 'scheduleshift.scheduleshiftref'</v>
      </c>
    </row>
    <row r="426" spans="1:15" x14ac:dyDescent="0.3">
      <c r="A426" s="8">
        <v>425</v>
      </c>
      <c r="B426" s="8">
        <f t="shared" si="741"/>
        <v>59</v>
      </c>
      <c r="C426" s="8">
        <f t="shared" si="730"/>
        <v>1</v>
      </c>
      <c r="D426" s="8">
        <f t="shared" si="726"/>
        <v>1</v>
      </c>
      <c r="E426" s="18">
        <f ca="1">IF(G426=1,"-2147483647",IF(A426/L425&lt;=N$2*N$3,OFFSET(Shifts!A$1,L425,0,1)))</f>
        <v>123</v>
      </c>
      <c r="F426" s="8">
        <v>1</v>
      </c>
      <c r="G426" s="42">
        <f t="shared" ref="G426" si="757">N$6</f>
        <v>0</v>
      </c>
      <c r="H426" s="8">
        <f t="shared" si="732"/>
        <v>1</v>
      </c>
      <c r="I426" s="8">
        <f t="shared" si="733"/>
        <v>1</v>
      </c>
      <c r="J426" s="8">
        <f t="shared" si="734"/>
        <v>5</v>
      </c>
      <c r="K426" s="16" t="str">
        <f ca="1">VLOOKUP(E426,Shifts!A$2:B623,2,FALSE)</f>
        <v>00:00 00:00</v>
      </c>
      <c r="L426" s="16">
        <f t="shared" si="735"/>
        <v>61</v>
      </c>
      <c r="M426" s="16" t="str">
        <f ca="1">VLOOKUP(B426,Schedule!A$2:B$400,2,FALSE)</f>
        <v xml:space="preserve">00:00 00:00 </v>
      </c>
      <c r="O426" s="8" t="str">
        <f t="shared" ca="1" si="705"/>
        <v>insert into scheduleshift values (@ID,'59','1','1','123','1','0')exec @id=dbo.nextval 'scheduleshift.scheduleshiftref'</v>
      </c>
    </row>
    <row r="427" spans="1:15" x14ac:dyDescent="0.3">
      <c r="A427" s="8">
        <v>426</v>
      </c>
      <c r="B427" s="8">
        <f t="shared" si="741"/>
        <v>59</v>
      </c>
      <c r="C427" s="8">
        <f t="shared" si="730"/>
        <v>1</v>
      </c>
      <c r="D427" s="8">
        <f t="shared" ref="D427:D490" si="758">D426+1</f>
        <v>2</v>
      </c>
      <c r="E427" s="18">
        <f ca="1">IF(G427=1,"-2147483647",IF(A427/L426&lt;=N$2*N$3,OFFSET(Shifts!A$1,L426,0,1)))</f>
        <v>123</v>
      </c>
      <c r="F427" s="8">
        <v>1</v>
      </c>
      <c r="G427" s="42">
        <f t="shared" ref="G427" si="759">N$7</f>
        <v>0</v>
      </c>
      <c r="H427" s="8">
        <f t="shared" si="732"/>
        <v>0</v>
      </c>
      <c r="I427" s="8">
        <f t="shared" si="733"/>
        <v>0</v>
      </c>
      <c r="J427" s="8">
        <f t="shared" si="734"/>
        <v>6</v>
      </c>
      <c r="K427" s="16" t="str">
        <f ca="1">VLOOKUP(E427,Shifts!A$2:B624,2,FALSE)</f>
        <v>00:00 00:00</v>
      </c>
      <c r="L427" s="16">
        <f t="shared" si="735"/>
        <v>61</v>
      </c>
      <c r="M427" s="16" t="str">
        <f ca="1">VLOOKUP(B427,Schedule!A$2:B$400,2,FALSE)</f>
        <v xml:space="preserve">00:00 00:00 </v>
      </c>
      <c r="O427" s="8" t="str">
        <f t="shared" ca="1" si="705"/>
        <v>insert into scheduleshift values (@ID,'59','1','2','123','1','0')exec @id=dbo.nextval 'scheduleshift.scheduleshiftref'</v>
      </c>
    </row>
    <row r="428" spans="1:15" x14ac:dyDescent="0.3">
      <c r="A428" s="8">
        <v>427</v>
      </c>
      <c r="B428" s="8">
        <f t="shared" si="741"/>
        <v>59</v>
      </c>
      <c r="C428" s="8">
        <f t="shared" si="730"/>
        <v>1</v>
      </c>
      <c r="D428" s="8">
        <f t="shared" si="726"/>
        <v>1</v>
      </c>
      <c r="E428" s="18">
        <f ca="1">IF(G428=1,"-2147483647",IF(A428/L427&lt;=N$2*N$3,OFFSET(Shifts!A$1,L427,0,1)))</f>
        <v>123</v>
      </c>
      <c r="F428" s="8">
        <v>1</v>
      </c>
      <c r="G428" s="42">
        <f t="shared" ref="G428" si="760">N$6</f>
        <v>0</v>
      </c>
      <c r="H428" s="8">
        <f t="shared" si="732"/>
        <v>0</v>
      </c>
      <c r="I428" s="8">
        <f t="shared" si="733"/>
        <v>0</v>
      </c>
      <c r="J428" s="8">
        <f t="shared" si="734"/>
        <v>7</v>
      </c>
      <c r="K428" s="16" t="str">
        <f ca="1">VLOOKUP(E428,Shifts!A$2:B625,2,FALSE)</f>
        <v>00:00 00:00</v>
      </c>
      <c r="L428" s="16">
        <f t="shared" si="735"/>
        <v>62</v>
      </c>
      <c r="M428" s="16" t="str">
        <f ca="1">VLOOKUP(B428,Schedule!A$2:B$400,2,FALSE)</f>
        <v xml:space="preserve">00:00 00:00 </v>
      </c>
      <c r="O428" s="8" t="str">
        <f t="shared" ca="1" si="705"/>
        <v>insert into scheduleshift values (@ID,'59','1','1','123','1','0')exec @id=dbo.nextval 'scheduleshift.scheduleshiftref'</v>
      </c>
    </row>
    <row r="429" spans="1:15" x14ac:dyDescent="0.3">
      <c r="A429" s="8">
        <v>428</v>
      </c>
      <c r="B429" s="8">
        <f t="shared" si="741"/>
        <v>59</v>
      </c>
      <c r="C429" s="8">
        <f t="shared" si="730"/>
        <v>1</v>
      </c>
      <c r="D429" s="8">
        <f t="shared" si="745"/>
        <v>2</v>
      </c>
      <c r="E429" s="18">
        <f ca="1">IF(G429=1,"-2147483647",IF(A429/L428&lt;=N$2*N$3,OFFSET(Shifts!A$1,L428,0,1)))</f>
        <v>125</v>
      </c>
      <c r="F429" s="8">
        <v>1</v>
      </c>
      <c r="G429" s="42">
        <f t="shared" ref="G429" si="761">N$7</f>
        <v>0</v>
      </c>
      <c r="H429" s="8">
        <f t="shared" si="732"/>
        <v>0</v>
      </c>
      <c r="I429" s="8">
        <f t="shared" si="733"/>
        <v>0</v>
      </c>
      <c r="J429" s="8">
        <f t="shared" si="734"/>
        <v>1</v>
      </c>
      <c r="K429" s="16" t="str">
        <f ca="1">VLOOKUP(E429,Shifts!A$2:B626,2,FALSE)</f>
        <v>00:00 00:00</v>
      </c>
      <c r="L429" s="16">
        <f t="shared" si="735"/>
        <v>62</v>
      </c>
      <c r="M429" s="16" t="str">
        <f ca="1">VLOOKUP(B429,Schedule!A$2:B$400,2,FALSE)</f>
        <v xml:space="preserve">00:00 00:00 </v>
      </c>
      <c r="O429" s="8" t="str">
        <f t="shared" ca="1" si="705"/>
        <v>insert into scheduleshift values (@ID,'59','1','2','125','1','0')exec @id=dbo.nextval 'scheduleshift.scheduleshiftref'</v>
      </c>
    </row>
    <row r="430" spans="1:15" x14ac:dyDescent="0.3">
      <c r="A430" s="8">
        <v>429</v>
      </c>
      <c r="B430" s="8">
        <f t="shared" si="741"/>
        <v>59</v>
      </c>
      <c r="C430" s="8">
        <f t="shared" si="730"/>
        <v>1</v>
      </c>
      <c r="D430" s="8">
        <f t="shared" si="747"/>
        <v>3</v>
      </c>
      <c r="E430" s="18">
        <f ca="1">IF(G430=1,"-2147483647",IF(A430/L429&lt;=N$2*N$3,OFFSET(Shifts!A$1,L429,0,1)))</f>
        <v>125</v>
      </c>
      <c r="F430" s="8">
        <v>1</v>
      </c>
      <c r="G430" s="42">
        <f t="shared" ref="G430" si="762">N$8</f>
        <v>0</v>
      </c>
      <c r="H430" s="8">
        <f t="shared" si="732"/>
        <v>0</v>
      </c>
      <c r="I430" s="8">
        <f t="shared" si="733"/>
        <v>0</v>
      </c>
      <c r="J430" s="8">
        <f t="shared" si="734"/>
        <v>2</v>
      </c>
      <c r="K430" s="16" t="str">
        <f ca="1">VLOOKUP(E430,Shifts!A$2:B627,2,FALSE)</f>
        <v>00:00 00:00</v>
      </c>
      <c r="L430" s="16">
        <f t="shared" si="735"/>
        <v>62</v>
      </c>
      <c r="M430" s="16" t="str">
        <f ca="1">VLOOKUP(B430,Schedule!A$2:B$400,2,FALSE)</f>
        <v xml:space="preserve">00:00 00:00 </v>
      </c>
      <c r="O430" s="8" t="str">
        <f t="shared" ca="1" si="705"/>
        <v>insert into scheduleshift values (@ID,'59','1','3','125','1','0')exec @id=dbo.nextval 'scheduleshift.scheduleshiftref'</v>
      </c>
    </row>
    <row r="431" spans="1:15" x14ac:dyDescent="0.3">
      <c r="A431" s="8">
        <v>430</v>
      </c>
      <c r="B431" s="8">
        <f t="shared" si="741"/>
        <v>59</v>
      </c>
      <c r="C431" s="8">
        <f t="shared" si="730"/>
        <v>1</v>
      </c>
      <c r="D431" s="8">
        <f t="shared" si="749"/>
        <v>4</v>
      </c>
      <c r="E431" s="18">
        <f ca="1">IF(G431=1,"-2147483647",IF(A431/L430&lt;=N$2*N$3,OFFSET(Shifts!A$1,L430,0,1)))</f>
        <v>125</v>
      </c>
      <c r="F431" s="8">
        <v>1</v>
      </c>
      <c r="G431" s="42">
        <f t="shared" ref="G431" si="763">N$9</f>
        <v>0</v>
      </c>
      <c r="H431" s="8">
        <f t="shared" si="732"/>
        <v>0</v>
      </c>
      <c r="I431" s="8">
        <f t="shared" si="733"/>
        <v>0</v>
      </c>
      <c r="J431" s="8">
        <f t="shared" si="734"/>
        <v>3</v>
      </c>
      <c r="K431" s="16" t="str">
        <f ca="1">VLOOKUP(E431,Shifts!A$2:B628,2,FALSE)</f>
        <v>00:00 00:00</v>
      </c>
      <c r="L431" s="16">
        <f t="shared" si="735"/>
        <v>62</v>
      </c>
      <c r="M431" s="16" t="str">
        <f ca="1">VLOOKUP(B431,Schedule!A$2:B$400,2,FALSE)</f>
        <v xml:space="preserve">00:00 00:00 </v>
      </c>
      <c r="O431" s="8" t="str">
        <f t="shared" ca="1" si="705"/>
        <v>insert into scheduleshift values (@ID,'59','1','4','125','1','0')exec @id=dbo.nextval 'scheduleshift.scheduleshiftref'</v>
      </c>
    </row>
    <row r="432" spans="1:15" x14ac:dyDescent="0.3">
      <c r="A432" s="8">
        <v>431</v>
      </c>
      <c r="B432" s="8">
        <f t="shared" si="741"/>
        <v>59</v>
      </c>
      <c r="C432" s="8">
        <f t="shared" si="730"/>
        <v>1</v>
      </c>
      <c r="D432" s="8">
        <f t="shared" si="751"/>
        <v>5</v>
      </c>
      <c r="E432" s="18">
        <f ca="1">IF(G432=1,"-2147483647",IF(A432/L431&lt;=N$2*N$3,OFFSET(Shifts!A$1,L431,0,1)))</f>
        <v>125</v>
      </c>
      <c r="F432" s="8">
        <v>1</v>
      </c>
      <c r="G432" s="42">
        <f t="shared" ref="G432" si="764">N$10</f>
        <v>0</v>
      </c>
      <c r="H432" s="8">
        <f t="shared" si="732"/>
        <v>0</v>
      </c>
      <c r="I432" s="8">
        <f t="shared" si="733"/>
        <v>0</v>
      </c>
      <c r="J432" s="8">
        <f t="shared" si="734"/>
        <v>4</v>
      </c>
      <c r="K432" s="16" t="str">
        <f ca="1">VLOOKUP(E432,Shifts!A$2:B629,2,FALSE)</f>
        <v>00:00 00:00</v>
      </c>
      <c r="L432" s="16">
        <f t="shared" si="735"/>
        <v>62</v>
      </c>
      <c r="M432" s="16" t="str">
        <f ca="1">VLOOKUP(B432,Schedule!A$2:B$400,2,FALSE)</f>
        <v xml:space="preserve">00:00 00:00 </v>
      </c>
      <c r="O432" s="8" t="str">
        <f t="shared" ca="1" si="705"/>
        <v>insert into scheduleshift values (@ID,'59','1','5','125','1','0')exec @id=dbo.nextval 'scheduleshift.scheduleshiftref'</v>
      </c>
    </row>
    <row r="433" spans="1:15" x14ac:dyDescent="0.3">
      <c r="A433" s="8">
        <v>432</v>
      </c>
      <c r="B433" s="8">
        <f t="shared" si="741"/>
        <v>59</v>
      </c>
      <c r="C433" s="8">
        <f t="shared" si="730"/>
        <v>1</v>
      </c>
      <c r="D433" s="8">
        <f t="shared" si="753"/>
        <v>6</v>
      </c>
      <c r="E433" s="18" t="str">
        <f ca="1">IF(G433=1,"-2147483647",IF(A433/L432&lt;=N$2*N$3,OFFSET(Shifts!A$1,L432,0,1)))</f>
        <v>-2147483647</v>
      </c>
      <c r="F433" s="8">
        <v>1</v>
      </c>
      <c r="G433" s="42">
        <f t="shared" ref="G433" si="765">N$11</f>
        <v>1</v>
      </c>
      <c r="H433" s="8">
        <f t="shared" si="732"/>
        <v>0</v>
      </c>
      <c r="I433" s="8">
        <f t="shared" si="733"/>
        <v>0</v>
      </c>
      <c r="J433" s="8">
        <f t="shared" si="734"/>
        <v>5</v>
      </c>
      <c r="K433" s="16" t="e">
        <f ca="1">VLOOKUP(E433,Shifts!A$2:B630,2,FALSE)</f>
        <v>#N/A</v>
      </c>
      <c r="L433" s="16">
        <f t="shared" si="735"/>
        <v>62</v>
      </c>
      <c r="M433" s="16" t="str">
        <f ca="1">VLOOKUP(B433,Schedule!A$2:B$400,2,FALSE)</f>
        <v xml:space="preserve">00:00 00:00 </v>
      </c>
      <c r="O433" s="8" t="str">
        <f t="shared" ca="1" si="705"/>
        <v>insert into scheduleshift values (@ID,'59','1','6','-2147483647','1','1')exec @id=dbo.nextval 'scheduleshift.scheduleshiftref'</v>
      </c>
    </row>
    <row r="434" spans="1:15" x14ac:dyDescent="0.3">
      <c r="A434" s="8">
        <v>433</v>
      </c>
      <c r="B434" s="8">
        <f t="shared" si="741"/>
        <v>59</v>
      </c>
      <c r="C434" s="8">
        <f t="shared" si="730"/>
        <v>1</v>
      </c>
      <c r="D434" s="8">
        <f t="shared" si="755"/>
        <v>7</v>
      </c>
      <c r="E434" s="18" t="str">
        <f ca="1">IF(G434=1,"-2147483647",IF(A434/L433&lt;=N$2*N$3,OFFSET(Shifts!A$1,L433,0,1)))</f>
        <v>-2147483647</v>
      </c>
      <c r="F434" s="8">
        <v>1</v>
      </c>
      <c r="G434" s="42">
        <f t="shared" ref="G434" si="766">N$12</f>
        <v>1</v>
      </c>
      <c r="H434" s="8">
        <f t="shared" si="732"/>
        <v>0</v>
      </c>
      <c r="I434" s="8">
        <f t="shared" si="733"/>
        <v>0</v>
      </c>
      <c r="J434" s="8">
        <f t="shared" si="734"/>
        <v>6</v>
      </c>
      <c r="K434" s="16" t="e">
        <f ca="1">VLOOKUP(E434,Shifts!A$2:B631,2,FALSE)</f>
        <v>#N/A</v>
      </c>
      <c r="L434" s="16">
        <f t="shared" si="735"/>
        <v>62</v>
      </c>
      <c r="M434" s="16" t="str">
        <f ca="1">VLOOKUP(B434,Schedule!A$2:B$400,2,FALSE)</f>
        <v xml:space="preserve">00:00 00:00 </v>
      </c>
      <c r="O434" s="8" t="str">
        <f t="shared" ca="1" si="705"/>
        <v>insert into scheduleshift values (@ID,'59','1','7','-2147483647','1','1')exec @id=dbo.nextval 'scheduleshift.scheduleshiftref'</v>
      </c>
    </row>
    <row r="435" spans="1:15" x14ac:dyDescent="0.3">
      <c r="A435" s="8">
        <v>434</v>
      </c>
      <c r="B435" s="8">
        <f t="shared" si="741"/>
        <v>60</v>
      </c>
      <c r="C435" s="8">
        <f t="shared" si="730"/>
        <v>1</v>
      </c>
      <c r="D435" s="8">
        <f t="shared" si="726"/>
        <v>1</v>
      </c>
      <c r="E435" s="18">
        <f ca="1">IF(G435=1,"-2147483647",IF(A435/L434&lt;=N$2*N$3,OFFSET(Shifts!A$1,L434,0,1)))</f>
        <v>125</v>
      </c>
      <c r="F435" s="8">
        <v>1</v>
      </c>
      <c r="G435" s="42">
        <f t="shared" ref="G435" si="767">N$6</f>
        <v>0</v>
      </c>
      <c r="H435" s="8">
        <f t="shared" si="732"/>
        <v>1</v>
      </c>
      <c r="I435" s="8">
        <f t="shared" si="733"/>
        <v>1</v>
      </c>
      <c r="J435" s="8">
        <f t="shared" si="734"/>
        <v>7</v>
      </c>
      <c r="K435" s="16" t="str">
        <f ca="1">VLOOKUP(E435,Shifts!A$2:B632,2,FALSE)</f>
        <v>00:00 00:00</v>
      </c>
      <c r="L435" s="16">
        <f t="shared" si="735"/>
        <v>63</v>
      </c>
      <c r="M435" s="16" t="str">
        <f ca="1">VLOOKUP(B435,Schedule!A$2:B$400,2,FALSE)</f>
        <v xml:space="preserve">00:00 00:00 </v>
      </c>
      <c r="O435" s="8" t="str">
        <f t="shared" ca="1" si="705"/>
        <v>insert into scheduleshift values (@ID,'60','1','1','125','1','0')exec @id=dbo.nextval 'scheduleshift.scheduleshiftref'</v>
      </c>
    </row>
    <row r="436" spans="1:15" x14ac:dyDescent="0.3">
      <c r="A436" s="8">
        <v>435</v>
      </c>
      <c r="B436" s="8">
        <f t="shared" si="741"/>
        <v>60</v>
      </c>
      <c r="C436" s="8">
        <f t="shared" si="730"/>
        <v>1</v>
      </c>
      <c r="D436" s="8">
        <f t="shared" si="758"/>
        <v>2</v>
      </c>
      <c r="E436" s="18">
        <f ca="1">IF(G436=1,"-2147483647",IF(A436/L435&lt;=N$2*N$3,OFFSET(Shifts!A$1,L435,0,1)))</f>
        <v>127</v>
      </c>
      <c r="F436" s="8">
        <v>1</v>
      </c>
      <c r="G436" s="42">
        <f t="shared" ref="G436" si="768">N$7</f>
        <v>0</v>
      </c>
      <c r="H436" s="8">
        <f t="shared" si="732"/>
        <v>0</v>
      </c>
      <c r="I436" s="8">
        <f t="shared" si="733"/>
        <v>0</v>
      </c>
      <c r="J436" s="8">
        <f t="shared" si="734"/>
        <v>1</v>
      </c>
      <c r="K436" s="16" t="str">
        <f ca="1">VLOOKUP(E436,Shifts!A$2:B633,2,FALSE)</f>
        <v>00:00 00:00</v>
      </c>
      <c r="L436" s="16">
        <f t="shared" si="735"/>
        <v>63</v>
      </c>
      <c r="M436" s="16" t="str">
        <f ca="1">VLOOKUP(B436,Schedule!A$2:B$400,2,FALSE)</f>
        <v xml:space="preserve">00:00 00:00 </v>
      </c>
      <c r="O436" s="8" t="str">
        <f t="shared" ca="1" si="705"/>
        <v>insert into scheduleshift values (@ID,'60','1','2','127','1','0')exec @id=dbo.nextval 'scheduleshift.scheduleshiftref'</v>
      </c>
    </row>
    <row r="437" spans="1:15" x14ac:dyDescent="0.3">
      <c r="A437" s="8">
        <v>436</v>
      </c>
      <c r="B437" s="8">
        <f t="shared" si="741"/>
        <v>60</v>
      </c>
      <c r="C437" s="8">
        <f t="shared" si="730"/>
        <v>1</v>
      </c>
      <c r="D437" s="8">
        <f t="shared" si="726"/>
        <v>1</v>
      </c>
      <c r="E437" s="18">
        <f ca="1">IF(G437=1,"-2147483647",IF(A437/L436&lt;=N$2*N$3,OFFSET(Shifts!A$1,L436,0,1)))</f>
        <v>127</v>
      </c>
      <c r="F437" s="8">
        <v>1</v>
      </c>
      <c r="G437" s="42">
        <f t="shared" ref="G437" si="769">N$6</f>
        <v>0</v>
      </c>
      <c r="H437" s="8">
        <f t="shared" si="732"/>
        <v>0</v>
      </c>
      <c r="I437" s="8">
        <f t="shared" si="733"/>
        <v>0</v>
      </c>
      <c r="J437" s="8">
        <f t="shared" si="734"/>
        <v>2</v>
      </c>
      <c r="K437" s="16" t="str">
        <f ca="1">VLOOKUP(E437,Shifts!A$2:B634,2,FALSE)</f>
        <v>00:00 00:00</v>
      </c>
      <c r="L437" s="16">
        <f t="shared" si="735"/>
        <v>63</v>
      </c>
      <c r="M437" s="16" t="str">
        <f ca="1">VLOOKUP(B437,Schedule!A$2:B$400,2,FALSE)</f>
        <v xml:space="preserve">00:00 00:00 </v>
      </c>
      <c r="O437" s="8" t="str">
        <f t="shared" ca="1" si="705"/>
        <v>insert into scheduleshift values (@ID,'60','1','1','127','1','0')exec @id=dbo.nextval 'scheduleshift.scheduleshiftref'</v>
      </c>
    </row>
    <row r="438" spans="1:15" x14ac:dyDescent="0.3">
      <c r="A438" s="8">
        <v>437</v>
      </c>
      <c r="B438" s="8">
        <f t="shared" si="741"/>
        <v>60</v>
      </c>
      <c r="C438" s="8">
        <f t="shared" si="730"/>
        <v>1</v>
      </c>
      <c r="D438" s="8">
        <f t="shared" si="745"/>
        <v>2</v>
      </c>
      <c r="E438" s="18">
        <f ca="1">IF(G438=1,"-2147483647",IF(A438/L437&lt;=N$2*N$3,OFFSET(Shifts!A$1,L437,0,1)))</f>
        <v>127</v>
      </c>
      <c r="F438" s="8">
        <v>1</v>
      </c>
      <c r="G438" s="42">
        <f t="shared" ref="G438" si="770">N$7</f>
        <v>0</v>
      </c>
      <c r="H438" s="8">
        <f t="shared" si="732"/>
        <v>0</v>
      </c>
      <c r="I438" s="8">
        <f t="shared" si="733"/>
        <v>0</v>
      </c>
      <c r="J438" s="8">
        <f t="shared" si="734"/>
        <v>3</v>
      </c>
      <c r="K438" s="16" t="str">
        <f ca="1">VLOOKUP(E438,Shifts!A$2:B635,2,FALSE)</f>
        <v>00:00 00:00</v>
      </c>
      <c r="L438" s="16">
        <f t="shared" si="735"/>
        <v>63</v>
      </c>
      <c r="M438" s="16" t="str">
        <f ca="1">VLOOKUP(B438,Schedule!A$2:B$400,2,FALSE)</f>
        <v xml:space="preserve">00:00 00:00 </v>
      </c>
      <c r="O438" s="8" t="str">
        <f t="shared" ca="1" si="705"/>
        <v>insert into scheduleshift values (@ID,'60','1','2','127','1','0')exec @id=dbo.nextval 'scheduleshift.scheduleshiftref'</v>
      </c>
    </row>
    <row r="439" spans="1:15" x14ac:dyDescent="0.3">
      <c r="A439" s="8">
        <v>438</v>
      </c>
      <c r="B439" s="8">
        <f t="shared" si="741"/>
        <v>60</v>
      </c>
      <c r="C439" s="8">
        <f t="shared" si="730"/>
        <v>1</v>
      </c>
      <c r="D439" s="8">
        <f t="shared" si="747"/>
        <v>3</v>
      </c>
      <c r="E439" s="18">
        <f ca="1">IF(G439=1,"-2147483647",IF(A439/L438&lt;=N$2*N$3,OFFSET(Shifts!A$1,L438,0,1)))</f>
        <v>127</v>
      </c>
      <c r="F439" s="8">
        <v>1</v>
      </c>
      <c r="G439" s="42">
        <f t="shared" ref="G439" si="771">N$8</f>
        <v>0</v>
      </c>
      <c r="H439" s="8">
        <f t="shared" si="732"/>
        <v>0</v>
      </c>
      <c r="I439" s="8">
        <f t="shared" si="733"/>
        <v>0</v>
      </c>
      <c r="J439" s="8">
        <f t="shared" si="734"/>
        <v>4</v>
      </c>
      <c r="K439" s="16" t="str">
        <f ca="1">VLOOKUP(E439,Shifts!A$2:B636,2,FALSE)</f>
        <v>00:00 00:00</v>
      </c>
      <c r="L439" s="16">
        <f t="shared" si="735"/>
        <v>63</v>
      </c>
      <c r="M439" s="16" t="str">
        <f ca="1">VLOOKUP(B439,Schedule!A$2:B$400,2,FALSE)</f>
        <v xml:space="preserve">00:00 00:00 </v>
      </c>
      <c r="O439" s="8" t="str">
        <f t="shared" ca="1" si="705"/>
        <v>insert into scheduleshift values (@ID,'60','1','3','127','1','0')exec @id=dbo.nextval 'scheduleshift.scheduleshiftref'</v>
      </c>
    </row>
    <row r="440" spans="1:15" x14ac:dyDescent="0.3">
      <c r="A440" s="8">
        <v>439</v>
      </c>
      <c r="B440" s="8">
        <f t="shared" si="741"/>
        <v>60</v>
      </c>
      <c r="C440" s="8">
        <f t="shared" si="730"/>
        <v>1</v>
      </c>
      <c r="D440" s="8">
        <f t="shared" si="749"/>
        <v>4</v>
      </c>
      <c r="E440" s="18">
        <f ca="1">IF(G440=1,"-2147483647",IF(A440/L439&lt;=N$2*N$3,OFFSET(Shifts!A$1,L439,0,1)))</f>
        <v>127</v>
      </c>
      <c r="F440" s="8">
        <v>1</v>
      </c>
      <c r="G440" s="42">
        <f t="shared" ref="G440" si="772">N$9</f>
        <v>0</v>
      </c>
      <c r="H440" s="8">
        <f t="shared" si="732"/>
        <v>0</v>
      </c>
      <c r="I440" s="8">
        <f t="shared" si="733"/>
        <v>0</v>
      </c>
      <c r="J440" s="8">
        <f t="shared" si="734"/>
        <v>5</v>
      </c>
      <c r="K440" s="16" t="str">
        <f ca="1">VLOOKUP(E440,Shifts!A$2:B637,2,FALSE)</f>
        <v>00:00 00:00</v>
      </c>
      <c r="L440" s="16">
        <f t="shared" si="735"/>
        <v>63</v>
      </c>
      <c r="M440" s="16" t="str">
        <f ca="1">VLOOKUP(B440,Schedule!A$2:B$400,2,FALSE)</f>
        <v xml:space="preserve">00:00 00:00 </v>
      </c>
      <c r="O440" s="8" t="str">
        <f t="shared" ca="1" si="705"/>
        <v>insert into scheduleshift values (@ID,'60','1','4','127','1','0')exec @id=dbo.nextval 'scheduleshift.scheduleshiftref'</v>
      </c>
    </row>
    <row r="441" spans="1:15" x14ac:dyDescent="0.3">
      <c r="A441" s="8">
        <v>440</v>
      </c>
      <c r="B441" s="8">
        <f t="shared" si="741"/>
        <v>60</v>
      </c>
      <c r="C441" s="8">
        <f t="shared" si="730"/>
        <v>1</v>
      </c>
      <c r="D441" s="8">
        <f t="shared" si="751"/>
        <v>5</v>
      </c>
      <c r="E441" s="18">
        <f ca="1">IF(G441=1,"-2147483647",IF(A441/L440&lt;=N$2*N$3,OFFSET(Shifts!A$1,L440,0,1)))</f>
        <v>127</v>
      </c>
      <c r="F441" s="8">
        <v>1</v>
      </c>
      <c r="G441" s="42">
        <f t="shared" ref="G441" si="773">N$10</f>
        <v>0</v>
      </c>
      <c r="H441" s="8">
        <f t="shared" si="732"/>
        <v>0</v>
      </c>
      <c r="I441" s="8">
        <f t="shared" si="733"/>
        <v>0</v>
      </c>
      <c r="J441" s="8">
        <f t="shared" si="734"/>
        <v>6</v>
      </c>
      <c r="K441" s="16" t="str">
        <f ca="1">VLOOKUP(E441,Shifts!A$2:B638,2,FALSE)</f>
        <v>00:00 00:00</v>
      </c>
      <c r="L441" s="16">
        <f t="shared" si="735"/>
        <v>63</v>
      </c>
      <c r="M441" s="16" t="str">
        <f ca="1">VLOOKUP(B441,Schedule!A$2:B$400,2,FALSE)</f>
        <v xml:space="preserve">00:00 00:00 </v>
      </c>
      <c r="O441" s="8" t="str">
        <f t="shared" ca="1" si="705"/>
        <v>insert into scheduleshift values (@ID,'60','1','5','127','1','0')exec @id=dbo.nextval 'scheduleshift.scheduleshiftref'</v>
      </c>
    </row>
    <row r="442" spans="1:15" x14ac:dyDescent="0.3">
      <c r="A442" s="8">
        <v>441</v>
      </c>
      <c r="B442" s="8">
        <f t="shared" si="741"/>
        <v>60</v>
      </c>
      <c r="C442" s="8">
        <f t="shared" si="730"/>
        <v>1</v>
      </c>
      <c r="D442" s="8">
        <f t="shared" si="753"/>
        <v>6</v>
      </c>
      <c r="E442" s="18" t="str">
        <f ca="1">IF(G442=1,"-2147483647",IF(A442/L441&lt;=N$2*N$3,OFFSET(Shifts!A$1,L441,0,1)))</f>
        <v>-2147483647</v>
      </c>
      <c r="F442" s="8">
        <v>1</v>
      </c>
      <c r="G442" s="42">
        <f t="shared" ref="G442" si="774">N$11</f>
        <v>1</v>
      </c>
      <c r="H442" s="8">
        <f t="shared" si="732"/>
        <v>0</v>
      </c>
      <c r="I442" s="8">
        <f t="shared" si="733"/>
        <v>0</v>
      </c>
      <c r="J442" s="8">
        <f t="shared" si="734"/>
        <v>7</v>
      </c>
      <c r="K442" s="16" t="e">
        <f ca="1">VLOOKUP(E442,Shifts!A$2:B639,2,FALSE)</f>
        <v>#N/A</v>
      </c>
      <c r="L442" s="16">
        <f t="shared" si="735"/>
        <v>64</v>
      </c>
      <c r="M442" s="16" t="str">
        <f ca="1">VLOOKUP(B442,Schedule!A$2:B$400,2,FALSE)</f>
        <v xml:space="preserve">00:00 00:00 </v>
      </c>
      <c r="O442" s="8" t="str">
        <f t="shared" ca="1" si="705"/>
        <v>insert into scheduleshift values (@ID,'60','1','6','-2147483647','1','1')exec @id=dbo.nextval 'scheduleshift.scheduleshiftref'</v>
      </c>
    </row>
    <row r="443" spans="1:15" x14ac:dyDescent="0.3">
      <c r="A443" s="8">
        <v>442</v>
      </c>
      <c r="B443" s="8">
        <f t="shared" si="741"/>
        <v>60</v>
      </c>
      <c r="C443" s="8">
        <f t="shared" si="730"/>
        <v>1</v>
      </c>
      <c r="D443" s="8">
        <f t="shared" si="755"/>
        <v>7</v>
      </c>
      <c r="E443" s="18" t="str">
        <f ca="1">IF(G443=1,"-2147483647",IF(A443/L442&lt;=N$2*N$3,OFFSET(Shifts!A$1,L442,0,1)))</f>
        <v>-2147483647</v>
      </c>
      <c r="F443" s="8">
        <v>1</v>
      </c>
      <c r="G443" s="42">
        <f t="shared" ref="G443" si="775">N$12</f>
        <v>1</v>
      </c>
      <c r="H443" s="8">
        <f t="shared" si="732"/>
        <v>0</v>
      </c>
      <c r="I443" s="8">
        <f t="shared" si="733"/>
        <v>0</v>
      </c>
      <c r="J443" s="8">
        <f t="shared" si="734"/>
        <v>1</v>
      </c>
      <c r="K443" s="16" t="e">
        <f ca="1">VLOOKUP(E443,Shifts!A$2:B640,2,FALSE)</f>
        <v>#N/A</v>
      </c>
      <c r="L443" s="16">
        <f t="shared" si="735"/>
        <v>64</v>
      </c>
      <c r="M443" s="16" t="str">
        <f ca="1">VLOOKUP(B443,Schedule!A$2:B$400,2,FALSE)</f>
        <v xml:space="preserve">00:00 00:00 </v>
      </c>
      <c r="O443" s="8" t="str">
        <f t="shared" ca="1" si="705"/>
        <v>insert into scheduleshift values (@ID,'60','1','7','-2147483647','1','1')exec @id=dbo.nextval 'scheduleshift.scheduleshiftref'</v>
      </c>
    </row>
    <row r="444" spans="1:15" x14ac:dyDescent="0.3">
      <c r="A444" s="8">
        <v>443</v>
      </c>
      <c r="B444" s="8">
        <f t="shared" si="741"/>
        <v>61</v>
      </c>
      <c r="C444" s="8">
        <f t="shared" si="730"/>
        <v>1</v>
      </c>
      <c r="D444" s="8">
        <f t="shared" si="726"/>
        <v>1</v>
      </c>
      <c r="E444" s="18">
        <f ca="1">IF(G444=1,"-2147483647",IF(A444/L443&lt;=N$2*N$3,OFFSET(Shifts!A$1,L443,0,1)))</f>
        <v>129</v>
      </c>
      <c r="F444" s="8">
        <v>1</v>
      </c>
      <c r="G444" s="42">
        <f t="shared" ref="G444" si="776">N$6</f>
        <v>0</v>
      </c>
      <c r="H444" s="8">
        <f t="shared" si="732"/>
        <v>1</v>
      </c>
      <c r="I444" s="8">
        <f t="shared" si="733"/>
        <v>1</v>
      </c>
      <c r="J444" s="8">
        <f t="shared" si="734"/>
        <v>2</v>
      </c>
      <c r="K444" s="16" t="str">
        <f ca="1">VLOOKUP(E444,Shifts!A$2:B641,2,FALSE)</f>
        <v>00:00 00:00</v>
      </c>
      <c r="L444" s="16">
        <f t="shared" si="735"/>
        <v>64</v>
      </c>
      <c r="M444" s="16" t="str">
        <f ca="1">VLOOKUP(B444,Schedule!A$2:B$400,2,FALSE)</f>
        <v xml:space="preserve">00:00 00:00 </v>
      </c>
      <c r="O444" s="8" t="str">
        <f t="shared" ca="1" si="705"/>
        <v>insert into scheduleshift values (@ID,'61','1','1','129','1','0')exec @id=dbo.nextval 'scheduleshift.scheduleshiftref'</v>
      </c>
    </row>
    <row r="445" spans="1:15" x14ac:dyDescent="0.3">
      <c r="A445" s="8">
        <v>444</v>
      </c>
      <c r="B445" s="8">
        <f t="shared" si="741"/>
        <v>61</v>
      </c>
      <c r="C445" s="8">
        <f t="shared" si="730"/>
        <v>1</v>
      </c>
      <c r="D445" s="8">
        <f t="shared" si="758"/>
        <v>2</v>
      </c>
      <c r="E445" s="18">
        <f ca="1">IF(G445=1,"-2147483647",IF(A445/L444&lt;=N$2*N$3,OFFSET(Shifts!A$1,L444,0,1)))</f>
        <v>129</v>
      </c>
      <c r="F445" s="8">
        <v>1</v>
      </c>
      <c r="G445" s="42">
        <f t="shared" ref="G445" si="777">N$7</f>
        <v>0</v>
      </c>
      <c r="H445" s="8">
        <f t="shared" si="732"/>
        <v>0</v>
      </c>
      <c r="I445" s="8">
        <f t="shared" si="733"/>
        <v>0</v>
      </c>
      <c r="J445" s="8">
        <f t="shared" si="734"/>
        <v>3</v>
      </c>
      <c r="K445" s="16" t="str">
        <f ca="1">VLOOKUP(E445,Shifts!A$2:B642,2,FALSE)</f>
        <v>00:00 00:00</v>
      </c>
      <c r="L445" s="16">
        <f t="shared" si="735"/>
        <v>64</v>
      </c>
      <c r="M445" s="16" t="str">
        <f ca="1">VLOOKUP(B445,Schedule!A$2:B$400,2,FALSE)</f>
        <v xml:space="preserve">00:00 00:00 </v>
      </c>
      <c r="O445" s="8" t="str">
        <f t="shared" ca="1" si="705"/>
        <v>insert into scheduleshift values (@ID,'61','1','2','129','1','0')exec @id=dbo.nextval 'scheduleshift.scheduleshiftref'</v>
      </c>
    </row>
    <row r="446" spans="1:15" x14ac:dyDescent="0.3">
      <c r="A446" s="8">
        <v>445</v>
      </c>
      <c r="B446" s="8">
        <f t="shared" si="741"/>
        <v>61</v>
      </c>
      <c r="C446" s="8">
        <f t="shared" si="730"/>
        <v>1</v>
      </c>
      <c r="D446" s="8">
        <f t="shared" si="726"/>
        <v>1</v>
      </c>
      <c r="E446" s="18">
        <f ca="1">IF(G446=1,"-2147483647",IF(A446/L445&lt;=N$2*N$3,OFFSET(Shifts!A$1,L445,0,1)))</f>
        <v>129</v>
      </c>
      <c r="F446" s="8">
        <v>1</v>
      </c>
      <c r="G446" s="42">
        <f t="shared" ref="G446" si="778">N$6</f>
        <v>0</v>
      </c>
      <c r="H446" s="8">
        <f t="shared" si="732"/>
        <v>0</v>
      </c>
      <c r="I446" s="8">
        <f t="shared" si="733"/>
        <v>0</v>
      </c>
      <c r="J446" s="8">
        <f t="shared" si="734"/>
        <v>4</v>
      </c>
      <c r="K446" s="16" t="str">
        <f ca="1">VLOOKUP(E446,Shifts!A$2:B643,2,FALSE)</f>
        <v>00:00 00:00</v>
      </c>
      <c r="L446" s="16">
        <f t="shared" si="735"/>
        <v>64</v>
      </c>
      <c r="M446" s="16" t="str">
        <f ca="1">VLOOKUP(B446,Schedule!A$2:B$400,2,FALSE)</f>
        <v xml:space="preserve">00:00 00:00 </v>
      </c>
      <c r="O446" s="8" t="str">
        <f t="shared" ca="1" si="705"/>
        <v>insert into scheduleshift values (@ID,'61','1','1','129','1','0')exec @id=dbo.nextval 'scheduleshift.scheduleshiftref'</v>
      </c>
    </row>
    <row r="447" spans="1:15" x14ac:dyDescent="0.3">
      <c r="A447" s="8">
        <v>446</v>
      </c>
      <c r="B447" s="8">
        <f t="shared" si="741"/>
        <v>61</v>
      </c>
      <c r="C447" s="8">
        <f t="shared" si="730"/>
        <v>1</v>
      </c>
      <c r="D447" s="8">
        <f t="shared" si="745"/>
        <v>2</v>
      </c>
      <c r="E447" s="18">
        <f ca="1">IF(G447=1,"-2147483647",IF(A447/L446&lt;=N$2*N$3,OFFSET(Shifts!A$1,L446,0,1)))</f>
        <v>129</v>
      </c>
      <c r="F447" s="8">
        <v>1</v>
      </c>
      <c r="G447" s="42">
        <f t="shared" ref="G447" si="779">N$7</f>
        <v>0</v>
      </c>
      <c r="H447" s="8">
        <f t="shared" si="732"/>
        <v>0</v>
      </c>
      <c r="I447" s="8">
        <f t="shared" si="733"/>
        <v>0</v>
      </c>
      <c r="J447" s="8">
        <f t="shared" si="734"/>
        <v>5</v>
      </c>
      <c r="K447" s="16" t="str">
        <f ca="1">VLOOKUP(E447,Shifts!A$2:B644,2,FALSE)</f>
        <v>00:00 00:00</v>
      </c>
      <c r="L447" s="16">
        <f t="shared" si="735"/>
        <v>64</v>
      </c>
      <c r="M447" s="16" t="str">
        <f ca="1">VLOOKUP(B447,Schedule!A$2:B$400,2,FALSE)</f>
        <v xml:space="preserve">00:00 00:00 </v>
      </c>
      <c r="O447" s="8" t="str">
        <f t="shared" ca="1" si="705"/>
        <v>insert into scheduleshift values (@ID,'61','1','2','129','1','0')exec @id=dbo.nextval 'scheduleshift.scheduleshiftref'</v>
      </c>
    </row>
    <row r="448" spans="1:15" x14ac:dyDescent="0.3">
      <c r="A448" s="8">
        <v>447</v>
      </c>
      <c r="B448" s="8">
        <f t="shared" si="741"/>
        <v>61</v>
      </c>
      <c r="C448" s="8">
        <f t="shared" si="730"/>
        <v>1</v>
      </c>
      <c r="D448" s="8">
        <f t="shared" si="747"/>
        <v>3</v>
      </c>
      <c r="E448" s="18">
        <f ca="1">IF(G448=1,"-2147483647",IF(A448/L447&lt;=N$2*N$3,OFFSET(Shifts!A$1,L447,0,1)))</f>
        <v>129</v>
      </c>
      <c r="F448" s="8">
        <v>1</v>
      </c>
      <c r="G448" s="42">
        <f t="shared" ref="G448" si="780">N$8</f>
        <v>0</v>
      </c>
      <c r="H448" s="8">
        <f t="shared" si="732"/>
        <v>0</v>
      </c>
      <c r="I448" s="8">
        <f t="shared" si="733"/>
        <v>0</v>
      </c>
      <c r="J448" s="8">
        <f t="shared" si="734"/>
        <v>6</v>
      </c>
      <c r="K448" s="16" t="str">
        <f ca="1">VLOOKUP(E448,Shifts!A$2:B645,2,FALSE)</f>
        <v>00:00 00:00</v>
      </c>
      <c r="L448" s="16">
        <f t="shared" si="735"/>
        <v>64</v>
      </c>
      <c r="M448" s="16" t="str">
        <f ca="1">VLOOKUP(B448,Schedule!A$2:B$400,2,FALSE)</f>
        <v xml:space="preserve">00:00 00:00 </v>
      </c>
      <c r="O448" s="8" t="str">
        <f t="shared" ca="1" si="705"/>
        <v>insert into scheduleshift values (@ID,'61','1','3','129','1','0')exec @id=dbo.nextval 'scheduleshift.scheduleshiftref'</v>
      </c>
    </row>
    <row r="449" spans="1:15" x14ac:dyDescent="0.3">
      <c r="A449" s="8">
        <v>448</v>
      </c>
      <c r="B449" s="8">
        <f t="shared" si="741"/>
        <v>61</v>
      </c>
      <c r="C449" s="8">
        <f t="shared" si="730"/>
        <v>1</v>
      </c>
      <c r="D449" s="8">
        <f t="shared" si="749"/>
        <v>4</v>
      </c>
      <c r="E449" s="18">
        <f ca="1">IF(G449=1,"-2147483647",IF(A449/L448&lt;=N$2*N$3,OFFSET(Shifts!A$1,L448,0,1)))</f>
        <v>129</v>
      </c>
      <c r="F449" s="8">
        <v>1</v>
      </c>
      <c r="G449" s="42">
        <f t="shared" ref="G449" si="781">N$9</f>
        <v>0</v>
      </c>
      <c r="H449" s="8">
        <f t="shared" si="732"/>
        <v>0</v>
      </c>
      <c r="I449" s="8">
        <f t="shared" si="733"/>
        <v>0</v>
      </c>
      <c r="J449" s="8">
        <f t="shared" si="734"/>
        <v>7</v>
      </c>
      <c r="K449" s="16" t="str">
        <f ca="1">VLOOKUP(E449,Shifts!A$2:B646,2,FALSE)</f>
        <v>00:00 00:00</v>
      </c>
      <c r="L449" s="16">
        <f t="shared" si="735"/>
        <v>65</v>
      </c>
      <c r="M449" s="16" t="str">
        <f ca="1">VLOOKUP(B449,Schedule!A$2:B$400,2,FALSE)</f>
        <v xml:space="preserve">00:00 00:00 </v>
      </c>
      <c r="O449" s="8" t="str">
        <f t="shared" ca="1" si="705"/>
        <v>insert into scheduleshift values (@ID,'61','1','4','129','1','0')exec @id=dbo.nextval 'scheduleshift.scheduleshiftref'</v>
      </c>
    </row>
    <row r="450" spans="1:15" x14ac:dyDescent="0.3">
      <c r="A450" s="8">
        <v>449</v>
      </c>
      <c r="B450" s="8">
        <f t="shared" si="741"/>
        <v>61</v>
      </c>
      <c r="C450" s="8">
        <f t="shared" si="730"/>
        <v>1</v>
      </c>
      <c r="D450" s="8">
        <f t="shared" si="751"/>
        <v>5</v>
      </c>
      <c r="E450" s="18">
        <f ca="1">IF(G450=1,"-2147483647",IF(A450/L449&lt;=N$2*N$3,OFFSET(Shifts!A$1,L449,0,1)))</f>
        <v>131</v>
      </c>
      <c r="F450" s="8">
        <v>1</v>
      </c>
      <c r="G450" s="42">
        <f t="shared" ref="G450" si="782">N$10</f>
        <v>0</v>
      </c>
      <c r="H450" s="8">
        <f t="shared" si="732"/>
        <v>0</v>
      </c>
      <c r="I450" s="8">
        <f t="shared" si="733"/>
        <v>0</v>
      </c>
      <c r="J450" s="8">
        <f t="shared" si="734"/>
        <v>1</v>
      </c>
      <c r="K450" s="16" t="str">
        <f ca="1">VLOOKUP(E450,Shifts!A$2:B647,2,FALSE)</f>
        <v>00:00 00:00</v>
      </c>
      <c r="L450" s="16">
        <f t="shared" si="735"/>
        <v>65</v>
      </c>
      <c r="M450" s="16" t="str">
        <f ca="1">VLOOKUP(B450,Schedule!A$2:B$400,2,FALSE)</f>
        <v xml:space="preserve">00:00 00:00 </v>
      </c>
      <c r="O450" s="8" t="str">
        <f t="shared" ca="1" si="705"/>
        <v>insert into scheduleshift values (@ID,'61','1','5','131','1','0')exec @id=dbo.nextval 'scheduleshift.scheduleshiftref'</v>
      </c>
    </row>
    <row r="451" spans="1:15" x14ac:dyDescent="0.3">
      <c r="A451" s="8">
        <v>450</v>
      </c>
      <c r="B451" s="8">
        <f t="shared" si="741"/>
        <v>61</v>
      </c>
      <c r="C451" s="8">
        <f t="shared" si="730"/>
        <v>1</v>
      </c>
      <c r="D451" s="8">
        <f t="shared" si="753"/>
        <v>6</v>
      </c>
      <c r="E451" s="18" t="str">
        <f ca="1">IF(G451=1,"-2147483647",IF(A451/L450&lt;=N$2*N$3,OFFSET(Shifts!A$1,L450,0,1)))</f>
        <v>-2147483647</v>
      </c>
      <c r="F451" s="8">
        <v>1</v>
      </c>
      <c r="G451" s="42">
        <f t="shared" ref="G451" si="783">N$11</f>
        <v>1</v>
      </c>
      <c r="H451" s="8">
        <f t="shared" si="732"/>
        <v>0</v>
      </c>
      <c r="I451" s="8">
        <f t="shared" si="733"/>
        <v>0</v>
      </c>
      <c r="J451" s="8">
        <f t="shared" si="734"/>
        <v>2</v>
      </c>
      <c r="K451" s="16" t="e">
        <f ca="1">VLOOKUP(E451,Shifts!A$2:B648,2,FALSE)</f>
        <v>#N/A</v>
      </c>
      <c r="L451" s="16">
        <f t="shared" si="735"/>
        <v>65</v>
      </c>
      <c r="M451" s="16" t="str">
        <f ca="1">VLOOKUP(B451,Schedule!A$2:B$400,2,FALSE)</f>
        <v xml:space="preserve">00:00 00:00 </v>
      </c>
      <c r="O451" s="8" t="str">
        <f t="shared" ref="O451:O514" ca="1" si="784">"insert into scheduleshift values (@ID,'"&amp;B451&amp;"','"&amp;C451&amp;"','"&amp;D451&amp;"','"&amp;E451&amp;"','"&amp;F451&amp;"','"&amp;G451&amp;"')exec @id=dbo.nextval 'scheduleshift.scheduleshiftref'"</f>
        <v>insert into scheduleshift values (@ID,'61','1','6','-2147483647','1','1')exec @id=dbo.nextval 'scheduleshift.scheduleshiftref'</v>
      </c>
    </row>
    <row r="452" spans="1:15" x14ac:dyDescent="0.3">
      <c r="A452" s="8">
        <v>451</v>
      </c>
      <c r="B452" s="8">
        <f t="shared" si="741"/>
        <v>61</v>
      </c>
      <c r="C452" s="8">
        <f t="shared" si="730"/>
        <v>1</v>
      </c>
      <c r="D452" s="8">
        <f t="shared" si="755"/>
        <v>7</v>
      </c>
      <c r="E452" s="18" t="str">
        <f ca="1">IF(G452=1,"-2147483647",IF(A452/L451&lt;=N$2*N$3,OFFSET(Shifts!A$1,L451,0,1)))</f>
        <v>-2147483647</v>
      </c>
      <c r="F452" s="8">
        <v>1</v>
      </c>
      <c r="G452" s="42">
        <f t="shared" ref="G452" si="785">N$12</f>
        <v>1</v>
      </c>
      <c r="H452" s="8">
        <f t="shared" si="732"/>
        <v>0</v>
      </c>
      <c r="I452" s="8">
        <f t="shared" si="733"/>
        <v>0</v>
      </c>
      <c r="J452" s="8">
        <f t="shared" si="734"/>
        <v>3</v>
      </c>
      <c r="K452" s="16" t="e">
        <f ca="1">VLOOKUP(E452,Shifts!A$2:B649,2,FALSE)</f>
        <v>#N/A</v>
      </c>
      <c r="L452" s="16">
        <f t="shared" si="735"/>
        <v>65</v>
      </c>
      <c r="M452" s="16" t="str">
        <f ca="1">VLOOKUP(B452,Schedule!A$2:B$400,2,FALSE)</f>
        <v xml:space="preserve">00:00 00:00 </v>
      </c>
      <c r="O452" s="8" t="str">
        <f t="shared" ca="1" si="784"/>
        <v>insert into scheduleshift values (@ID,'61','1','7','-2147483647','1','1')exec @id=dbo.nextval 'scheduleshift.scheduleshiftref'</v>
      </c>
    </row>
    <row r="453" spans="1:15" x14ac:dyDescent="0.3">
      <c r="A453" s="8">
        <v>452</v>
      </c>
      <c r="B453" s="8">
        <f t="shared" si="741"/>
        <v>62</v>
      </c>
      <c r="C453" s="8">
        <f t="shared" si="730"/>
        <v>1</v>
      </c>
      <c r="D453" s="8">
        <f t="shared" si="726"/>
        <v>1</v>
      </c>
      <c r="E453" s="18">
        <f ca="1">IF(G453=1,"-2147483647",IF(A453/L452&lt;=N$2*N$3,OFFSET(Shifts!A$1,L452,0,1)))</f>
        <v>131</v>
      </c>
      <c r="F453" s="8">
        <v>1</v>
      </c>
      <c r="G453" s="42">
        <f t="shared" ref="G453" si="786">N$6</f>
        <v>0</v>
      </c>
      <c r="H453" s="8">
        <f t="shared" si="732"/>
        <v>1</v>
      </c>
      <c r="I453" s="8">
        <f t="shared" si="733"/>
        <v>1</v>
      </c>
      <c r="J453" s="8">
        <f t="shared" si="734"/>
        <v>4</v>
      </c>
      <c r="K453" s="16" t="str">
        <f ca="1">VLOOKUP(E453,Shifts!A$2:B650,2,FALSE)</f>
        <v>00:00 00:00</v>
      </c>
      <c r="L453" s="16">
        <f t="shared" si="735"/>
        <v>65</v>
      </c>
      <c r="M453" s="16" t="str">
        <f ca="1">VLOOKUP(B453,Schedule!A$2:B$400,2,FALSE)</f>
        <v xml:space="preserve">00:00 00:00 </v>
      </c>
      <c r="O453" s="8" t="str">
        <f t="shared" ca="1" si="784"/>
        <v>insert into scheduleshift values (@ID,'62','1','1','131','1','0')exec @id=dbo.nextval 'scheduleshift.scheduleshiftref'</v>
      </c>
    </row>
    <row r="454" spans="1:15" x14ac:dyDescent="0.3">
      <c r="A454" s="8">
        <v>453</v>
      </c>
      <c r="B454" s="8">
        <f t="shared" si="741"/>
        <v>62</v>
      </c>
      <c r="C454" s="8">
        <f t="shared" si="730"/>
        <v>1</v>
      </c>
      <c r="D454" s="8">
        <f t="shared" si="758"/>
        <v>2</v>
      </c>
      <c r="E454" s="18">
        <f ca="1">IF(G454=1,"-2147483647",IF(A454/L453&lt;=N$2*N$3,OFFSET(Shifts!A$1,L453,0,1)))</f>
        <v>131</v>
      </c>
      <c r="F454" s="8">
        <v>1</v>
      </c>
      <c r="G454" s="42">
        <f t="shared" ref="G454" si="787">N$7</f>
        <v>0</v>
      </c>
      <c r="H454" s="8">
        <f t="shared" si="732"/>
        <v>0</v>
      </c>
      <c r="I454" s="8">
        <f t="shared" si="733"/>
        <v>0</v>
      </c>
      <c r="J454" s="8">
        <f t="shared" si="734"/>
        <v>5</v>
      </c>
      <c r="K454" s="16" t="str">
        <f ca="1">VLOOKUP(E454,Shifts!A$2:B651,2,FALSE)</f>
        <v>00:00 00:00</v>
      </c>
      <c r="L454" s="16">
        <f t="shared" si="735"/>
        <v>65</v>
      </c>
      <c r="M454" s="16" t="str">
        <f ca="1">VLOOKUP(B454,Schedule!A$2:B$400,2,FALSE)</f>
        <v xml:space="preserve">00:00 00:00 </v>
      </c>
      <c r="O454" s="8" t="str">
        <f t="shared" ca="1" si="784"/>
        <v>insert into scheduleshift values (@ID,'62','1','2','131','1','0')exec @id=dbo.nextval 'scheduleshift.scheduleshiftref'</v>
      </c>
    </row>
    <row r="455" spans="1:15" x14ac:dyDescent="0.3">
      <c r="A455" s="8">
        <v>454</v>
      </c>
      <c r="B455" s="8">
        <f t="shared" si="741"/>
        <v>62</v>
      </c>
      <c r="C455" s="8">
        <f t="shared" si="730"/>
        <v>1</v>
      </c>
      <c r="D455" s="8">
        <f t="shared" si="726"/>
        <v>1</v>
      </c>
      <c r="E455" s="18">
        <f ca="1">IF(G455=1,"-2147483647",IF(A455/L454&lt;=N$2*N$3,OFFSET(Shifts!A$1,L454,0,1)))</f>
        <v>131</v>
      </c>
      <c r="F455" s="8">
        <v>1</v>
      </c>
      <c r="G455" s="42">
        <f t="shared" ref="G455" si="788">N$6</f>
        <v>0</v>
      </c>
      <c r="H455" s="8">
        <f t="shared" si="732"/>
        <v>0</v>
      </c>
      <c r="I455" s="8">
        <f t="shared" si="733"/>
        <v>0</v>
      </c>
      <c r="J455" s="8">
        <f t="shared" si="734"/>
        <v>6</v>
      </c>
      <c r="K455" s="16" t="str">
        <f ca="1">VLOOKUP(E455,Shifts!A$2:B652,2,FALSE)</f>
        <v>00:00 00:00</v>
      </c>
      <c r="L455" s="16">
        <f t="shared" si="735"/>
        <v>65</v>
      </c>
      <c r="M455" s="16" t="str">
        <f ca="1">VLOOKUP(B455,Schedule!A$2:B$400,2,FALSE)</f>
        <v xml:space="preserve">00:00 00:00 </v>
      </c>
      <c r="O455" s="8" t="str">
        <f t="shared" ca="1" si="784"/>
        <v>insert into scheduleshift values (@ID,'62','1','1','131','1','0')exec @id=dbo.nextval 'scheduleshift.scheduleshiftref'</v>
      </c>
    </row>
    <row r="456" spans="1:15" x14ac:dyDescent="0.3">
      <c r="A456" s="8">
        <v>455</v>
      </c>
      <c r="B456" s="8">
        <f t="shared" si="741"/>
        <v>62</v>
      </c>
      <c r="C456" s="8">
        <f t="shared" si="730"/>
        <v>1</v>
      </c>
      <c r="D456" s="8">
        <f t="shared" si="745"/>
        <v>2</v>
      </c>
      <c r="E456" s="18">
        <f ca="1">IF(G456=1,"-2147483647",IF(A456/L455&lt;=N$2*N$3,OFFSET(Shifts!A$1,L455,0,1)))</f>
        <v>131</v>
      </c>
      <c r="F456" s="8">
        <v>1</v>
      </c>
      <c r="G456" s="42">
        <f t="shared" ref="G456" si="789">N$7</f>
        <v>0</v>
      </c>
      <c r="H456" s="8">
        <f t="shared" si="732"/>
        <v>0</v>
      </c>
      <c r="I456" s="8">
        <f t="shared" si="733"/>
        <v>0</v>
      </c>
      <c r="J456" s="8">
        <f t="shared" si="734"/>
        <v>7</v>
      </c>
      <c r="K456" s="16" t="str">
        <f ca="1">VLOOKUP(E456,Shifts!A$2:B653,2,FALSE)</f>
        <v>00:00 00:00</v>
      </c>
      <c r="L456" s="16">
        <f t="shared" si="735"/>
        <v>66</v>
      </c>
      <c r="M456" s="16" t="str">
        <f ca="1">VLOOKUP(B456,Schedule!A$2:B$400,2,FALSE)</f>
        <v xml:space="preserve">00:00 00:00 </v>
      </c>
      <c r="O456" s="8" t="str">
        <f t="shared" ca="1" si="784"/>
        <v>insert into scheduleshift values (@ID,'62','1','2','131','1','0')exec @id=dbo.nextval 'scheduleshift.scheduleshiftref'</v>
      </c>
    </row>
    <row r="457" spans="1:15" x14ac:dyDescent="0.3">
      <c r="A457" s="8">
        <v>456</v>
      </c>
      <c r="B457" s="8">
        <f t="shared" si="741"/>
        <v>62</v>
      </c>
      <c r="C457" s="8">
        <f t="shared" si="730"/>
        <v>1</v>
      </c>
      <c r="D457" s="8">
        <f t="shared" si="747"/>
        <v>3</v>
      </c>
      <c r="E457" s="18">
        <f ca="1">IF(G457=1,"-2147483647",IF(A457/L456&lt;=N$2*N$3,OFFSET(Shifts!A$1,L456,0,1)))</f>
        <v>133</v>
      </c>
      <c r="F457" s="8">
        <v>1</v>
      </c>
      <c r="G457" s="42">
        <f t="shared" ref="G457" si="790">N$8</f>
        <v>0</v>
      </c>
      <c r="H457" s="8">
        <f t="shared" si="732"/>
        <v>0</v>
      </c>
      <c r="I457" s="8">
        <f t="shared" si="733"/>
        <v>0</v>
      </c>
      <c r="J457" s="8">
        <f t="shared" si="734"/>
        <v>1</v>
      </c>
      <c r="K457" s="16" t="str">
        <f ca="1">VLOOKUP(E457,Shifts!A$2:B654,2,FALSE)</f>
        <v>00:00 00:00</v>
      </c>
      <c r="L457" s="16">
        <f t="shared" si="735"/>
        <v>66</v>
      </c>
      <c r="M457" s="16" t="str">
        <f ca="1">VLOOKUP(B457,Schedule!A$2:B$400,2,FALSE)</f>
        <v xml:space="preserve">00:00 00:00 </v>
      </c>
      <c r="O457" s="8" t="str">
        <f t="shared" ca="1" si="784"/>
        <v>insert into scheduleshift values (@ID,'62','1','3','133','1','0')exec @id=dbo.nextval 'scheduleshift.scheduleshiftref'</v>
      </c>
    </row>
    <row r="458" spans="1:15" x14ac:dyDescent="0.3">
      <c r="A458" s="8">
        <v>457</v>
      </c>
      <c r="B458" s="8">
        <f t="shared" si="741"/>
        <v>62</v>
      </c>
      <c r="C458" s="8">
        <f t="shared" si="730"/>
        <v>1</v>
      </c>
      <c r="D458" s="8">
        <f t="shared" si="749"/>
        <v>4</v>
      </c>
      <c r="E458" s="18">
        <f ca="1">IF(G458=1,"-2147483647",IF(A458/L457&lt;=N$2*N$3,OFFSET(Shifts!A$1,L457,0,1)))</f>
        <v>133</v>
      </c>
      <c r="F458" s="8">
        <v>1</v>
      </c>
      <c r="G458" s="42">
        <f t="shared" ref="G458" si="791">N$9</f>
        <v>0</v>
      </c>
      <c r="H458" s="8">
        <f t="shared" si="732"/>
        <v>0</v>
      </c>
      <c r="I458" s="8">
        <f t="shared" si="733"/>
        <v>0</v>
      </c>
      <c r="J458" s="8">
        <f t="shared" si="734"/>
        <v>2</v>
      </c>
      <c r="K458" s="16" t="str">
        <f ca="1">VLOOKUP(E458,Shifts!A$2:B655,2,FALSE)</f>
        <v>00:00 00:00</v>
      </c>
      <c r="L458" s="16">
        <f t="shared" si="735"/>
        <v>66</v>
      </c>
      <c r="M458" s="16" t="str">
        <f ca="1">VLOOKUP(B458,Schedule!A$2:B$400,2,FALSE)</f>
        <v xml:space="preserve">00:00 00:00 </v>
      </c>
      <c r="O458" s="8" t="str">
        <f t="shared" ca="1" si="784"/>
        <v>insert into scheduleshift values (@ID,'62','1','4','133','1','0')exec @id=dbo.nextval 'scheduleshift.scheduleshiftref'</v>
      </c>
    </row>
    <row r="459" spans="1:15" x14ac:dyDescent="0.3">
      <c r="A459" s="8">
        <v>458</v>
      </c>
      <c r="B459" s="8">
        <f t="shared" si="741"/>
        <v>62</v>
      </c>
      <c r="C459" s="8">
        <f t="shared" si="730"/>
        <v>1</v>
      </c>
      <c r="D459" s="8">
        <f t="shared" si="751"/>
        <v>5</v>
      </c>
      <c r="E459" s="18">
        <f ca="1">IF(G459=1,"-2147483647",IF(A459/L458&lt;=N$2*N$3,OFFSET(Shifts!A$1,L458,0,1)))</f>
        <v>133</v>
      </c>
      <c r="F459" s="8">
        <v>1</v>
      </c>
      <c r="G459" s="42">
        <f t="shared" ref="G459" si="792">N$10</f>
        <v>0</v>
      </c>
      <c r="H459" s="8">
        <f t="shared" si="732"/>
        <v>0</v>
      </c>
      <c r="I459" s="8">
        <f t="shared" si="733"/>
        <v>0</v>
      </c>
      <c r="J459" s="8">
        <f t="shared" si="734"/>
        <v>3</v>
      </c>
      <c r="K459" s="16" t="str">
        <f ca="1">VLOOKUP(E459,Shifts!A$2:B656,2,FALSE)</f>
        <v>00:00 00:00</v>
      </c>
      <c r="L459" s="16">
        <f t="shared" si="735"/>
        <v>66</v>
      </c>
      <c r="M459" s="16" t="str">
        <f ca="1">VLOOKUP(B459,Schedule!A$2:B$400,2,FALSE)</f>
        <v xml:space="preserve">00:00 00:00 </v>
      </c>
      <c r="O459" s="8" t="str">
        <f t="shared" ca="1" si="784"/>
        <v>insert into scheduleshift values (@ID,'62','1','5','133','1','0')exec @id=dbo.nextval 'scheduleshift.scheduleshiftref'</v>
      </c>
    </row>
    <row r="460" spans="1:15" x14ac:dyDescent="0.3">
      <c r="A460" s="8">
        <v>459</v>
      </c>
      <c r="B460" s="8">
        <f t="shared" si="741"/>
        <v>62</v>
      </c>
      <c r="C460" s="8">
        <f t="shared" si="730"/>
        <v>1</v>
      </c>
      <c r="D460" s="8">
        <f t="shared" si="753"/>
        <v>6</v>
      </c>
      <c r="E460" s="18" t="str">
        <f ca="1">IF(G460=1,"-2147483647",IF(A460/L459&lt;=N$2*N$3,OFFSET(Shifts!A$1,L459,0,1)))</f>
        <v>-2147483647</v>
      </c>
      <c r="F460" s="8">
        <v>1</v>
      </c>
      <c r="G460" s="42">
        <f t="shared" ref="G460" si="793">N$11</f>
        <v>1</v>
      </c>
      <c r="H460" s="8">
        <f t="shared" si="732"/>
        <v>0</v>
      </c>
      <c r="I460" s="8">
        <f t="shared" si="733"/>
        <v>0</v>
      </c>
      <c r="J460" s="8">
        <f t="shared" si="734"/>
        <v>4</v>
      </c>
      <c r="K460" s="16" t="e">
        <f ca="1">VLOOKUP(E460,Shifts!A$2:B657,2,FALSE)</f>
        <v>#N/A</v>
      </c>
      <c r="L460" s="16">
        <f t="shared" si="735"/>
        <v>66</v>
      </c>
      <c r="M460" s="16" t="str">
        <f ca="1">VLOOKUP(B460,Schedule!A$2:B$400,2,FALSE)</f>
        <v xml:space="preserve">00:00 00:00 </v>
      </c>
      <c r="O460" s="8" t="str">
        <f t="shared" ca="1" si="784"/>
        <v>insert into scheduleshift values (@ID,'62','1','6','-2147483647','1','1')exec @id=dbo.nextval 'scheduleshift.scheduleshiftref'</v>
      </c>
    </row>
    <row r="461" spans="1:15" x14ac:dyDescent="0.3">
      <c r="A461" s="8">
        <v>460</v>
      </c>
      <c r="B461" s="8">
        <f t="shared" si="741"/>
        <v>62</v>
      </c>
      <c r="C461" s="8">
        <f t="shared" si="730"/>
        <v>1</v>
      </c>
      <c r="D461" s="8">
        <f t="shared" si="755"/>
        <v>7</v>
      </c>
      <c r="E461" s="18" t="str">
        <f ca="1">IF(G461=1,"-2147483647",IF(A461/L460&lt;=N$2*N$3,OFFSET(Shifts!A$1,L460,0,1)))</f>
        <v>-2147483647</v>
      </c>
      <c r="F461" s="8">
        <v>1</v>
      </c>
      <c r="G461" s="42">
        <f t="shared" ref="G461" si="794">N$12</f>
        <v>1</v>
      </c>
      <c r="H461" s="8">
        <f t="shared" si="732"/>
        <v>0</v>
      </c>
      <c r="I461" s="8">
        <f t="shared" si="733"/>
        <v>0</v>
      </c>
      <c r="J461" s="8">
        <f t="shared" si="734"/>
        <v>5</v>
      </c>
      <c r="K461" s="16" t="e">
        <f ca="1">VLOOKUP(E461,Shifts!A$2:B658,2,FALSE)</f>
        <v>#N/A</v>
      </c>
      <c r="L461" s="16">
        <f t="shared" si="735"/>
        <v>66</v>
      </c>
      <c r="M461" s="16" t="str">
        <f ca="1">VLOOKUP(B461,Schedule!A$2:B$400,2,FALSE)</f>
        <v xml:space="preserve">00:00 00:00 </v>
      </c>
      <c r="O461" s="8" t="str">
        <f t="shared" ca="1" si="784"/>
        <v>insert into scheduleshift values (@ID,'62','1','7','-2147483647','1','1')exec @id=dbo.nextval 'scheduleshift.scheduleshiftref'</v>
      </c>
    </row>
    <row r="462" spans="1:15" x14ac:dyDescent="0.3">
      <c r="A462" s="8">
        <v>461</v>
      </c>
      <c r="B462" s="8">
        <f t="shared" si="741"/>
        <v>63</v>
      </c>
      <c r="C462" s="8">
        <f t="shared" si="730"/>
        <v>1</v>
      </c>
      <c r="D462" s="8">
        <f t="shared" si="726"/>
        <v>1</v>
      </c>
      <c r="E462" s="18">
        <f ca="1">IF(G462=1,"-2147483647",IF(A462/L461&lt;=N$2*N$3,OFFSET(Shifts!A$1,L461,0,1)))</f>
        <v>133</v>
      </c>
      <c r="F462" s="8">
        <v>1</v>
      </c>
      <c r="G462" s="42">
        <f t="shared" ref="G462" si="795">N$6</f>
        <v>0</v>
      </c>
      <c r="H462" s="8">
        <f t="shared" si="732"/>
        <v>1</v>
      </c>
      <c r="I462" s="8">
        <f t="shared" si="733"/>
        <v>1</v>
      </c>
      <c r="J462" s="8">
        <f t="shared" si="734"/>
        <v>6</v>
      </c>
      <c r="K462" s="16" t="str">
        <f ca="1">VLOOKUP(E462,Shifts!A$2:B659,2,FALSE)</f>
        <v>00:00 00:00</v>
      </c>
      <c r="L462" s="16">
        <f t="shared" si="735"/>
        <v>66</v>
      </c>
      <c r="M462" s="16" t="str">
        <f ca="1">VLOOKUP(B462,Schedule!A$2:B$400,2,FALSE)</f>
        <v xml:space="preserve">00:00 00:00 </v>
      </c>
      <c r="O462" s="8" t="str">
        <f t="shared" ca="1" si="784"/>
        <v>insert into scheduleshift values (@ID,'63','1','1','133','1','0')exec @id=dbo.nextval 'scheduleshift.scheduleshiftref'</v>
      </c>
    </row>
    <row r="463" spans="1:15" x14ac:dyDescent="0.3">
      <c r="A463" s="8">
        <v>462</v>
      </c>
      <c r="B463" s="8">
        <f t="shared" si="741"/>
        <v>63</v>
      </c>
      <c r="C463" s="8">
        <f t="shared" si="730"/>
        <v>1</v>
      </c>
      <c r="D463" s="8">
        <f t="shared" si="758"/>
        <v>2</v>
      </c>
      <c r="E463" s="18">
        <f ca="1">IF(G463=1,"-2147483647",IF(A463/L462&lt;=N$2*N$3,OFFSET(Shifts!A$1,L462,0,1)))</f>
        <v>133</v>
      </c>
      <c r="F463" s="8">
        <v>1</v>
      </c>
      <c r="G463" s="42">
        <f t="shared" ref="G463" si="796">N$7</f>
        <v>0</v>
      </c>
      <c r="H463" s="8">
        <f t="shared" si="732"/>
        <v>0</v>
      </c>
      <c r="I463" s="8">
        <f t="shared" si="733"/>
        <v>0</v>
      </c>
      <c r="J463" s="8">
        <f t="shared" si="734"/>
        <v>7</v>
      </c>
      <c r="K463" s="16" t="str">
        <f ca="1">VLOOKUP(E463,Shifts!A$2:B660,2,FALSE)</f>
        <v>00:00 00:00</v>
      </c>
      <c r="L463" s="16">
        <f t="shared" si="735"/>
        <v>67</v>
      </c>
      <c r="M463" s="16" t="str">
        <f ca="1">VLOOKUP(B463,Schedule!A$2:B$400,2,FALSE)</f>
        <v xml:space="preserve">00:00 00:00 </v>
      </c>
      <c r="O463" s="8" t="str">
        <f t="shared" ca="1" si="784"/>
        <v>insert into scheduleshift values (@ID,'63','1','2','133','1','0')exec @id=dbo.nextval 'scheduleshift.scheduleshiftref'</v>
      </c>
    </row>
    <row r="464" spans="1:15" x14ac:dyDescent="0.3">
      <c r="A464" s="8">
        <v>463</v>
      </c>
      <c r="B464" s="8">
        <f t="shared" si="741"/>
        <v>63</v>
      </c>
      <c r="C464" s="8">
        <f t="shared" si="730"/>
        <v>1</v>
      </c>
      <c r="D464" s="8">
        <f t="shared" si="726"/>
        <v>1</v>
      </c>
      <c r="E464" s="18">
        <f ca="1">IF(G464=1,"-2147483647",IF(A464/L463&lt;=N$2*N$3,OFFSET(Shifts!A$1,L463,0,1)))</f>
        <v>135</v>
      </c>
      <c r="F464" s="8">
        <v>1</v>
      </c>
      <c r="G464" s="42">
        <f t="shared" ref="G464" si="797">N$6</f>
        <v>0</v>
      </c>
      <c r="H464" s="8">
        <f t="shared" si="732"/>
        <v>0</v>
      </c>
      <c r="I464" s="8">
        <f t="shared" si="733"/>
        <v>0</v>
      </c>
      <c r="J464" s="8">
        <f t="shared" si="734"/>
        <v>1</v>
      </c>
      <c r="K464" s="16" t="str">
        <f ca="1">VLOOKUP(E464,Shifts!A$2:B661,2,FALSE)</f>
        <v>00:00 00:00</v>
      </c>
      <c r="L464" s="16">
        <f t="shared" si="735"/>
        <v>67</v>
      </c>
      <c r="M464" s="16" t="str">
        <f ca="1">VLOOKUP(B464,Schedule!A$2:B$400,2,FALSE)</f>
        <v xml:space="preserve">00:00 00:00 </v>
      </c>
      <c r="O464" s="8" t="str">
        <f t="shared" ca="1" si="784"/>
        <v>insert into scheduleshift values (@ID,'63','1','1','135','1','0')exec @id=dbo.nextval 'scheduleshift.scheduleshiftref'</v>
      </c>
    </row>
    <row r="465" spans="1:15" x14ac:dyDescent="0.3">
      <c r="A465" s="8">
        <v>464</v>
      </c>
      <c r="B465" s="8">
        <f t="shared" si="741"/>
        <v>63</v>
      </c>
      <c r="C465" s="8">
        <f t="shared" si="730"/>
        <v>1</v>
      </c>
      <c r="D465" s="8">
        <f t="shared" si="745"/>
        <v>2</v>
      </c>
      <c r="E465" s="18">
        <f ca="1">IF(G465=1,"-2147483647",IF(A465/L464&lt;=N$2*N$3,OFFSET(Shifts!A$1,L464,0,1)))</f>
        <v>135</v>
      </c>
      <c r="F465" s="8">
        <v>1</v>
      </c>
      <c r="G465" s="42">
        <f t="shared" ref="G465" si="798">N$7</f>
        <v>0</v>
      </c>
      <c r="H465" s="8">
        <f t="shared" si="732"/>
        <v>0</v>
      </c>
      <c r="I465" s="8">
        <f t="shared" si="733"/>
        <v>0</v>
      </c>
      <c r="J465" s="8">
        <f t="shared" si="734"/>
        <v>2</v>
      </c>
      <c r="K465" s="16" t="str">
        <f ca="1">VLOOKUP(E465,Shifts!A$2:B662,2,FALSE)</f>
        <v>00:00 00:00</v>
      </c>
      <c r="L465" s="16">
        <f t="shared" si="735"/>
        <v>67</v>
      </c>
      <c r="M465" s="16" t="str">
        <f ca="1">VLOOKUP(B465,Schedule!A$2:B$400,2,FALSE)</f>
        <v xml:space="preserve">00:00 00:00 </v>
      </c>
      <c r="O465" s="8" t="str">
        <f t="shared" ca="1" si="784"/>
        <v>insert into scheduleshift values (@ID,'63','1','2','135','1','0')exec @id=dbo.nextval 'scheduleshift.scheduleshiftref'</v>
      </c>
    </row>
    <row r="466" spans="1:15" x14ac:dyDescent="0.3">
      <c r="A466" s="8">
        <v>465</v>
      </c>
      <c r="B466" s="8">
        <f t="shared" si="741"/>
        <v>63</v>
      </c>
      <c r="C466" s="8">
        <f t="shared" si="730"/>
        <v>1</v>
      </c>
      <c r="D466" s="8">
        <f t="shared" si="747"/>
        <v>3</v>
      </c>
      <c r="E466" s="18">
        <f ca="1">IF(G466=1,"-2147483647",IF(A466/L465&lt;=N$2*N$3,OFFSET(Shifts!A$1,L465,0,1)))</f>
        <v>135</v>
      </c>
      <c r="F466" s="8">
        <v>1</v>
      </c>
      <c r="G466" s="42">
        <f t="shared" ref="G466" si="799">N$8</f>
        <v>0</v>
      </c>
      <c r="H466" s="8">
        <f t="shared" si="732"/>
        <v>0</v>
      </c>
      <c r="I466" s="8">
        <f t="shared" si="733"/>
        <v>0</v>
      </c>
      <c r="J466" s="8">
        <f t="shared" si="734"/>
        <v>3</v>
      </c>
      <c r="K466" s="16" t="str">
        <f ca="1">VLOOKUP(E466,Shifts!A$2:B663,2,FALSE)</f>
        <v>00:00 00:00</v>
      </c>
      <c r="L466" s="16">
        <f t="shared" si="735"/>
        <v>67</v>
      </c>
      <c r="M466" s="16" t="str">
        <f ca="1">VLOOKUP(B466,Schedule!A$2:B$400,2,FALSE)</f>
        <v xml:space="preserve">00:00 00:00 </v>
      </c>
      <c r="O466" s="8" t="str">
        <f t="shared" ca="1" si="784"/>
        <v>insert into scheduleshift values (@ID,'63','1','3','135','1','0')exec @id=dbo.nextval 'scheduleshift.scheduleshiftref'</v>
      </c>
    </row>
    <row r="467" spans="1:15" x14ac:dyDescent="0.3">
      <c r="A467" s="8">
        <v>466</v>
      </c>
      <c r="B467" s="8">
        <f t="shared" si="741"/>
        <v>63</v>
      </c>
      <c r="C467" s="8">
        <f t="shared" si="730"/>
        <v>1</v>
      </c>
      <c r="D467" s="8">
        <f t="shared" si="749"/>
        <v>4</v>
      </c>
      <c r="E467" s="18">
        <f ca="1">IF(G467=1,"-2147483647",IF(A467/L466&lt;=N$2*N$3,OFFSET(Shifts!A$1,L466,0,1)))</f>
        <v>135</v>
      </c>
      <c r="F467" s="8">
        <v>1</v>
      </c>
      <c r="G467" s="42">
        <f t="shared" ref="G467" si="800">N$9</f>
        <v>0</v>
      </c>
      <c r="H467" s="8">
        <f t="shared" si="732"/>
        <v>0</v>
      </c>
      <c r="I467" s="8">
        <f t="shared" si="733"/>
        <v>0</v>
      </c>
      <c r="J467" s="8">
        <f t="shared" si="734"/>
        <v>4</v>
      </c>
      <c r="K467" s="16" t="str">
        <f ca="1">VLOOKUP(E467,Shifts!A$2:B664,2,FALSE)</f>
        <v>00:00 00:00</v>
      </c>
      <c r="L467" s="16">
        <f t="shared" si="735"/>
        <v>67</v>
      </c>
      <c r="M467" s="16" t="str">
        <f ca="1">VLOOKUP(B467,Schedule!A$2:B$400,2,FALSE)</f>
        <v xml:space="preserve">00:00 00:00 </v>
      </c>
      <c r="O467" s="8" t="str">
        <f t="shared" ca="1" si="784"/>
        <v>insert into scheduleshift values (@ID,'63','1','4','135','1','0')exec @id=dbo.nextval 'scheduleshift.scheduleshiftref'</v>
      </c>
    </row>
    <row r="468" spans="1:15" x14ac:dyDescent="0.3">
      <c r="A468" s="8">
        <v>467</v>
      </c>
      <c r="B468" s="8">
        <f t="shared" si="741"/>
        <v>63</v>
      </c>
      <c r="C468" s="8">
        <f t="shared" si="730"/>
        <v>1</v>
      </c>
      <c r="D468" s="8">
        <f t="shared" si="751"/>
        <v>5</v>
      </c>
      <c r="E468" s="18">
        <f ca="1">IF(G468=1,"-2147483647",IF(A468/L467&lt;=N$2*N$3,OFFSET(Shifts!A$1,L467,0,1)))</f>
        <v>135</v>
      </c>
      <c r="F468" s="8">
        <v>1</v>
      </c>
      <c r="G468" s="42">
        <f t="shared" ref="G468" si="801">N$10</f>
        <v>0</v>
      </c>
      <c r="H468" s="8">
        <f t="shared" si="732"/>
        <v>0</v>
      </c>
      <c r="I468" s="8">
        <f t="shared" si="733"/>
        <v>0</v>
      </c>
      <c r="J468" s="8">
        <f t="shared" si="734"/>
        <v>5</v>
      </c>
      <c r="K468" s="16" t="str">
        <f ca="1">VLOOKUP(E468,Shifts!A$2:B665,2,FALSE)</f>
        <v>00:00 00:00</v>
      </c>
      <c r="L468" s="16">
        <f t="shared" si="735"/>
        <v>67</v>
      </c>
      <c r="M468" s="16" t="str">
        <f ca="1">VLOOKUP(B468,Schedule!A$2:B$400,2,FALSE)</f>
        <v xml:space="preserve">00:00 00:00 </v>
      </c>
      <c r="O468" s="8" t="str">
        <f t="shared" ca="1" si="784"/>
        <v>insert into scheduleshift values (@ID,'63','1','5','135','1','0')exec @id=dbo.nextval 'scheduleshift.scheduleshiftref'</v>
      </c>
    </row>
    <row r="469" spans="1:15" x14ac:dyDescent="0.3">
      <c r="A469" s="8">
        <v>468</v>
      </c>
      <c r="B469" s="8">
        <f t="shared" si="741"/>
        <v>63</v>
      </c>
      <c r="C469" s="8">
        <f t="shared" si="730"/>
        <v>1</v>
      </c>
      <c r="D469" s="8">
        <f t="shared" si="753"/>
        <v>6</v>
      </c>
      <c r="E469" s="18" t="str">
        <f ca="1">IF(G469=1,"-2147483647",IF(A469/L468&lt;=N$2*N$3,OFFSET(Shifts!A$1,L468,0,1)))</f>
        <v>-2147483647</v>
      </c>
      <c r="F469" s="8">
        <v>1</v>
      </c>
      <c r="G469" s="42">
        <f t="shared" ref="G469" si="802">N$11</f>
        <v>1</v>
      </c>
      <c r="H469" s="8">
        <f t="shared" si="732"/>
        <v>0</v>
      </c>
      <c r="I469" s="8">
        <f t="shared" si="733"/>
        <v>0</v>
      </c>
      <c r="J469" s="8">
        <f t="shared" si="734"/>
        <v>6</v>
      </c>
      <c r="K469" s="16" t="e">
        <f ca="1">VLOOKUP(E469,Shifts!A$2:B666,2,FALSE)</f>
        <v>#N/A</v>
      </c>
      <c r="L469" s="16">
        <f t="shared" si="735"/>
        <v>67</v>
      </c>
      <c r="M469" s="16" t="str">
        <f ca="1">VLOOKUP(B469,Schedule!A$2:B$400,2,FALSE)</f>
        <v xml:space="preserve">00:00 00:00 </v>
      </c>
      <c r="O469" s="8" t="str">
        <f t="shared" ca="1" si="784"/>
        <v>insert into scheduleshift values (@ID,'63','1','6','-2147483647','1','1')exec @id=dbo.nextval 'scheduleshift.scheduleshiftref'</v>
      </c>
    </row>
    <row r="470" spans="1:15" x14ac:dyDescent="0.3">
      <c r="A470" s="8">
        <v>469</v>
      </c>
      <c r="B470" s="8">
        <f t="shared" si="741"/>
        <v>63</v>
      </c>
      <c r="C470" s="8">
        <f t="shared" si="730"/>
        <v>1</v>
      </c>
      <c r="D470" s="8">
        <f t="shared" si="755"/>
        <v>7</v>
      </c>
      <c r="E470" s="18" t="str">
        <f ca="1">IF(G470=1,"-2147483647",IF(A470/L469&lt;=N$2*N$3,OFFSET(Shifts!A$1,L469,0,1)))</f>
        <v>-2147483647</v>
      </c>
      <c r="F470" s="8">
        <v>1</v>
      </c>
      <c r="G470" s="42">
        <f t="shared" ref="G470" si="803">N$12</f>
        <v>1</v>
      </c>
      <c r="H470" s="8">
        <f t="shared" si="732"/>
        <v>0</v>
      </c>
      <c r="I470" s="8">
        <f t="shared" si="733"/>
        <v>0</v>
      </c>
      <c r="J470" s="8">
        <f t="shared" si="734"/>
        <v>7</v>
      </c>
      <c r="K470" s="16" t="e">
        <f ca="1">VLOOKUP(E470,Shifts!A$2:B667,2,FALSE)</f>
        <v>#N/A</v>
      </c>
      <c r="L470" s="16">
        <f t="shared" si="735"/>
        <v>68</v>
      </c>
      <c r="M470" s="16" t="str">
        <f ca="1">VLOOKUP(B470,Schedule!A$2:B$400,2,FALSE)</f>
        <v xml:space="preserve">00:00 00:00 </v>
      </c>
      <c r="O470" s="8" t="str">
        <f t="shared" ca="1" si="784"/>
        <v>insert into scheduleshift values (@ID,'63','1','7','-2147483647','1','1')exec @id=dbo.nextval 'scheduleshift.scheduleshiftref'</v>
      </c>
    </row>
    <row r="471" spans="1:15" x14ac:dyDescent="0.3">
      <c r="A471" s="8">
        <v>470</v>
      </c>
      <c r="B471" s="8">
        <f t="shared" si="741"/>
        <v>64</v>
      </c>
      <c r="C471" s="8">
        <f t="shared" si="730"/>
        <v>1</v>
      </c>
      <c r="D471" s="8">
        <f t="shared" si="726"/>
        <v>1</v>
      </c>
      <c r="E471" s="18">
        <f ca="1">IF(G471=1,"-2147483647",IF(A471/L470&lt;=N$2*N$3,OFFSET(Shifts!A$1,L470,0,1)))</f>
        <v>137</v>
      </c>
      <c r="F471" s="8">
        <v>1</v>
      </c>
      <c r="G471" s="42">
        <f t="shared" ref="G471" si="804">N$6</f>
        <v>0</v>
      </c>
      <c r="H471" s="8">
        <f t="shared" si="732"/>
        <v>1</v>
      </c>
      <c r="I471" s="8">
        <f t="shared" si="733"/>
        <v>1</v>
      </c>
      <c r="J471" s="8">
        <f t="shared" si="734"/>
        <v>1</v>
      </c>
      <c r="K471" s="16" t="str">
        <f ca="1">VLOOKUP(E471,Shifts!A$2:B668,2,FALSE)</f>
        <v>00:00 00:00</v>
      </c>
      <c r="L471" s="16">
        <f t="shared" si="735"/>
        <v>68</v>
      </c>
      <c r="M471" s="16" t="str">
        <f ca="1">VLOOKUP(B471,Schedule!A$2:B$400,2,FALSE)</f>
        <v xml:space="preserve">00:00 00:00 </v>
      </c>
      <c r="O471" s="8" t="str">
        <f t="shared" ca="1" si="784"/>
        <v>insert into scheduleshift values (@ID,'64','1','1','137','1','0')exec @id=dbo.nextval 'scheduleshift.scheduleshiftref'</v>
      </c>
    </row>
    <row r="472" spans="1:15" x14ac:dyDescent="0.3">
      <c r="A472" s="8">
        <v>471</v>
      </c>
      <c r="B472" s="8">
        <f t="shared" si="741"/>
        <v>64</v>
      </c>
      <c r="C472" s="8">
        <f t="shared" si="730"/>
        <v>1</v>
      </c>
      <c r="D472" s="8">
        <f t="shared" si="758"/>
        <v>2</v>
      </c>
      <c r="E472" s="18">
        <f ca="1">IF(G472=1,"-2147483647",IF(A472/L471&lt;=N$2*N$3,OFFSET(Shifts!A$1,L471,0,1)))</f>
        <v>137</v>
      </c>
      <c r="F472" s="8">
        <v>1</v>
      </c>
      <c r="G472" s="42">
        <f t="shared" ref="G472" si="805">N$7</f>
        <v>0</v>
      </c>
      <c r="H472" s="8">
        <f t="shared" si="732"/>
        <v>0</v>
      </c>
      <c r="I472" s="8">
        <f t="shared" si="733"/>
        <v>0</v>
      </c>
      <c r="J472" s="8">
        <f t="shared" si="734"/>
        <v>2</v>
      </c>
      <c r="K472" s="16" t="str">
        <f ca="1">VLOOKUP(E472,Shifts!A$2:B669,2,FALSE)</f>
        <v>00:00 00:00</v>
      </c>
      <c r="L472" s="16">
        <f t="shared" si="735"/>
        <v>68</v>
      </c>
      <c r="M472" s="16" t="str">
        <f ca="1">VLOOKUP(B472,Schedule!A$2:B$400,2,FALSE)</f>
        <v xml:space="preserve">00:00 00:00 </v>
      </c>
      <c r="O472" s="8" t="str">
        <f t="shared" ca="1" si="784"/>
        <v>insert into scheduleshift values (@ID,'64','1','2','137','1','0')exec @id=dbo.nextval 'scheduleshift.scheduleshiftref'</v>
      </c>
    </row>
    <row r="473" spans="1:15" x14ac:dyDescent="0.3">
      <c r="A473" s="8">
        <v>472</v>
      </c>
      <c r="B473" s="8">
        <f t="shared" si="741"/>
        <v>64</v>
      </c>
      <c r="C473" s="8">
        <f t="shared" si="730"/>
        <v>1</v>
      </c>
      <c r="D473" s="8">
        <f t="shared" ref="D473:D536" si="806">2-1</f>
        <v>1</v>
      </c>
      <c r="E473" s="18">
        <f ca="1">IF(G473=1,"-2147483647",IF(A473/L472&lt;=N$2*N$3,OFFSET(Shifts!A$1,L472,0,1)))</f>
        <v>137</v>
      </c>
      <c r="F473" s="8">
        <v>1</v>
      </c>
      <c r="G473" s="42">
        <f t="shared" ref="G473" si="807">N$6</f>
        <v>0</v>
      </c>
      <c r="H473" s="8">
        <f t="shared" si="732"/>
        <v>0</v>
      </c>
      <c r="I473" s="8">
        <f t="shared" si="733"/>
        <v>0</v>
      </c>
      <c r="J473" s="8">
        <f t="shared" si="734"/>
        <v>3</v>
      </c>
      <c r="K473" s="16" t="str">
        <f ca="1">VLOOKUP(E473,Shifts!A$2:B670,2,FALSE)</f>
        <v>00:00 00:00</v>
      </c>
      <c r="L473" s="16">
        <f t="shared" si="735"/>
        <v>68</v>
      </c>
      <c r="M473" s="16" t="str">
        <f ca="1">VLOOKUP(B473,Schedule!A$2:B$400,2,FALSE)</f>
        <v xml:space="preserve">00:00 00:00 </v>
      </c>
      <c r="O473" s="8" t="str">
        <f t="shared" ca="1" si="784"/>
        <v>insert into scheduleshift values (@ID,'64','1','1','137','1','0')exec @id=dbo.nextval 'scheduleshift.scheduleshiftref'</v>
      </c>
    </row>
    <row r="474" spans="1:15" x14ac:dyDescent="0.3">
      <c r="A474" s="8">
        <v>473</v>
      </c>
      <c r="B474" s="8">
        <f t="shared" si="741"/>
        <v>64</v>
      </c>
      <c r="C474" s="8">
        <f t="shared" si="730"/>
        <v>1</v>
      </c>
      <c r="D474" s="8">
        <f t="shared" si="745"/>
        <v>2</v>
      </c>
      <c r="E474" s="18">
        <f ca="1">IF(G474=1,"-2147483647",IF(A474/L473&lt;=N$2*N$3,OFFSET(Shifts!A$1,L473,0,1)))</f>
        <v>137</v>
      </c>
      <c r="F474" s="8">
        <v>1</v>
      </c>
      <c r="G474" s="42">
        <f t="shared" ref="G474" si="808">N$7</f>
        <v>0</v>
      </c>
      <c r="H474" s="8">
        <f t="shared" si="732"/>
        <v>0</v>
      </c>
      <c r="I474" s="8">
        <f t="shared" si="733"/>
        <v>0</v>
      </c>
      <c r="J474" s="8">
        <f t="shared" si="734"/>
        <v>4</v>
      </c>
      <c r="K474" s="16" t="str">
        <f ca="1">VLOOKUP(E474,Shifts!A$2:B671,2,FALSE)</f>
        <v>00:00 00:00</v>
      </c>
      <c r="L474" s="16">
        <f t="shared" si="735"/>
        <v>68</v>
      </c>
      <c r="M474" s="16" t="str">
        <f ca="1">VLOOKUP(B474,Schedule!A$2:B$400,2,FALSE)</f>
        <v xml:space="preserve">00:00 00:00 </v>
      </c>
      <c r="O474" s="8" t="str">
        <f t="shared" ca="1" si="784"/>
        <v>insert into scheduleshift values (@ID,'64','1','2','137','1','0')exec @id=dbo.nextval 'scheduleshift.scheduleshiftref'</v>
      </c>
    </row>
    <row r="475" spans="1:15" x14ac:dyDescent="0.3">
      <c r="A475" s="8">
        <v>474</v>
      </c>
      <c r="B475" s="8">
        <f t="shared" si="741"/>
        <v>64</v>
      </c>
      <c r="C475" s="8">
        <f t="shared" ref="C475:C538" si="809">IF(I475=1,1,IF(H475=1,C474+1,IF(H475=0,C474)))</f>
        <v>1</v>
      </c>
      <c r="D475" s="8">
        <f t="shared" si="747"/>
        <v>3</v>
      </c>
      <c r="E475" s="18">
        <f ca="1">IF(G475=1,"-2147483647",IF(A475/L474&lt;=N$2*N$3,OFFSET(Shifts!A$1,L474,0,1)))</f>
        <v>137</v>
      </c>
      <c r="F475" s="8">
        <v>1</v>
      </c>
      <c r="G475" s="42">
        <f t="shared" ref="G475" si="810">N$8</f>
        <v>0</v>
      </c>
      <c r="H475" s="8">
        <f t="shared" ref="H475:H538" si="811">IF(D474=7,1,0)</f>
        <v>0</v>
      </c>
      <c r="I475" s="8">
        <f t="shared" ref="I475:I538" si="812">IF(C474*D474=N$2,1,0)</f>
        <v>0</v>
      </c>
      <c r="J475" s="8">
        <f t="shared" ref="J475:J538" si="813">MOD(J474,N$2*N$3)+1</f>
        <v>5</v>
      </c>
      <c r="K475" s="16" t="str">
        <f ca="1">VLOOKUP(E475,Shifts!A$2:B672,2,FALSE)</f>
        <v>00:00 00:00</v>
      </c>
      <c r="L475" s="16">
        <f t="shared" ref="L475:L538" si="814">IF(J475&lt;N$2*N$3,L474,L474+1)</f>
        <v>68</v>
      </c>
      <c r="M475" s="16" t="str">
        <f ca="1">VLOOKUP(B475,Schedule!A$2:B$400,2,FALSE)</f>
        <v xml:space="preserve">00:00 00:00 </v>
      </c>
      <c r="O475" s="8" t="str">
        <f t="shared" ca="1" si="784"/>
        <v>insert into scheduleshift values (@ID,'64','1','3','137','1','0')exec @id=dbo.nextval 'scheduleshift.scheduleshiftref'</v>
      </c>
    </row>
    <row r="476" spans="1:15" x14ac:dyDescent="0.3">
      <c r="A476" s="8">
        <v>475</v>
      </c>
      <c r="B476" s="8">
        <f t="shared" si="741"/>
        <v>64</v>
      </c>
      <c r="C476" s="8">
        <f t="shared" si="809"/>
        <v>1</v>
      </c>
      <c r="D476" s="8">
        <f t="shared" si="749"/>
        <v>4</v>
      </c>
      <c r="E476" s="18">
        <f ca="1">IF(G476=1,"-2147483647",IF(A476/L475&lt;=N$2*N$3,OFFSET(Shifts!A$1,L475,0,1)))</f>
        <v>137</v>
      </c>
      <c r="F476" s="8">
        <v>1</v>
      </c>
      <c r="G476" s="42">
        <f t="shared" ref="G476" si="815">N$9</f>
        <v>0</v>
      </c>
      <c r="H476" s="8">
        <f t="shared" si="811"/>
        <v>0</v>
      </c>
      <c r="I476" s="8">
        <f t="shared" si="812"/>
        <v>0</v>
      </c>
      <c r="J476" s="8">
        <f t="shared" si="813"/>
        <v>6</v>
      </c>
      <c r="K476" s="16" t="str">
        <f ca="1">VLOOKUP(E476,Shifts!A$2:B673,2,FALSE)</f>
        <v>00:00 00:00</v>
      </c>
      <c r="L476" s="16">
        <f t="shared" si="814"/>
        <v>68</v>
      </c>
      <c r="M476" s="16" t="str">
        <f ca="1">VLOOKUP(B476,Schedule!A$2:B$400,2,FALSE)</f>
        <v xml:space="preserve">00:00 00:00 </v>
      </c>
      <c r="O476" s="8" t="str">
        <f t="shared" ca="1" si="784"/>
        <v>insert into scheduleshift values (@ID,'64','1','4','137','1','0')exec @id=dbo.nextval 'scheduleshift.scheduleshiftref'</v>
      </c>
    </row>
    <row r="477" spans="1:15" x14ac:dyDescent="0.3">
      <c r="A477" s="8">
        <v>476</v>
      </c>
      <c r="B477" s="8">
        <f t="shared" si="741"/>
        <v>64</v>
      </c>
      <c r="C477" s="8">
        <f t="shared" si="809"/>
        <v>1</v>
      </c>
      <c r="D477" s="8">
        <f t="shared" si="751"/>
        <v>5</v>
      </c>
      <c r="E477" s="18">
        <f ca="1">IF(G477=1,"-2147483647",IF(A477/L476&lt;=N$2*N$3,OFFSET(Shifts!A$1,L476,0,1)))</f>
        <v>137</v>
      </c>
      <c r="F477" s="8">
        <v>1</v>
      </c>
      <c r="G477" s="42">
        <f t="shared" ref="G477" si="816">N$10</f>
        <v>0</v>
      </c>
      <c r="H477" s="8">
        <f t="shared" si="811"/>
        <v>0</v>
      </c>
      <c r="I477" s="8">
        <f t="shared" si="812"/>
        <v>0</v>
      </c>
      <c r="J477" s="8">
        <f t="shared" si="813"/>
        <v>7</v>
      </c>
      <c r="K477" s="16" t="str">
        <f ca="1">VLOOKUP(E477,Shifts!A$2:B674,2,FALSE)</f>
        <v>00:00 00:00</v>
      </c>
      <c r="L477" s="16">
        <f t="shared" si="814"/>
        <v>69</v>
      </c>
      <c r="M477" s="16" t="str">
        <f ca="1">VLOOKUP(B477,Schedule!A$2:B$400,2,FALSE)</f>
        <v xml:space="preserve">00:00 00:00 </v>
      </c>
      <c r="O477" s="8" t="str">
        <f t="shared" ca="1" si="784"/>
        <v>insert into scheduleshift values (@ID,'64','1','5','137','1','0')exec @id=dbo.nextval 'scheduleshift.scheduleshiftref'</v>
      </c>
    </row>
    <row r="478" spans="1:15" x14ac:dyDescent="0.3">
      <c r="A478" s="8">
        <v>477</v>
      </c>
      <c r="B478" s="8">
        <f t="shared" si="741"/>
        <v>64</v>
      </c>
      <c r="C478" s="8">
        <f t="shared" si="809"/>
        <v>1</v>
      </c>
      <c r="D478" s="8">
        <f t="shared" si="753"/>
        <v>6</v>
      </c>
      <c r="E478" s="18" t="str">
        <f ca="1">IF(G478=1,"-2147483647",IF(A478/L477&lt;=N$2*N$3,OFFSET(Shifts!A$1,L477,0,1)))</f>
        <v>-2147483647</v>
      </c>
      <c r="F478" s="8">
        <v>1</v>
      </c>
      <c r="G478" s="42">
        <f t="shared" ref="G478" si="817">N$11</f>
        <v>1</v>
      </c>
      <c r="H478" s="8">
        <f t="shared" si="811"/>
        <v>0</v>
      </c>
      <c r="I478" s="8">
        <f t="shared" si="812"/>
        <v>0</v>
      </c>
      <c r="J478" s="8">
        <f t="shared" si="813"/>
        <v>1</v>
      </c>
      <c r="K478" s="16" t="e">
        <f ca="1">VLOOKUP(E478,Shifts!A$2:B675,2,FALSE)</f>
        <v>#N/A</v>
      </c>
      <c r="L478" s="16">
        <f t="shared" si="814"/>
        <v>69</v>
      </c>
      <c r="M478" s="16" t="str">
        <f ca="1">VLOOKUP(B478,Schedule!A$2:B$400,2,FALSE)</f>
        <v xml:space="preserve">00:00 00:00 </v>
      </c>
      <c r="O478" s="8" t="str">
        <f t="shared" ca="1" si="784"/>
        <v>insert into scheduleshift values (@ID,'64','1','6','-2147483647','1','1')exec @id=dbo.nextval 'scheduleshift.scheduleshiftref'</v>
      </c>
    </row>
    <row r="479" spans="1:15" x14ac:dyDescent="0.3">
      <c r="A479" s="8">
        <v>478</v>
      </c>
      <c r="B479" s="8">
        <f t="shared" si="741"/>
        <v>64</v>
      </c>
      <c r="C479" s="8">
        <f t="shared" si="809"/>
        <v>1</v>
      </c>
      <c r="D479" s="8">
        <f t="shared" si="755"/>
        <v>7</v>
      </c>
      <c r="E479" s="18" t="str">
        <f ca="1">IF(G479=1,"-2147483647",IF(A479/L478&lt;=N$2*N$3,OFFSET(Shifts!A$1,L478,0,1)))</f>
        <v>-2147483647</v>
      </c>
      <c r="F479" s="8">
        <v>1</v>
      </c>
      <c r="G479" s="42">
        <f t="shared" ref="G479" si="818">N$12</f>
        <v>1</v>
      </c>
      <c r="H479" s="8">
        <f t="shared" si="811"/>
        <v>0</v>
      </c>
      <c r="I479" s="8">
        <f t="shared" si="812"/>
        <v>0</v>
      </c>
      <c r="J479" s="8">
        <f t="shared" si="813"/>
        <v>2</v>
      </c>
      <c r="K479" s="16" t="e">
        <f ca="1">VLOOKUP(E479,Shifts!A$2:B676,2,FALSE)</f>
        <v>#N/A</v>
      </c>
      <c r="L479" s="16">
        <f t="shared" si="814"/>
        <v>69</v>
      </c>
      <c r="M479" s="16" t="str">
        <f ca="1">VLOOKUP(B479,Schedule!A$2:B$400,2,FALSE)</f>
        <v xml:space="preserve">00:00 00:00 </v>
      </c>
      <c r="O479" s="8" t="str">
        <f t="shared" ca="1" si="784"/>
        <v>insert into scheduleshift values (@ID,'64','1','7','-2147483647','1','1')exec @id=dbo.nextval 'scheduleshift.scheduleshiftref'</v>
      </c>
    </row>
    <row r="480" spans="1:15" x14ac:dyDescent="0.3">
      <c r="A480" s="8">
        <v>479</v>
      </c>
      <c r="B480" s="8">
        <f t="shared" si="741"/>
        <v>65</v>
      </c>
      <c r="C480" s="8">
        <f t="shared" si="809"/>
        <v>1</v>
      </c>
      <c r="D480" s="8">
        <f t="shared" si="806"/>
        <v>1</v>
      </c>
      <c r="E480" s="18">
        <f ca="1">IF(G480=1,"-2147483647",IF(A480/L479&lt;=N$2*N$3,OFFSET(Shifts!A$1,L479,0,1)))</f>
        <v>139</v>
      </c>
      <c r="F480" s="8">
        <v>1</v>
      </c>
      <c r="G480" s="42">
        <f t="shared" ref="G480" si="819">N$6</f>
        <v>0</v>
      </c>
      <c r="H480" s="8">
        <f t="shared" si="811"/>
        <v>1</v>
      </c>
      <c r="I480" s="8">
        <f t="shared" si="812"/>
        <v>1</v>
      </c>
      <c r="J480" s="8">
        <f t="shared" si="813"/>
        <v>3</v>
      </c>
      <c r="K480" s="16" t="str">
        <f ca="1">VLOOKUP(E480,Shifts!A$2:B677,2,FALSE)</f>
        <v>00:00 00:00</v>
      </c>
      <c r="L480" s="16">
        <f t="shared" si="814"/>
        <v>69</v>
      </c>
      <c r="M480" s="16" t="str">
        <f ca="1">VLOOKUP(B480,Schedule!A$2:B$400,2,FALSE)</f>
        <v xml:space="preserve">00:00 00:00 </v>
      </c>
      <c r="O480" s="8" t="str">
        <f t="shared" ca="1" si="784"/>
        <v>insert into scheduleshift values (@ID,'65','1','1','139','1','0')exec @id=dbo.nextval 'scheduleshift.scheduleshiftref'</v>
      </c>
    </row>
    <row r="481" spans="1:15" x14ac:dyDescent="0.3">
      <c r="A481" s="8">
        <v>480</v>
      </c>
      <c r="B481" s="8">
        <f t="shared" ref="B481:B544" si="820">IF(I481=1,B480+1,B480)</f>
        <v>65</v>
      </c>
      <c r="C481" s="8">
        <f t="shared" si="809"/>
        <v>1</v>
      </c>
      <c r="D481" s="8">
        <f t="shared" si="758"/>
        <v>2</v>
      </c>
      <c r="E481" s="18">
        <f ca="1">IF(G481=1,"-2147483647",IF(A481/L480&lt;=N$2*N$3,OFFSET(Shifts!A$1,L480,0,1)))</f>
        <v>139</v>
      </c>
      <c r="F481" s="8">
        <v>1</v>
      </c>
      <c r="G481" s="42">
        <f t="shared" ref="G481" si="821">N$7</f>
        <v>0</v>
      </c>
      <c r="H481" s="8">
        <f t="shared" si="811"/>
        <v>0</v>
      </c>
      <c r="I481" s="8">
        <f t="shared" si="812"/>
        <v>0</v>
      </c>
      <c r="J481" s="8">
        <f t="shared" si="813"/>
        <v>4</v>
      </c>
      <c r="K481" s="16" t="str">
        <f ca="1">VLOOKUP(E481,Shifts!A$2:B678,2,FALSE)</f>
        <v>00:00 00:00</v>
      </c>
      <c r="L481" s="16">
        <f t="shared" si="814"/>
        <v>69</v>
      </c>
      <c r="M481" s="16" t="str">
        <f ca="1">VLOOKUP(B481,Schedule!A$2:B$400,2,FALSE)</f>
        <v xml:space="preserve">00:00 00:00 </v>
      </c>
      <c r="O481" s="8" t="str">
        <f t="shared" ca="1" si="784"/>
        <v>insert into scheduleshift values (@ID,'65','1','2','139','1','0')exec @id=dbo.nextval 'scheduleshift.scheduleshiftref'</v>
      </c>
    </row>
    <row r="482" spans="1:15" x14ac:dyDescent="0.3">
      <c r="A482" s="8">
        <v>481</v>
      </c>
      <c r="B482" s="8">
        <f t="shared" si="820"/>
        <v>65</v>
      </c>
      <c r="C482" s="8">
        <f t="shared" si="809"/>
        <v>1</v>
      </c>
      <c r="D482" s="8">
        <f t="shared" si="806"/>
        <v>1</v>
      </c>
      <c r="E482" s="18">
        <f ca="1">IF(G482=1,"-2147483647",IF(A482/L481&lt;=N$2*N$3,OFFSET(Shifts!A$1,L481,0,1)))</f>
        <v>139</v>
      </c>
      <c r="F482" s="8">
        <v>1</v>
      </c>
      <c r="G482" s="42">
        <f t="shared" ref="G482" si="822">N$6</f>
        <v>0</v>
      </c>
      <c r="H482" s="8">
        <f t="shared" si="811"/>
        <v>0</v>
      </c>
      <c r="I482" s="8">
        <f t="shared" si="812"/>
        <v>0</v>
      </c>
      <c r="J482" s="8">
        <f t="shared" si="813"/>
        <v>5</v>
      </c>
      <c r="K482" s="16" t="str">
        <f ca="1">VLOOKUP(E482,Shifts!A$2:B679,2,FALSE)</f>
        <v>00:00 00:00</v>
      </c>
      <c r="L482" s="16">
        <f t="shared" si="814"/>
        <v>69</v>
      </c>
      <c r="M482" s="16" t="str">
        <f ca="1">VLOOKUP(B482,Schedule!A$2:B$400,2,FALSE)</f>
        <v xml:space="preserve">00:00 00:00 </v>
      </c>
      <c r="O482" s="8" t="str">
        <f t="shared" ca="1" si="784"/>
        <v>insert into scheduleshift values (@ID,'65','1','1','139','1','0')exec @id=dbo.nextval 'scheduleshift.scheduleshiftref'</v>
      </c>
    </row>
    <row r="483" spans="1:15" x14ac:dyDescent="0.3">
      <c r="A483" s="8">
        <v>482</v>
      </c>
      <c r="B483" s="8">
        <f t="shared" si="820"/>
        <v>65</v>
      </c>
      <c r="C483" s="8">
        <f t="shared" si="809"/>
        <v>1</v>
      </c>
      <c r="D483" s="8">
        <f t="shared" si="745"/>
        <v>2</v>
      </c>
      <c r="E483" s="18">
        <f ca="1">IF(G483=1,"-2147483647",IF(A483/L482&lt;=N$2*N$3,OFFSET(Shifts!A$1,L482,0,1)))</f>
        <v>139</v>
      </c>
      <c r="F483" s="8">
        <v>1</v>
      </c>
      <c r="G483" s="42">
        <f t="shared" ref="G483" si="823">N$7</f>
        <v>0</v>
      </c>
      <c r="H483" s="8">
        <f t="shared" si="811"/>
        <v>0</v>
      </c>
      <c r="I483" s="8">
        <f t="shared" si="812"/>
        <v>0</v>
      </c>
      <c r="J483" s="8">
        <f t="shared" si="813"/>
        <v>6</v>
      </c>
      <c r="K483" s="16" t="str">
        <f ca="1">VLOOKUP(E483,Shifts!A$2:B680,2,FALSE)</f>
        <v>00:00 00:00</v>
      </c>
      <c r="L483" s="16">
        <f t="shared" si="814"/>
        <v>69</v>
      </c>
      <c r="M483" s="16" t="str">
        <f ca="1">VLOOKUP(B483,Schedule!A$2:B$400,2,FALSE)</f>
        <v xml:space="preserve">00:00 00:00 </v>
      </c>
      <c r="O483" s="8" t="str">
        <f t="shared" ca="1" si="784"/>
        <v>insert into scheduleshift values (@ID,'65','1','2','139','1','0')exec @id=dbo.nextval 'scheduleshift.scheduleshiftref'</v>
      </c>
    </row>
    <row r="484" spans="1:15" x14ac:dyDescent="0.3">
      <c r="A484" s="8">
        <v>483</v>
      </c>
      <c r="B484" s="8">
        <f t="shared" si="820"/>
        <v>65</v>
      </c>
      <c r="C484" s="8">
        <f t="shared" si="809"/>
        <v>1</v>
      </c>
      <c r="D484" s="8">
        <f t="shared" si="747"/>
        <v>3</v>
      </c>
      <c r="E484" s="18">
        <f ca="1">IF(G484=1,"-2147483647",IF(A484/L483&lt;=N$2*N$3,OFFSET(Shifts!A$1,L483,0,1)))</f>
        <v>139</v>
      </c>
      <c r="F484" s="8">
        <v>1</v>
      </c>
      <c r="G484" s="42">
        <f t="shared" ref="G484" si="824">N$8</f>
        <v>0</v>
      </c>
      <c r="H484" s="8">
        <f t="shared" si="811"/>
        <v>0</v>
      </c>
      <c r="I484" s="8">
        <f t="shared" si="812"/>
        <v>0</v>
      </c>
      <c r="J484" s="8">
        <f t="shared" si="813"/>
        <v>7</v>
      </c>
      <c r="K484" s="16" t="str">
        <f ca="1">VLOOKUP(E484,Shifts!A$2:B681,2,FALSE)</f>
        <v>00:00 00:00</v>
      </c>
      <c r="L484" s="16">
        <f t="shared" si="814"/>
        <v>70</v>
      </c>
      <c r="M484" s="16" t="str">
        <f ca="1">VLOOKUP(B484,Schedule!A$2:B$400,2,FALSE)</f>
        <v xml:space="preserve">00:00 00:00 </v>
      </c>
      <c r="O484" s="8" t="str">
        <f t="shared" ca="1" si="784"/>
        <v>insert into scheduleshift values (@ID,'65','1','3','139','1','0')exec @id=dbo.nextval 'scheduleshift.scheduleshiftref'</v>
      </c>
    </row>
    <row r="485" spans="1:15" x14ac:dyDescent="0.3">
      <c r="A485" s="8">
        <v>484</v>
      </c>
      <c r="B485" s="8">
        <f t="shared" si="820"/>
        <v>65</v>
      </c>
      <c r="C485" s="8">
        <f t="shared" si="809"/>
        <v>1</v>
      </c>
      <c r="D485" s="8">
        <f t="shared" si="749"/>
        <v>4</v>
      </c>
      <c r="E485" s="18">
        <f ca="1">IF(G485=1,"-2147483647",IF(A485/L484&lt;=N$2*N$3,OFFSET(Shifts!A$1,L484,0,1)))</f>
        <v>141</v>
      </c>
      <c r="F485" s="8">
        <v>1</v>
      </c>
      <c r="G485" s="42">
        <f t="shared" ref="G485" si="825">N$9</f>
        <v>0</v>
      </c>
      <c r="H485" s="8">
        <f t="shared" si="811"/>
        <v>0</v>
      </c>
      <c r="I485" s="8">
        <f t="shared" si="812"/>
        <v>0</v>
      </c>
      <c r="J485" s="8">
        <f t="shared" si="813"/>
        <v>1</v>
      </c>
      <c r="K485" s="16" t="str">
        <f ca="1">VLOOKUP(E485,Shifts!A$2:B682,2,FALSE)</f>
        <v>00:00 00:00</v>
      </c>
      <c r="L485" s="16">
        <f t="shared" si="814"/>
        <v>70</v>
      </c>
      <c r="M485" s="16" t="str">
        <f ca="1">VLOOKUP(B485,Schedule!A$2:B$400,2,FALSE)</f>
        <v xml:space="preserve">00:00 00:00 </v>
      </c>
      <c r="O485" s="8" t="str">
        <f t="shared" ca="1" si="784"/>
        <v>insert into scheduleshift values (@ID,'65','1','4','141','1','0')exec @id=dbo.nextval 'scheduleshift.scheduleshiftref'</v>
      </c>
    </row>
    <row r="486" spans="1:15" x14ac:dyDescent="0.3">
      <c r="A486" s="8">
        <v>485</v>
      </c>
      <c r="B486" s="8">
        <f t="shared" si="820"/>
        <v>65</v>
      </c>
      <c r="C486" s="8">
        <f t="shared" si="809"/>
        <v>1</v>
      </c>
      <c r="D486" s="8">
        <f t="shared" si="751"/>
        <v>5</v>
      </c>
      <c r="E486" s="18">
        <f ca="1">IF(G486=1,"-2147483647",IF(A486/L485&lt;=N$2*N$3,OFFSET(Shifts!A$1,L485,0,1)))</f>
        <v>141</v>
      </c>
      <c r="F486" s="8">
        <v>1</v>
      </c>
      <c r="G486" s="42">
        <f t="shared" ref="G486" si="826">N$10</f>
        <v>0</v>
      </c>
      <c r="H486" s="8">
        <f t="shared" si="811"/>
        <v>0</v>
      </c>
      <c r="I486" s="8">
        <f t="shared" si="812"/>
        <v>0</v>
      </c>
      <c r="J486" s="8">
        <f t="shared" si="813"/>
        <v>2</v>
      </c>
      <c r="K486" s="16" t="str">
        <f ca="1">VLOOKUP(E486,Shifts!A$2:B683,2,FALSE)</f>
        <v>00:00 00:00</v>
      </c>
      <c r="L486" s="16">
        <f t="shared" si="814"/>
        <v>70</v>
      </c>
      <c r="M486" s="16" t="str">
        <f ca="1">VLOOKUP(B486,Schedule!A$2:B$400,2,FALSE)</f>
        <v xml:space="preserve">00:00 00:00 </v>
      </c>
      <c r="O486" s="8" t="str">
        <f t="shared" ca="1" si="784"/>
        <v>insert into scheduleshift values (@ID,'65','1','5','141','1','0')exec @id=dbo.nextval 'scheduleshift.scheduleshiftref'</v>
      </c>
    </row>
    <row r="487" spans="1:15" x14ac:dyDescent="0.3">
      <c r="A487" s="8">
        <v>486</v>
      </c>
      <c r="B487" s="8">
        <f t="shared" si="820"/>
        <v>65</v>
      </c>
      <c r="C487" s="8">
        <f t="shared" si="809"/>
        <v>1</v>
      </c>
      <c r="D487" s="8">
        <f t="shared" si="753"/>
        <v>6</v>
      </c>
      <c r="E487" s="18" t="str">
        <f ca="1">IF(G487=1,"-2147483647",IF(A487/L486&lt;=N$2*N$3,OFFSET(Shifts!A$1,L486,0,1)))</f>
        <v>-2147483647</v>
      </c>
      <c r="F487" s="8">
        <v>1</v>
      </c>
      <c r="G487" s="42">
        <f t="shared" ref="G487" si="827">N$11</f>
        <v>1</v>
      </c>
      <c r="H487" s="8">
        <f t="shared" si="811"/>
        <v>0</v>
      </c>
      <c r="I487" s="8">
        <f t="shared" si="812"/>
        <v>0</v>
      </c>
      <c r="J487" s="8">
        <f t="shared" si="813"/>
        <v>3</v>
      </c>
      <c r="K487" s="16" t="e">
        <f ca="1">VLOOKUP(E487,Shifts!A$2:B684,2,FALSE)</f>
        <v>#N/A</v>
      </c>
      <c r="L487" s="16">
        <f t="shared" si="814"/>
        <v>70</v>
      </c>
      <c r="M487" s="16" t="str">
        <f ca="1">VLOOKUP(B487,Schedule!A$2:B$400,2,FALSE)</f>
        <v xml:space="preserve">00:00 00:00 </v>
      </c>
      <c r="O487" s="8" t="str">
        <f t="shared" ca="1" si="784"/>
        <v>insert into scheduleshift values (@ID,'65','1','6','-2147483647','1','1')exec @id=dbo.nextval 'scheduleshift.scheduleshiftref'</v>
      </c>
    </row>
    <row r="488" spans="1:15" x14ac:dyDescent="0.3">
      <c r="A488" s="8">
        <v>487</v>
      </c>
      <c r="B488" s="8">
        <f t="shared" si="820"/>
        <v>65</v>
      </c>
      <c r="C488" s="8">
        <f t="shared" si="809"/>
        <v>1</v>
      </c>
      <c r="D488" s="8">
        <f t="shared" si="755"/>
        <v>7</v>
      </c>
      <c r="E488" s="18" t="str">
        <f ca="1">IF(G488=1,"-2147483647",IF(A488/L487&lt;=N$2*N$3,OFFSET(Shifts!A$1,L487,0,1)))</f>
        <v>-2147483647</v>
      </c>
      <c r="F488" s="8">
        <v>1</v>
      </c>
      <c r="G488" s="42">
        <f t="shared" ref="G488" si="828">N$12</f>
        <v>1</v>
      </c>
      <c r="H488" s="8">
        <f t="shared" si="811"/>
        <v>0</v>
      </c>
      <c r="I488" s="8">
        <f t="shared" si="812"/>
        <v>0</v>
      </c>
      <c r="J488" s="8">
        <f t="shared" si="813"/>
        <v>4</v>
      </c>
      <c r="K488" s="16" t="e">
        <f ca="1">VLOOKUP(E488,Shifts!A$2:B685,2,FALSE)</f>
        <v>#N/A</v>
      </c>
      <c r="L488" s="16">
        <f t="shared" si="814"/>
        <v>70</v>
      </c>
      <c r="M488" s="16" t="str">
        <f ca="1">VLOOKUP(B488,Schedule!A$2:B$400,2,FALSE)</f>
        <v xml:space="preserve">00:00 00:00 </v>
      </c>
      <c r="O488" s="8" t="str">
        <f t="shared" ca="1" si="784"/>
        <v>insert into scheduleshift values (@ID,'65','1','7','-2147483647','1','1')exec @id=dbo.nextval 'scheduleshift.scheduleshiftref'</v>
      </c>
    </row>
    <row r="489" spans="1:15" x14ac:dyDescent="0.3">
      <c r="A489" s="8">
        <v>488</v>
      </c>
      <c r="B489" s="8">
        <f t="shared" si="820"/>
        <v>66</v>
      </c>
      <c r="C489" s="8">
        <f t="shared" si="809"/>
        <v>1</v>
      </c>
      <c r="D489" s="8">
        <f t="shared" si="806"/>
        <v>1</v>
      </c>
      <c r="E489" s="18">
        <f ca="1">IF(G489=1,"-2147483647",IF(A489/L488&lt;=N$2*N$3,OFFSET(Shifts!A$1,L488,0,1)))</f>
        <v>141</v>
      </c>
      <c r="F489" s="8">
        <v>1</v>
      </c>
      <c r="G489" s="42">
        <f t="shared" ref="G489" si="829">N$6</f>
        <v>0</v>
      </c>
      <c r="H489" s="8">
        <f t="shared" si="811"/>
        <v>1</v>
      </c>
      <c r="I489" s="8">
        <f t="shared" si="812"/>
        <v>1</v>
      </c>
      <c r="J489" s="8">
        <f t="shared" si="813"/>
        <v>5</v>
      </c>
      <c r="K489" s="16" t="str">
        <f ca="1">VLOOKUP(E489,Shifts!A$2:B686,2,FALSE)</f>
        <v>00:00 00:00</v>
      </c>
      <c r="L489" s="16">
        <f t="shared" si="814"/>
        <v>70</v>
      </c>
      <c r="M489" s="16" t="str">
        <f ca="1">VLOOKUP(B489,Schedule!A$2:B$400,2,FALSE)</f>
        <v xml:space="preserve">00:00 00:00 </v>
      </c>
      <c r="O489" s="8" t="str">
        <f t="shared" ca="1" si="784"/>
        <v>insert into scheduleshift values (@ID,'66','1','1','141','1','0')exec @id=dbo.nextval 'scheduleshift.scheduleshiftref'</v>
      </c>
    </row>
    <row r="490" spans="1:15" x14ac:dyDescent="0.3">
      <c r="A490" s="8">
        <v>489</v>
      </c>
      <c r="B490" s="8">
        <f t="shared" si="820"/>
        <v>66</v>
      </c>
      <c r="C490" s="8">
        <f t="shared" si="809"/>
        <v>1</v>
      </c>
      <c r="D490" s="8">
        <f t="shared" si="758"/>
        <v>2</v>
      </c>
      <c r="E490" s="18">
        <f ca="1">IF(G490=1,"-2147483647",IF(A490/L489&lt;=N$2*N$3,OFFSET(Shifts!A$1,L489,0,1)))</f>
        <v>141</v>
      </c>
      <c r="F490" s="8">
        <v>1</v>
      </c>
      <c r="G490" s="42">
        <f t="shared" ref="G490" si="830">N$7</f>
        <v>0</v>
      </c>
      <c r="H490" s="8">
        <f t="shared" si="811"/>
        <v>0</v>
      </c>
      <c r="I490" s="8">
        <f t="shared" si="812"/>
        <v>0</v>
      </c>
      <c r="J490" s="8">
        <f t="shared" si="813"/>
        <v>6</v>
      </c>
      <c r="K490" s="16" t="str">
        <f ca="1">VLOOKUP(E490,Shifts!A$2:B687,2,FALSE)</f>
        <v>00:00 00:00</v>
      </c>
      <c r="L490" s="16">
        <f t="shared" si="814"/>
        <v>70</v>
      </c>
      <c r="M490" s="16" t="str">
        <f ca="1">VLOOKUP(B490,Schedule!A$2:B$400,2,FALSE)</f>
        <v xml:space="preserve">00:00 00:00 </v>
      </c>
      <c r="O490" s="8" t="str">
        <f t="shared" ca="1" si="784"/>
        <v>insert into scheduleshift values (@ID,'66','1','2','141','1','0')exec @id=dbo.nextval 'scheduleshift.scheduleshiftref'</v>
      </c>
    </row>
    <row r="491" spans="1:15" x14ac:dyDescent="0.3">
      <c r="A491" s="8">
        <v>490</v>
      </c>
      <c r="B491" s="8">
        <f t="shared" si="820"/>
        <v>66</v>
      </c>
      <c r="C491" s="8">
        <f t="shared" si="809"/>
        <v>1</v>
      </c>
      <c r="D491" s="8">
        <f t="shared" si="806"/>
        <v>1</v>
      </c>
      <c r="E491" s="18">
        <f ca="1">IF(G491=1,"-2147483647",IF(A491/L490&lt;=N$2*N$3,OFFSET(Shifts!A$1,L490,0,1)))</f>
        <v>141</v>
      </c>
      <c r="F491" s="8">
        <v>1</v>
      </c>
      <c r="G491" s="42">
        <f t="shared" ref="G491" si="831">N$6</f>
        <v>0</v>
      </c>
      <c r="H491" s="8">
        <f t="shared" si="811"/>
        <v>0</v>
      </c>
      <c r="I491" s="8">
        <f t="shared" si="812"/>
        <v>0</v>
      </c>
      <c r="J491" s="8">
        <f t="shared" si="813"/>
        <v>7</v>
      </c>
      <c r="K491" s="16" t="str">
        <f ca="1">VLOOKUP(E491,Shifts!A$2:B688,2,FALSE)</f>
        <v>00:00 00:00</v>
      </c>
      <c r="L491" s="16">
        <f t="shared" si="814"/>
        <v>71</v>
      </c>
      <c r="M491" s="16" t="str">
        <f ca="1">VLOOKUP(B491,Schedule!A$2:B$400,2,FALSE)</f>
        <v xml:space="preserve">00:00 00:00 </v>
      </c>
      <c r="O491" s="8" t="str">
        <f t="shared" ca="1" si="784"/>
        <v>insert into scheduleshift values (@ID,'66','1','1','141','1','0')exec @id=dbo.nextval 'scheduleshift.scheduleshiftref'</v>
      </c>
    </row>
    <row r="492" spans="1:15" x14ac:dyDescent="0.3">
      <c r="A492" s="8">
        <v>491</v>
      </c>
      <c r="B492" s="8">
        <f t="shared" si="820"/>
        <v>66</v>
      </c>
      <c r="C492" s="8">
        <f t="shared" si="809"/>
        <v>1</v>
      </c>
      <c r="D492" s="8">
        <f t="shared" ref="D492:D546" si="832">D491+1</f>
        <v>2</v>
      </c>
      <c r="E492" s="18">
        <f ca="1">IF(G492=1,"-2147483647",IF(A492/L491&lt;=N$2*N$3,OFFSET(Shifts!A$1,L491,0,1)))</f>
        <v>143</v>
      </c>
      <c r="F492" s="8">
        <v>1</v>
      </c>
      <c r="G492" s="42">
        <f t="shared" ref="G492" si="833">N$7</f>
        <v>0</v>
      </c>
      <c r="H492" s="8">
        <f t="shared" si="811"/>
        <v>0</v>
      </c>
      <c r="I492" s="8">
        <f t="shared" si="812"/>
        <v>0</v>
      </c>
      <c r="J492" s="8">
        <f t="shared" si="813"/>
        <v>1</v>
      </c>
      <c r="K492" s="16" t="str">
        <f ca="1">VLOOKUP(E492,Shifts!A$2:B689,2,FALSE)</f>
        <v>00:00 00:00</v>
      </c>
      <c r="L492" s="16">
        <f t="shared" si="814"/>
        <v>71</v>
      </c>
      <c r="M492" s="16" t="str">
        <f ca="1">VLOOKUP(B492,Schedule!A$2:B$400,2,FALSE)</f>
        <v xml:space="preserve">00:00 00:00 </v>
      </c>
      <c r="O492" s="8" t="str">
        <f t="shared" ca="1" si="784"/>
        <v>insert into scheduleshift values (@ID,'66','1','2','143','1','0')exec @id=dbo.nextval 'scheduleshift.scheduleshiftref'</v>
      </c>
    </row>
    <row r="493" spans="1:15" x14ac:dyDescent="0.3">
      <c r="A493" s="8">
        <v>492</v>
      </c>
      <c r="B493" s="8">
        <f t="shared" si="820"/>
        <v>66</v>
      </c>
      <c r="C493" s="8">
        <f t="shared" si="809"/>
        <v>1</v>
      </c>
      <c r="D493" s="8">
        <f t="shared" ref="D493:D547" si="834">D491+2</f>
        <v>3</v>
      </c>
      <c r="E493" s="18">
        <f ca="1">IF(G493=1,"-2147483647",IF(A493/L492&lt;=N$2*N$3,OFFSET(Shifts!A$1,L492,0,1)))</f>
        <v>143</v>
      </c>
      <c r="F493" s="8">
        <v>1</v>
      </c>
      <c r="G493" s="42">
        <f t="shared" ref="G493" si="835">N$8</f>
        <v>0</v>
      </c>
      <c r="H493" s="8">
        <f t="shared" si="811"/>
        <v>0</v>
      </c>
      <c r="I493" s="8">
        <f t="shared" si="812"/>
        <v>0</v>
      </c>
      <c r="J493" s="8">
        <f t="shared" si="813"/>
        <v>2</v>
      </c>
      <c r="K493" s="16" t="str">
        <f ca="1">VLOOKUP(E493,Shifts!A$2:B690,2,FALSE)</f>
        <v>00:00 00:00</v>
      </c>
      <c r="L493" s="16">
        <f t="shared" si="814"/>
        <v>71</v>
      </c>
      <c r="M493" s="16" t="str">
        <f ca="1">VLOOKUP(B493,Schedule!A$2:B$400,2,FALSE)</f>
        <v xml:space="preserve">00:00 00:00 </v>
      </c>
      <c r="O493" s="8" t="str">
        <f t="shared" ca="1" si="784"/>
        <v>insert into scheduleshift values (@ID,'66','1','3','143','1','0')exec @id=dbo.nextval 'scheduleshift.scheduleshiftref'</v>
      </c>
    </row>
    <row r="494" spans="1:15" x14ac:dyDescent="0.3">
      <c r="A494" s="8">
        <v>493</v>
      </c>
      <c r="B494" s="8">
        <f t="shared" si="820"/>
        <v>66</v>
      </c>
      <c r="C494" s="8">
        <f t="shared" si="809"/>
        <v>1</v>
      </c>
      <c r="D494" s="8">
        <f t="shared" ref="D494:D548" si="836">D491+3</f>
        <v>4</v>
      </c>
      <c r="E494" s="18">
        <f ca="1">IF(G494=1,"-2147483647",IF(A494/L493&lt;=N$2*N$3,OFFSET(Shifts!A$1,L493,0,1)))</f>
        <v>143</v>
      </c>
      <c r="F494" s="8">
        <v>1</v>
      </c>
      <c r="G494" s="42">
        <f t="shared" ref="G494" si="837">N$9</f>
        <v>0</v>
      </c>
      <c r="H494" s="8">
        <f t="shared" si="811"/>
        <v>0</v>
      </c>
      <c r="I494" s="8">
        <f t="shared" si="812"/>
        <v>0</v>
      </c>
      <c r="J494" s="8">
        <f t="shared" si="813"/>
        <v>3</v>
      </c>
      <c r="K494" s="16" t="str">
        <f ca="1">VLOOKUP(E494,Shifts!A$2:B691,2,FALSE)</f>
        <v>00:00 00:00</v>
      </c>
      <c r="L494" s="16">
        <f t="shared" si="814"/>
        <v>71</v>
      </c>
      <c r="M494" s="16" t="str">
        <f ca="1">VLOOKUP(B494,Schedule!A$2:B$400,2,FALSE)</f>
        <v xml:space="preserve">00:00 00:00 </v>
      </c>
      <c r="O494" s="8" t="str">
        <f t="shared" ca="1" si="784"/>
        <v>insert into scheduleshift values (@ID,'66','1','4','143','1','0')exec @id=dbo.nextval 'scheduleshift.scheduleshiftref'</v>
      </c>
    </row>
    <row r="495" spans="1:15" x14ac:dyDescent="0.3">
      <c r="A495" s="8">
        <v>494</v>
      </c>
      <c r="B495" s="8">
        <f t="shared" si="820"/>
        <v>66</v>
      </c>
      <c r="C495" s="8">
        <f t="shared" si="809"/>
        <v>1</v>
      </c>
      <c r="D495" s="8">
        <f t="shared" ref="D495:D549" si="838">D491+4</f>
        <v>5</v>
      </c>
      <c r="E495" s="18">
        <f ca="1">IF(G495=1,"-2147483647",IF(A495/L494&lt;=N$2*N$3,OFFSET(Shifts!A$1,L494,0,1)))</f>
        <v>143</v>
      </c>
      <c r="F495" s="8">
        <v>1</v>
      </c>
      <c r="G495" s="42">
        <f t="shared" ref="G495" si="839">N$10</f>
        <v>0</v>
      </c>
      <c r="H495" s="8">
        <f t="shared" si="811"/>
        <v>0</v>
      </c>
      <c r="I495" s="8">
        <f t="shared" si="812"/>
        <v>0</v>
      </c>
      <c r="J495" s="8">
        <f t="shared" si="813"/>
        <v>4</v>
      </c>
      <c r="K495" s="16" t="str">
        <f ca="1">VLOOKUP(E495,Shifts!A$2:B692,2,FALSE)</f>
        <v>00:00 00:00</v>
      </c>
      <c r="L495" s="16">
        <f t="shared" si="814"/>
        <v>71</v>
      </c>
      <c r="M495" s="16" t="str">
        <f ca="1">VLOOKUP(B495,Schedule!A$2:B$400,2,FALSE)</f>
        <v xml:space="preserve">00:00 00:00 </v>
      </c>
      <c r="O495" s="8" t="str">
        <f t="shared" ca="1" si="784"/>
        <v>insert into scheduleshift values (@ID,'66','1','5','143','1','0')exec @id=dbo.nextval 'scheduleshift.scheduleshiftref'</v>
      </c>
    </row>
    <row r="496" spans="1:15" x14ac:dyDescent="0.3">
      <c r="A496" s="8">
        <v>495</v>
      </c>
      <c r="B496" s="8">
        <f t="shared" si="820"/>
        <v>66</v>
      </c>
      <c r="C496" s="8">
        <f t="shared" si="809"/>
        <v>1</v>
      </c>
      <c r="D496" s="8">
        <f t="shared" ref="D496:D550" si="840">D491+5</f>
        <v>6</v>
      </c>
      <c r="E496" s="18" t="str">
        <f ca="1">IF(G496=1,"-2147483647",IF(A496/L495&lt;=N$2*N$3,OFFSET(Shifts!A$1,L495,0,1)))</f>
        <v>-2147483647</v>
      </c>
      <c r="F496" s="8">
        <v>1</v>
      </c>
      <c r="G496" s="42">
        <f t="shared" ref="G496" si="841">N$11</f>
        <v>1</v>
      </c>
      <c r="H496" s="8">
        <f t="shared" si="811"/>
        <v>0</v>
      </c>
      <c r="I496" s="8">
        <f t="shared" si="812"/>
        <v>0</v>
      </c>
      <c r="J496" s="8">
        <f t="shared" si="813"/>
        <v>5</v>
      </c>
      <c r="K496" s="16" t="e">
        <f ca="1">VLOOKUP(E496,Shifts!A$2:B693,2,FALSE)</f>
        <v>#N/A</v>
      </c>
      <c r="L496" s="16">
        <f t="shared" si="814"/>
        <v>71</v>
      </c>
      <c r="M496" s="16" t="str">
        <f ca="1">VLOOKUP(B496,Schedule!A$2:B$400,2,FALSE)</f>
        <v xml:space="preserve">00:00 00:00 </v>
      </c>
      <c r="O496" s="8" t="str">
        <f t="shared" ca="1" si="784"/>
        <v>insert into scheduleshift values (@ID,'66','1','6','-2147483647','1','1')exec @id=dbo.nextval 'scheduleshift.scheduleshiftref'</v>
      </c>
    </row>
    <row r="497" spans="1:15" x14ac:dyDescent="0.3">
      <c r="A497" s="8">
        <v>496</v>
      </c>
      <c r="B497" s="8">
        <f t="shared" si="820"/>
        <v>66</v>
      </c>
      <c r="C497" s="8">
        <f t="shared" si="809"/>
        <v>1</v>
      </c>
      <c r="D497" s="8">
        <f t="shared" ref="D497:D551" si="842">D491+6</f>
        <v>7</v>
      </c>
      <c r="E497" s="18" t="str">
        <f ca="1">IF(G497=1,"-2147483647",IF(A497/L496&lt;=N$2*N$3,OFFSET(Shifts!A$1,L496,0,1)))</f>
        <v>-2147483647</v>
      </c>
      <c r="F497" s="8">
        <v>1</v>
      </c>
      <c r="G497" s="42">
        <f t="shared" ref="G497" si="843">N$12</f>
        <v>1</v>
      </c>
      <c r="H497" s="8">
        <f t="shared" si="811"/>
        <v>0</v>
      </c>
      <c r="I497" s="8">
        <f t="shared" si="812"/>
        <v>0</v>
      </c>
      <c r="J497" s="8">
        <f t="shared" si="813"/>
        <v>6</v>
      </c>
      <c r="K497" s="16" t="e">
        <f ca="1">VLOOKUP(E497,Shifts!A$2:B694,2,FALSE)</f>
        <v>#N/A</v>
      </c>
      <c r="L497" s="16">
        <f t="shared" si="814"/>
        <v>71</v>
      </c>
      <c r="M497" s="16" t="str">
        <f ca="1">VLOOKUP(B497,Schedule!A$2:B$400,2,FALSE)</f>
        <v xml:space="preserve">00:00 00:00 </v>
      </c>
      <c r="O497" s="8" t="str">
        <f t="shared" ca="1" si="784"/>
        <v>insert into scheduleshift values (@ID,'66','1','7','-2147483647','1','1')exec @id=dbo.nextval 'scheduleshift.scheduleshiftref'</v>
      </c>
    </row>
    <row r="498" spans="1:15" x14ac:dyDescent="0.3">
      <c r="A498" s="8">
        <v>497</v>
      </c>
      <c r="B498" s="8">
        <f t="shared" si="820"/>
        <v>67</v>
      </c>
      <c r="C498" s="8">
        <f t="shared" si="809"/>
        <v>1</v>
      </c>
      <c r="D498" s="8">
        <f t="shared" si="806"/>
        <v>1</v>
      </c>
      <c r="E498" s="18">
        <f ca="1">IF(G498=1,"-2147483647",IF(A498/L497&lt;=N$2*N$3,OFFSET(Shifts!A$1,L497,0,1)))</f>
        <v>143</v>
      </c>
      <c r="F498" s="8">
        <v>1</v>
      </c>
      <c r="G498" s="42">
        <f t="shared" ref="G498" si="844">N$6</f>
        <v>0</v>
      </c>
      <c r="H498" s="8">
        <f t="shared" si="811"/>
        <v>1</v>
      </c>
      <c r="I498" s="8">
        <f t="shared" si="812"/>
        <v>1</v>
      </c>
      <c r="J498" s="8">
        <f t="shared" si="813"/>
        <v>7</v>
      </c>
      <c r="K498" s="16" t="str">
        <f ca="1">VLOOKUP(E498,Shifts!A$2:B695,2,FALSE)</f>
        <v>00:00 00:00</v>
      </c>
      <c r="L498" s="16">
        <f t="shared" si="814"/>
        <v>72</v>
      </c>
      <c r="M498" s="16" t="str">
        <f ca="1">VLOOKUP(B498,Schedule!A$2:B$400,2,FALSE)</f>
        <v xml:space="preserve">00:00 00:00 </v>
      </c>
      <c r="O498" s="8" t="str">
        <f t="shared" ca="1" si="784"/>
        <v>insert into scheduleshift values (@ID,'67','1','1','143','1','0')exec @id=dbo.nextval 'scheduleshift.scheduleshiftref'</v>
      </c>
    </row>
    <row r="499" spans="1:15" x14ac:dyDescent="0.3">
      <c r="A499" s="8">
        <v>498</v>
      </c>
      <c r="B499" s="8">
        <f t="shared" si="820"/>
        <v>67</v>
      </c>
      <c r="C499" s="8">
        <f t="shared" si="809"/>
        <v>1</v>
      </c>
      <c r="D499" s="8">
        <f t="shared" ref="D499:D544" si="845">D498+1</f>
        <v>2</v>
      </c>
      <c r="E499" s="18">
        <f ca="1">IF(G499=1,"-2147483647",IF(A499/L498&lt;=N$2*N$3,OFFSET(Shifts!A$1,L498,0,1)))</f>
        <v>145</v>
      </c>
      <c r="F499" s="8">
        <v>1</v>
      </c>
      <c r="G499" s="42">
        <f t="shared" ref="G499" si="846">N$7</f>
        <v>0</v>
      </c>
      <c r="H499" s="8">
        <f t="shared" si="811"/>
        <v>0</v>
      </c>
      <c r="I499" s="8">
        <f t="shared" si="812"/>
        <v>0</v>
      </c>
      <c r="J499" s="8">
        <f t="shared" si="813"/>
        <v>1</v>
      </c>
      <c r="K499" s="16" t="str">
        <f ca="1">VLOOKUP(E499,Shifts!A$2:B696,2,FALSE)</f>
        <v>00:00 00:00</v>
      </c>
      <c r="L499" s="16">
        <f t="shared" si="814"/>
        <v>72</v>
      </c>
      <c r="M499" s="16" t="str">
        <f ca="1">VLOOKUP(B499,Schedule!A$2:B$400,2,FALSE)</f>
        <v xml:space="preserve">00:00 00:00 </v>
      </c>
      <c r="O499" s="8" t="str">
        <f t="shared" ca="1" si="784"/>
        <v>insert into scheduleshift values (@ID,'67','1','2','145','1','0')exec @id=dbo.nextval 'scheduleshift.scheduleshiftref'</v>
      </c>
    </row>
    <row r="500" spans="1:15" x14ac:dyDescent="0.3">
      <c r="A500" s="8">
        <v>499</v>
      </c>
      <c r="B500" s="8">
        <f t="shared" si="820"/>
        <v>67</v>
      </c>
      <c r="C500" s="8">
        <f t="shared" si="809"/>
        <v>1</v>
      </c>
      <c r="D500" s="8">
        <f t="shared" si="806"/>
        <v>1</v>
      </c>
      <c r="E500" s="18">
        <f ca="1">IF(G500=1,"-2147483647",IF(A500/L499&lt;=N$2*N$3,OFFSET(Shifts!A$1,L499,0,1)))</f>
        <v>145</v>
      </c>
      <c r="F500" s="8">
        <v>1</v>
      </c>
      <c r="G500" s="42">
        <f t="shared" ref="G500" si="847">N$6</f>
        <v>0</v>
      </c>
      <c r="H500" s="8">
        <f t="shared" si="811"/>
        <v>0</v>
      </c>
      <c r="I500" s="8">
        <f t="shared" si="812"/>
        <v>0</v>
      </c>
      <c r="J500" s="8">
        <f t="shared" si="813"/>
        <v>2</v>
      </c>
      <c r="K500" s="16" t="str">
        <f ca="1">VLOOKUP(E500,Shifts!A$2:B697,2,FALSE)</f>
        <v>00:00 00:00</v>
      </c>
      <c r="L500" s="16">
        <f t="shared" si="814"/>
        <v>72</v>
      </c>
      <c r="M500" s="16" t="str">
        <f ca="1">VLOOKUP(B500,Schedule!A$2:B$400,2,FALSE)</f>
        <v xml:space="preserve">00:00 00:00 </v>
      </c>
      <c r="O500" s="8" t="str">
        <f t="shared" ca="1" si="784"/>
        <v>insert into scheduleshift values (@ID,'67','1','1','145','1','0')exec @id=dbo.nextval 'scheduleshift.scheduleshiftref'</v>
      </c>
    </row>
    <row r="501" spans="1:15" x14ac:dyDescent="0.3">
      <c r="A501" s="8">
        <v>500</v>
      </c>
      <c r="B501" s="8">
        <f t="shared" si="820"/>
        <v>67</v>
      </c>
      <c r="C501" s="8">
        <f t="shared" si="809"/>
        <v>1</v>
      </c>
      <c r="D501" s="8">
        <f t="shared" si="832"/>
        <v>2</v>
      </c>
      <c r="E501" s="18">
        <f ca="1">IF(G501=1,"-2147483647",IF(A501/L500&lt;=N$2*N$3,OFFSET(Shifts!A$1,L500,0,1)))</f>
        <v>145</v>
      </c>
      <c r="F501" s="8">
        <v>1</v>
      </c>
      <c r="G501" s="42">
        <f t="shared" ref="G501" si="848">N$7</f>
        <v>0</v>
      </c>
      <c r="H501" s="8">
        <f t="shared" si="811"/>
        <v>0</v>
      </c>
      <c r="I501" s="8">
        <f t="shared" si="812"/>
        <v>0</v>
      </c>
      <c r="J501" s="8">
        <f t="shared" si="813"/>
        <v>3</v>
      </c>
      <c r="K501" s="16" t="str">
        <f ca="1">VLOOKUP(E501,Shifts!A$2:B698,2,FALSE)</f>
        <v>00:00 00:00</v>
      </c>
      <c r="L501" s="16">
        <f t="shared" si="814"/>
        <v>72</v>
      </c>
      <c r="M501" s="16" t="str">
        <f ca="1">VLOOKUP(B501,Schedule!A$2:B$400,2,FALSE)</f>
        <v xml:space="preserve">00:00 00:00 </v>
      </c>
      <c r="O501" s="8" t="str">
        <f t="shared" ca="1" si="784"/>
        <v>insert into scheduleshift values (@ID,'67','1','2','145','1','0')exec @id=dbo.nextval 'scheduleshift.scheduleshiftref'</v>
      </c>
    </row>
    <row r="502" spans="1:15" x14ac:dyDescent="0.3">
      <c r="A502" s="8">
        <v>501</v>
      </c>
      <c r="B502" s="8">
        <f t="shared" si="820"/>
        <v>67</v>
      </c>
      <c r="C502" s="8">
        <f t="shared" si="809"/>
        <v>1</v>
      </c>
      <c r="D502" s="8">
        <f t="shared" si="834"/>
        <v>3</v>
      </c>
      <c r="E502" s="18">
        <f ca="1">IF(G502=1,"-2147483647",IF(A502/L501&lt;=N$2*N$3,OFFSET(Shifts!A$1,L501,0,1)))</f>
        <v>145</v>
      </c>
      <c r="F502" s="8">
        <v>1</v>
      </c>
      <c r="G502" s="42">
        <f t="shared" ref="G502" si="849">N$8</f>
        <v>0</v>
      </c>
      <c r="H502" s="8">
        <f t="shared" si="811"/>
        <v>0</v>
      </c>
      <c r="I502" s="8">
        <f t="shared" si="812"/>
        <v>0</v>
      </c>
      <c r="J502" s="8">
        <f t="shared" si="813"/>
        <v>4</v>
      </c>
      <c r="K502" s="16" t="str">
        <f ca="1">VLOOKUP(E502,Shifts!A$2:B699,2,FALSE)</f>
        <v>00:00 00:00</v>
      </c>
      <c r="L502" s="16">
        <f t="shared" si="814"/>
        <v>72</v>
      </c>
      <c r="M502" s="16" t="str">
        <f ca="1">VLOOKUP(B502,Schedule!A$2:B$400,2,FALSE)</f>
        <v xml:space="preserve">00:00 00:00 </v>
      </c>
      <c r="O502" s="8" t="str">
        <f t="shared" ca="1" si="784"/>
        <v>insert into scheduleshift values (@ID,'67','1','3','145','1','0')exec @id=dbo.nextval 'scheduleshift.scheduleshiftref'</v>
      </c>
    </row>
    <row r="503" spans="1:15" x14ac:dyDescent="0.3">
      <c r="A503" s="8">
        <v>502</v>
      </c>
      <c r="B503" s="8">
        <f t="shared" si="820"/>
        <v>67</v>
      </c>
      <c r="C503" s="8">
        <f t="shared" si="809"/>
        <v>1</v>
      </c>
      <c r="D503" s="8">
        <f t="shared" si="836"/>
        <v>4</v>
      </c>
      <c r="E503" s="18">
        <f ca="1">IF(G503=1,"-2147483647",IF(A503/L502&lt;=N$2*N$3,OFFSET(Shifts!A$1,L502,0,1)))</f>
        <v>145</v>
      </c>
      <c r="F503" s="8">
        <v>1</v>
      </c>
      <c r="G503" s="42">
        <f t="shared" ref="G503" si="850">N$9</f>
        <v>0</v>
      </c>
      <c r="H503" s="8">
        <f t="shared" si="811"/>
        <v>0</v>
      </c>
      <c r="I503" s="8">
        <f t="shared" si="812"/>
        <v>0</v>
      </c>
      <c r="J503" s="8">
        <f t="shared" si="813"/>
        <v>5</v>
      </c>
      <c r="K503" s="16" t="str">
        <f ca="1">VLOOKUP(E503,Shifts!A$2:B700,2,FALSE)</f>
        <v>00:00 00:00</v>
      </c>
      <c r="L503" s="16">
        <f t="shared" si="814"/>
        <v>72</v>
      </c>
      <c r="M503" s="16" t="str">
        <f ca="1">VLOOKUP(B503,Schedule!A$2:B$400,2,FALSE)</f>
        <v xml:space="preserve">00:00 00:00 </v>
      </c>
      <c r="O503" s="8" t="str">
        <f t="shared" ca="1" si="784"/>
        <v>insert into scheduleshift values (@ID,'67','1','4','145','1','0')exec @id=dbo.nextval 'scheduleshift.scheduleshiftref'</v>
      </c>
    </row>
    <row r="504" spans="1:15" x14ac:dyDescent="0.3">
      <c r="A504" s="8">
        <v>503</v>
      </c>
      <c r="B504" s="8">
        <f t="shared" si="820"/>
        <v>67</v>
      </c>
      <c r="C504" s="8">
        <f t="shared" si="809"/>
        <v>1</v>
      </c>
      <c r="D504" s="8">
        <f t="shared" si="838"/>
        <v>5</v>
      </c>
      <c r="E504" s="18">
        <f ca="1">IF(G504=1,"-2147483647",IF(A504/L503&lt;=N$2*N$3,OFFSET(Shifts!A$1,L503,0,1)))</f>
        <v>145</v>
      </c>
      <c r="F504" s="8">
        <v>1</v>
      </c>
      <c r="G504" s="42">
        <f t="shared" ref="G504" si="851">N$10</f>
        <v>0</v>
      </c>
      <c r="H504" s="8">
        <f t="shared" si="811"/>
        <v>0</v>
      </c>
      <c r="I504" s="8">
        <f t="shared" si="812"/>
        <v>0</v>
      </c>
      <c r="J504" s="8">
        <f t="shared" si="813"/>
        <v>6</v>
      </c>
      <c r="K504" s="16" t="str">
        <f ca="1">VLOOKUP(E504,Shifts!A$2:B701,2,FALSE)</f>
        <v>00:00 00:00</v>
      </c>
      <c r="L504" s="16">
        <f t="shared" si="814"/>
        <v>72</v>
      </c>
      <c r="M504" s="16" t="str">
        <f ca="1">VLOOKUP(B504,Schedule!A$2:B$400,2,FALSE)</f>
        <v xml:space="preserve">00:00 00:00 </v>
      </c>
      <c r="O504" s="8" t="str">
        <f t="shared" ca="1" si="784"/>
        <v>insert into scheduleshift values (@ID,'67','1','5','145','1','0')exec @id=dbo.nextval 'scheduleshift.scheduleshiftref'</v>
      </c>
    </row>
    <row r="505" spans="1:15" x14ac:dyDescent="0.3">
      <c r="A505" s="8">
        <v>504</v>
      </c>
      <c r="B505" s="8">
        <f t="shared" si="820"/>
        <v>67</v>
      </c>
      <c r="C505" s="8">
        <f t="shared" si="809"/>
        <v>1</v>
      </c>
      <c r="D505" s="8">
        <f t="shared" si="840"/>
        <v>6</v>
      </c>
      <c r="E505" s="18" t="str">
        <f ca="1">IF(G505=1,"-2147483647",IF(A505/L504&lt;=N$2*N$3,OFFSET(Shifts!A$1,L504,0,1)))</f>
        <v>-2147483647</v>
      </c>
      <c r="F505" s="8">
        <v>1</v>
      </c>
      <c r="G505" s="42">
        <f t="shared" ref="G505" si="852">N$11</f>
        <v>1</v>
      </c>
      <c r="H505" s="8">
        <f t="shared" si="811"/>
        <v>0</v>
      </c>
      <c r="I505" s="8">
        <f t="shared" si="812"/>
        <v>0</v>
      </c>
      <c r="J505" s="8">
        <f t="shared" si="813"/>
        <v>7</v>
      </c>
      <c r="K505" s="16" t="e">
        <f ca="1">VLOOKUP(E505,Shifts!A$2:B702,2,FALSE)</f>
        <v>#N/A</v>
      </c>
      <c r="L505" s="16">
        <f t="shared" si="814"/>
        <v>73</v>
      </c>
      <c r="M505" s="16" t="str">
        <f ca="1">VLOOKUP(B505,Schedule!A$2:B$400,2,FALSE)</f>
        <v xml:space="preserve">00:00 00:00 </v>
      </c>
      <c r="O505" s="8" t="str">
        <f t="shared" ca="1" si="784"/>
        <v>insert into scheduleshift values (@ID,'67','1','6','-2147483647','1','1')exec @id=dbo.nextval 'scheduleshift.scheduleshiftref'</v>
      </c>
    </row>
    <row r="506" spans="1:15" x14ac:dyDescent="0.3">
      <c r="A506" s="8">
        <v>505</v>
      </c>
      <c r="B506" s="8">
        <f t="shared" si="820"/>
        <v>67</v>
      </c>
      <c r="C506" s="8">
        <f t="shared" si="809"/>
        <v>1</v>
      </c>
      <c r="D506" s="8">
        <f t="shared" si="842"/>
        <v>7</v>
      </c>
      <c r="E506" s="18" t="str">
        <f ca="1">IF(G506=1,"-2147483647",IF(A506/L505&lt;=N$2*N$3,OFFSET(Shifts!A$1,L505,0,1)))</f>
        <v>-2147483647</v>
      </c>
      <c r="F506" s="8">
        <v>1</v>
      </c>
      <c r="G506" s="42">
        <f t="shared" ref="G506" si="853">N$12</f>
        <v>1</v>
      </c>
      <c r="H506" s="8">
        <f t="shared" si="811"/>
        <v>0</v>
      </c>
      <c r="I506" s="8">
        <f t="shared" si="812"/>
        <v>0</v>
      </c>
      <c r="J506" s="8">
        <f t="shared" si="813"/>
        <v>1</v>
      </c>
      <c r="K506" s="16" t="e">
        <f ca="1">VLOOKUP(E506,Shifts!A$2:B703,2,FALSE)</f>
        <v>#N/A</v>
      </c>
      <c r="L506" s="16">
        <f t="shared" si="814"/>
        <v>73</v>
      </c>
      <c r="M506" s="16" t="str">
        <f ca="1">VLOOKUP(B506,Schedule!A$2:B$400,2,FALSE)</f>
        <v xml:space="preserve">00:00 00:00 </v>
      </c>
      <c r="O506" s="8" t="str">
        <f t="shared" ca="1" si="784"/>
        <v>insert into scheduleshift values (@ID,'67','1','7','-2147483647','1','1')exec @id=dbo.nextval 'scheduleshift.scheduleshiftref'</v>
      </c>
    </row>
    <row r="507" spans="1:15" x14ac:dyDescent="0.3">
      <c r="A507" s="8">
        <v>506</v>
      </c>
      <c r="B507" s="8">
        <f t="shared" si="820"/>
        <v>68</v>
      </c>
      <c r="C507" s="8">
        <f t="shared" si="809"/>
        <v>1</v>
      </c>
      <c r="D507" s="8">
        <f t="shared" si="806"/>
        <v>1</v>
      </c>
      <c r="E507" s="18">
        <f ca="1">IF(G507=1,"-2147483647",IF(A507/L506&lt;=N$2*N$3,OFFSET(Shifts!A$1,L506,0,1)))</f>
        <v>147</v>
      </c>
      <c r="F507" s="8">
        <v>1</v>
      </c>
      <c r="G507" s="42">
        <f t="shared" ref="G507" si="854">N$6</f>
        <v>0</v>
      </c>
      <c r="H507" s="8">
        <f t="shared" si="811"/>
        <v>1</v>
      </c>
      <c r="I507" s="8">
        <f t="shared" si="812"/>
        <v>1</v>
      </c>
      <c r="J507" s="8">
        <f t="shared" si="813"/>
        <v>2</v>
      </c>
      <c r="K507" s="16" t="str">
        <f ca="1">VLOOKUP(E507,Shifts!A$2:B704,2,FALSE)</f>
        <v>00:00 00:00</v>
      </c>
      <c r="L507" s="16">
        <f t="shared" si="814"/>
        <v>73</v>
      </c>
      <c r="M507" s="16" t="str">
        <f ca="1">VLOOKUP(B507,Schedule!A$2:B$400,2,FALSE)</f>
        <v xml:space="preserve">00:00 00:00 </v>
      </c>
      <c r="O507" s="8" t="str">
        <f t="shared" ca="1" si="784"/>
        <v>insert into scheduleshift values (@ID,'68','1','1','147','1','0')exec @id=dbo.nextval 'scheduleshift.scheduleshiftref'</v>
      </c>
    </row>
    <row r="508" spans="1:15" x14ac:dyDescent="0.3">
      <c r="A508" s="8">
        <v>507</v>
      </c>
      <c r="B508" s="8">
        <f t="shared" si="820"/>
        <v>68</v>
      </c>
      <c r="C508" s="8">
        <f t="shared" si="809"/>
        <v>1</v>
      </c>
      <c r="D508" s="8">
        <f t="shared" si="845"/>
        <v>2</v>
      </c>
      <c r="E508" s="18">
        <f ca="1">IF(G508=1,"-2147483647",IF(A508/L507&lt;=N$2*N$3,OFFSET(Shifts!A$1,L507,0,1)))</f>
        <v>147</v>
      </c>
      <c r="F508" s="8">
        <v>1</v>
      </c>
      <c r="G508" s="42">
        <f t="shared" ref="G508" si="855">N$7</f>
        <v>0</v>
      </c>
      <c r="H508" s="8">
        <f t="shared" si="811"/>
        <v>0</v>
      </c>
      <c r="I508" s="8">
        <f t="shared" si="812"/>
        <v>0</v>
      </c>
      <c r="J508" s="8">
        <f t="shared" si="813"/>
        <v>3</v>
      </c>
      <c r="K508" s="16" t="str">
        <f ca="1">VLOOKUP(E508,Shifts!A$2:B705,2,FALSE)</f>
        <v>00:00 00:00</v>
      </c>
      <c r="L508" s="16">
        <f t="shared" si="814"/>
        <v>73</v>
      </c>
      <c r="M508" s="16" t="str">
        <f ca="1">VLOOKUP(B508,Schedule!A$2:B$400,2,FALSE)</f>
        <v xml:space="preserve">00:00 00:00 </v>
      </c>
      <c r="O508" s="8" t="str">
        <f t="shared" ca="1" si="784"/>
        <v>insert into scheduleshift values (@ID,'68','1','2','147','1','0')exec @id=dbo.nextval 'scheduleshift.scheduleshiftref'</v>
      </c>
    </row>
    <row r="509" spans="1:15" x14ac:dyDescent="0.3">
      <c r="A509" s="8">
        <v>508</v>
      </c>
      <c r="B509" s="8">
        <f t="shared" si="820"/>
        <v>68</v>
      </c>
      <c r="C509" s="8">
        <f t="shared" si="809"/>
        <v>1</v>
      </c>
      <c r="D509" s="8">
        <f t="shared" si="806"/>
        <v>1</v>
      </c>
      <c r="E509" s="18">
        <f ca="1">IF(G509=1,"-2147483647",IF(A509/L508&lt;=N$2*N$3,OFFSET(Shifts!A$1,L508,0,1)))</f>
        <v>147</v>
      </c>
      <c r="F509" s="8">
        <v>1</v>
      </c>
      <c r="G509" s="42">
        <f t="shared" ref="G509" si="856">N$6</f>
        <v>0</v>
      </c>
      <c r="H509" s="8">
        <f t="shared" si="811"/>
        <v>0</v>
      </c>
      <c r="I509" s="8">
        <f t="shared" si="812"/>
        <v>0</v>
      </c>
      <c r="J509" s="8">
        <f t="shared" si="813"/>
        <v>4</v>
      </c>
      <c r="K509" s="16" t="str">
        <f ca="1">VLOOKUP(E509,Shifts!A$2:B706,2,FALSE)</f>
        <v>00:00 00:00</v>
      </c>
      <c r="L509" s="16">
        <f t="shared" si="814"/>
        <v>73</v>
      </c>
      <c r="M509" s="16" t="str">
        <f ca="1">VLOOKUP(B509,Schedule!A$2:B$400,2,FALSE)</f>
        <v xml:space="preserve">00:00 00:00 </v>
      </c>
      <c r="O509" s="8" t="str">
        <f t="shared" ca="1" si="784"/>
        <v>insert into scheduleshift values (@ID,'68','1','1','147','1','0')exec @id=dbo.nextval 'scheduleshift.scheduleshiftref'</v>
      </c>
    </row>
    <row r="510" spans="1:15" x14ac:dyDescent="0.3">
      <c r="A510" s="8">
        <v>509</v>
      </c>
      <c r="B510" s="8">
        <f t="shared" si="820"/>
        <v>68</v>
      </c>
      <c r="C510" s="8">
        <f t="shared" si="809"/>
        <v>1</v>
      </c>
      <c r="D510" s="8">
        <f t="shared" si="832"/>
        <v>2</v>
      </c>
      <c r="E510" s="18">
        <f ca="1">IF(G510=1,"-2147483647",IF(A510/L509&lt;=N$2*N$3,OFFSET(Shifts!A$1,L509,0,1)))</f>
        <v>147</v>
      </c>
      <c r="F510" s="8">
        <v>1</v>
      </c>
      <c r="G510" s="42">
        <f t="shared" ref="G510" si="857">N$7</f>
        <v>0</v>
      </c>
      <c r="H510" s="8">
        <f t="shared" si="811"/>
        <v>0</v>
      </c>
      <c r="I510" s="8">
        <f t="shared" si="812"/>
        <v>0</v>
      </c>
      <c r="J510" s="8">
        <f t="shared" si="813"/>
        <v>5</v>
      </c>
      <c r="K510" s="16" t="str">
        <f ca="1">VLOOKUP(E510,Shifts!A$2:B707,2,FALSE)</f>
        <v>00:00 00:00</v>
      </c>
      <c r="L510" s="16">
        <f t="shared" si="814"/>
        <v>73</v>
      </c>
      <c r="M510" s="16" t="str">
        <f ca="1">VLOOKUP(B510,Schedule!A$2:B$400,2,FALSE)</f>
        <v xml:space="preserve">00:00 00:00 </v>
      </c>
      <c r="O510" s="8" t="str">
        <f t="shared" ca="1" si="784"/>
        <v>insert into scheduleshift values (@ID,'68','1','2','147','1','0')exec @id=dbo.nextval 'scheduleshift.scheduleshiftref'</v>
      </c>
    </row>
    <row r="511" spans="1:15" x14ac:dyDescent="0.3">
      <c r="A511" s="8">
        <v>510</v>
      </c>
      <c r="B511" s="8">
        <f t="shared" si="820"/>
        <v>68</v>
      </c>
      <c r="C511" s="8">
        <f t="shared" si="809"/>
        <v>1</v>
      </c>
      <c r="D511" s="8">
        <f t="shared" si="834"/>
        <v>3</v>
      </c>
      <c r="E511" s="18">
        <f ca="1">IF(G511=1,"-2147483647",IF(A511/L510&lt;=N$2*N$3,OFFSET(Shifts!A$1,L510,0,1)))</f>
        <v>147</v>
      </c>
      <c r="F511" s="8">
        <v>1</v>
      </c>
      <c r="G511" s="42">
        <f t="shared" ref="G511" si="858">N$8</f>
        <v>0</v>
      </c>
      <c r="H511" s="8">
        <f t="shared" si="811"/>
        <v>0</v>
      </c>
      <c r="I511" s="8">
        <f t="shared" si="812"/>
        <v>0</v>
      </c>
      <c r="J511" s="8">
        <f t="shared" si="813"/>
        <v>6</v>
      </c>
      <c r="K511" s="16" t="str">
        <f ca="1">VLOOKUP(E511,Shifts!A$2:B708,2,FALSE)</f>
        <v>00:00 00:00</v>
      </c>
      <c r="L511" s="16">
        <f t="shared" si="814"/>
        <v>73</v>
      </c>
      <c r="M511" s="16" t="str">
        <f ca="1">VLOOKUP(B511,Schedule!A$2:B$400,2,FALSE)</f>
        <v xml:space="preserve">00:00 00:00 </v>
      </c>
      <c r="O511" s="8" t="str">
        <f t="shared" ca="1" si="784"/>
        <v>insert into scheduleshift values (@ID,'68','1','3','147','1','0')exec @id=dbo.nextval 'scheduleshift.scheduleshiftref'</v>
      </c>
    </row>
    <row r="512" spans="1:15" x14ac:dyDescent="0.3">
      <c r="A512" s="8">
        <v>511</v>
      </c>
      <c r="B512" s="8">
        <f t="shared" si="820"/>
        <v>68</v>
      </c>
      <c r="C512" s="8">
        <f t="shared" si="809"/>
        <v>1</v>
      </c>
      <c r="D512" s="8">
        <f t="shared" si="836"/>
        <v>4</v>
      </c>
      <c r="E512" s="18">
        <f ca="1">IF(G512=1,"-2147483647",IF(A512/L511&lt;=N$2*N$3,OFFSET(Shifts!A$1,L511,0,1)))</f>
        <v>147</v>
      </c>
      <c r="F512" s="8">
        <v>1</v>
      </c>
      <c r="G512" s="42">
        <f t="shared" ref="G512" si="859">N$9</f>
        <v>0</v>
      </c>
      <c r="H512" s="8">
        <f t="shared" si="811"/>
        <v>0</v>
      </c>
      <c r="I512" s="8">
        <f t="shared" si="812"/>
        <v>0</v>
      </c>
      <c r="J512" s="8">
        <f t="shared" si="813"/>
        <v>7</v>
      </c>
      <c r="K512" s="16" t="str">
        <f ca="1">VLOOKUP(E512,Shifts!A$2:B709,2,FALSE)</f>
        <v>00:00 00:00</v>
      </c>
      <c r="L512" s="16">
        <f t="shared" si="814"/>
        <v>74</v>
      </c>
      <c r="M512" s="16" t="str">
        <f ca="1">VLOOKUP(B512,Schedule!A$2:B$400,2,FALSE)</f>
        <v xml:space="preserve">00:00 00:00 </v>
      </c>
      <c r="O512" s="8" t="str">
        <f t="shared" ca="1" si="784"/>
        <v>insert into scheduleshift values (@ID,'68','1','4','147','1','0')exec @id=dbo.nextval 'scheduleshift.scheduleshiftref'</v>
      </c>
    </row>
    <row r="513" spans="1:15" x14ac:dyDescent="0.3">
      <c r="A513" s="8">
        <v>512</v>
      </c>
      <c r="B513" s="8">
        <f t="shared" si="820"/>
        <v>68</v>
      </c>
      <c r="C513" s="8">
        <f t="shared" si="809"/>
        <v>1</v>
      </c>
      <c r="D513" s="8">
        <f t="shared" si="838"/>
        <v>5</v>
      </c>
      <c r="E513" s="18">
        <f ca="1">IF(G513=1,"-2147483647",IF(A513/L512&lt;=N$2*N$3,OFFSET(Shifts!A$1,L512,0,1)))</f>
        <v>150</v>
      </c>
      <c r="F513" s="8">
        <v>1</v>
      </c>
      <c r="G513" s="42">
        <f t="shared" ref="G513" si="860">N$10</f>
        <v>0</v>
      </c>
      <c r="H513" s="8">
        <f t="shared" si="811"/>
        <v>0</v>
      </c>
      <c r="I513" s="8">
        <f t="shared" si="812"/>
        <v>0</v>
      </c>
      <c r="J513" s="8">
        <f t="shared" si="813"/>
        <v>1</v>
      </c>
      <c r="K513" s="16" t="str">
        <f ca="1">VLOOKUP(E513,Shifts!A$2:B710,2,FALSE)</f>
        <v>00:00 00:00</v>
      </c>
      <c r="L513" s="16">
        <f t="shared" si="814"/>
        <v>74</v>
      </c>
      <c r="M513" s="16" t="str">
        <f ca="1">VLOOKUP(B513,Schedule!A$2:B$400,2,FALSE)</f>
        <v xml:space="preserve">00:00 00:00 </v>
      </c>
      <c r="O513" s="8" t="str">
        <f t="shared" ca="1" si="784"/>
        <v>insert into scheduleshift values (@ID,'68','1','5','150','1','0')exec @id=dbo.nextval 'scheduleshift.scheduleshiftref'</v>
      </c>
    </row>
    <row r="514" spans="1:15" x14ac:dyDescent="0.3">
      <c r="A514" s="8">
        <v>513</v>
      </c>
      <c r="B514" s="8">
        <f t="shared" si="820"/>
        <v>68</v>
      </c>
      <c r="C514" s="8">
        <f t="shared" si="809"/>
        <v>1</v>
      </c>
      <c r="D514" s="8">
        <f t="shared" si="840"/>
        <v>6</v>
      </c>
      <c r="E514" s="18" t="str">
        <f ca="1">IF(G514=1,"-2147483647",IF(A514/L513&lt;=N$2*N$3,OFFSET(Shifts!A$1,L513,0,1)))</f>
        <v>-2147483647</v>
      </c>
      <c r="F514" s="8">
        <v>1</v>
      </c>
      <c r="G514" s="42">
        <f t="shared" ref="G514" si="861">N$11</f>
        <v>1</v>
      </c>
      <c r="H514" s="8">
        <f t="shared" si="811"/>
        <v>0</v>
      </c>
      <c r="I514" s="8">
        <f t="shared" si="812"/>
        <v>0</v>
      </c>
      <c r="J514" s="8">
        <f t="shared" si="813"/>
        <v>2</v>
      </c>
      <c r="K514" s="16" t="e">
        <f ca="1">VLOOKUP(E514,Shifts!A$2:B711,2,FALSE)</f>
        <v>#N/A</v>
      </c>
      <c r="L514" s="16">
        <f t="shared" si="814"/>
        <v>74</v>
      </c>
      <c r="M514" s="16" t="str">
        <f ca="1">VLOOKUP(B514,Schedule!A$2:B$400,2,FALSE)</f>
        <v xml:space="preserve">00:00 00:00 </v>
      </c>
      <c r="O514" s="8" t="str">
        <f t="shared" ca="1" si="784"/>
        <v>insert into scheduleshift values (@ID,'68','1','6','-2147483647','1','1')exec @id=dbo.nextval 'scheduleshift.scheduleshiftref'</v>
      </c>
    </row>
    <row r="515" spans="1:15" x14ac:dyDescent="0.3">
      <c r="A515" s="8">
        <v>514</v>
      </c>
      <c r="B515" s="8">
        <f t="shared" si="820"/>
        <v>68</v>
      </c>
      <c r="C515" s="8">
        <f t="shared" si="809"/>
        <v>1</v>
      </c>
      <c r="D515" s="8">
        <f t="shared" si="842"/>
        <v>7</v>
      </c>
      <c r="E515" s="18" t="str">
        <f ca="1">IF(G515=1,"-2147483647",IF(A515/L514&lt;=N$2*N$3,OFFSET(Shifts!A$1,L514,0,1)))</f>
        <v>-2147483647</v>
      </c>
      <c r="F515" s="8">
        <v>1</v>
      </c>
      <c r="G515" s="42">
        <f t="shared" ref="G515" si="862">N$12</f>
        <v>1</v>
      </c>
      <c r="H515" s="8">
        <f t="shared" si="811"/>
        <v>0</v>
      </c>
      <c r="I515" s="8">
        <f t="shared" si="812"/>
        <v>0</v>
      </c>
      <c r="J515" s="8">
        <f t="shared" si="813"/>
        <v>3</v>
      </c>
      <c r="K515" s="16" t="e">
        <f ca="1">VLOOKUP(E515,Shifts!A$2:B712,2,FALSE)</f>
        <v>#N/A</v>
      </c>
      <c r="L515" s="16">
        <f t="shared" si="814"/>
        <v>74</v>
      </c>
      <c r="M515" s="16" t="str">
        <f ca="1">VLOOKUP(B515,Schedule!A$2:B$400,2,FALSE)</f>
        <v xml:space="preserve">00:00 00:00 </v>
      </c>
      <c r="O515" s="8" t="str">
        <f t="shared" ref="O515:O578" ca="1" si="863">"insert into scheduleshift values (@ID,'"&amp;B515&amp;"','"&amp;C515&amp;"','"&amp;D515&amp;"','"&amp;E515&amp;"','"&amp;F515&amp;"','"&amp;G515&amp;"')exec @id=dbo.nextval 'scheduleshift.scheduleshiftref'"</f>
        <v>insert into scheduleshift values (@ID,'68','1','7','-2147483647','1','1')exec @id=dbo.nextval 'scheduleshift.scheduleshiftref'</v>
      </c>
    </row>
    <row r="516" spans="1:15" x14ac:dyDescent="0.3">
      <c r="A516" s="8">
        <v>515</v>
      </c>
      <c r="B516" s="8">
        <f t="shared" si="820"/>
        <v>69</v>
      </c>
      <c r="C516" s="8">
        <f t="shared" si="809"/>
        <v>1</v>
      </c>
      <c r="D516" s="8">
        <f t="shared" si="806"/>
        <v>1</v>
      </c>
      <c r="E516" s="18">
        <f ca="1">IF(G516=1,"-2147483647",IF(A516/L515&lt;=N$2*N$3,OFFSET(Shifts!A$1,L515,0,1)))</f>
        <v>150</v>
      </c>
      <c r="F516" s="8">
        <v>1</v>
      </c>
      <c r="G516" s="42">
        <f t="shared" ref="G516" si="864">N$6</f>
        <v>0</v>
      </c>
      <c r="H516" s="8">
        <f t="shared" si="811"/>
        <v>1</v>
      </c>
      <c r="I516" s="8">
        <f t="shared" si="812"/>
        <v>1</v>
      </c>
      <c r="J516" s="8">
        <f t="shared" si="813"/>
        <v>4</v>
      </c>
      <c r="K516" s="16" t="str">
        <f ca="1">VLOOKUP(E516,Shifts!A$2:B713,2,FALSE)</f>
        <v>00:00 00:00</v>
      </c>
      <c r="L516" s="16">
        <f t="shared" si="814"/>
        <v>74</v>
      </c>
      <c r="M516" s="16" t="str">
        <f ca="1">VLOOKUP(B516,Schedule!A$2:B$400,2,FALSE)</f>
        <v xml:space="preserve">00:00 00:00 </v>
      </c>
      <c r="O516" s="8" t="str">
        <f t="shared" ca="1" si="863"/>
        <v>insert into scheduleshift values (@ID,'69','1','1','150','1','0')exec @id=dbo.nextval 'scheduleshift.scheduleshiftref'</v>
      </c>
    </row>
    <row r="517" spans="1:15" x14ac:dyDescent="0.3">
      <c r="A517" s="8">
        <v>516</v>
      </c>
      <c r="B517" s="8">
        <f t="shared" si="820"/>
        <v>69</v>
      </c>
      <c r="C517" s="8">
        <f t="shared" si="809"/>
        <v>1</v>
      </c>
      <c r="D517" s="8">
        <f t="shared" si="845"/>
        <v>2</v>
      </c>
      <c r="E517" s="18">
        <f ca="1">IF(G517=1,"-2147483647",IF(A517/L516&lt;=N$2*N$3,OFFSET(Shifts!A$1,L516,0,1)))</f>
        <v>150</v>
      </c>
      <c r="F517" s="8">
        <v>1</v>
      </c>
      <c r="G517" s="42">
        <f t="shared" ref="G517" si="865">N$7</f>
        <v>0</v>
      </c>
      <c r="H517" s="8">
        <f t="shared" si="811"/>
        <v>0</v>
      </c>
      <c r="I517" s="8">
        <f t="shared" si="812"/>
        <v>0</v>
      </c>
      <c r="J517" s="8">
        <f t="shared" si="813"/>
        <v>5</v>
      </c>
      <c r="K517" s="16" t="str">
        <f ca="1">VLOOKUP(E517,Shifts!A$2:B714,2,FALSE)</f>
        <v>00:00 00:00</v>
      </c>
      <c r="L517" s="16">
        <f t="shared" si="814"/>
        <v>74</v>
      </c>
      <c r="M517" s="16" t="str">
        <f ca="1">VLOOKUP(B517,Schedule!A$2:B$400,2,FALSE)</f>
        <v xml:space="preserve">00:00 00:00 </v>
      </c>
      <c r="O517" s="8" t="str">
        <f t="shared" ca="1" si="863"/>
        <v>insert into scheduleshift values (@ID,'69','1','2','150','1','0')exec @id=dbo.nextval 'scheduleshift.scheduleshiftref'</v>
      </c>
    </row>
    <row r="518" spans="1:15" x14ac:dyDescent="0.3">
      <c r="A518" s="8">
        <v>517</v>
      </c>
      <c r="B518" s="8">
        <f t="shared" si="820"/>
        <v>69</v>
      </c>
      <c r="C518" s="8">
        <f t="shared" si="809"/>
        <v>1</v>
      </c>
      <c r="D518" s="8">
        <f t="shared" si="806"/>
        <v>1</v>
      </c>
      <c r="E518" s="18">
        <f ca="1">IF(G518=1,"-2147483647",IF(A518/L517&lt;=N$2*N$3,OFFSET(Shifts!A$1,L517,0,1)))</f>
        <v>150</v>
      </c>
      <c r="F518" s="8">
        <v>1</v>
      </c>
      <c r="G518" s="42">
        <f t="shared" ref="G518" si="866">N$6</f>
        <v>0</v>
      </c>
      <c r="H518" s="8">
        <f t="shared" si="811"/>
        <v>0</v>
      </c>
      <c r="I518" s="8">
        <f t="shared" si="812"/>
        <v>0</v>
      </c>
      <c r="J518" s="8">
        <f t="shared" si="813"/>
        <v>6</v>
      </c>
      <c r="K518" s="16" t="str">
        <f ca="1">VLOOKUP(E518,Shifts!A$2:B715,2,FALSE)</f>
        <v>00:00 00:00</v>
      </c>
      <c r="L518" s="16">
        <f t="shared" si="814"/>
        <v>74</v>
      </c>
      <c r="M518" s="16" t="str">
        <f ca="1">VLOOKUP(B518,Schedule!A$2:B$400,2,FALSE)</f>
        <v xml:space="preserve">00:00 00:00 </v>
      </c>
      <c r="O518" s="8" t="str">
        <f t="shared" ca="1" si="863"/>
        <v>insert into scheduleshift values (@ID,'69','1','1','150','1','0')exec @id=dbo.nextval 'scheduleshift.scheduleshiftref'</v>
      </c>
    </row>
    <row r="519" spans="1:15" x14ac:dyDescent="0.3">
      <c r="A519" s="8">
        <v>518</v>
      </c>
      <c r="B519" s="8">
        <f t="shared" si="820"/>
        <v>69</v>
      </c>
      <c r="C519" s="8">
        <f t="shared" si="809"/>
        <v>1</v>
      </c>
      <c r="D519" s="8">
        <f t="shared" si="832"/>
        <v>2</v>
      </c>
      <c r="E519" s="18">
        <f ca="1">IF(G519=1,"-2147483647",IF(A519/L518&lt;=N$2*N$3,OFFSET(Shifts!A$1,L518,0,1)))</f>
        <v>150</v>
      </c>
      <c r="F519" s="8">
        <v>1</v>
      </c>
      <c r="G519" s="42">
        <f t="shared" ref="G519" si="867">N$7</f>
        <v>0</v>
      </c>
      <c r="H519" s="8">
        <f t="shared" si="811"/>
        <v>0</v>
      </c>
      <c r="I519" s="8">
        <f t="shared" si="812"/>
        <v>0</v>
      </c>
      <c r="J519" s="8">
        <f t="shared" si="813"/>
        <v>7</v>
      </c>
      <c r="K519" s="16" t="str">
        <f ca="1">VLOOKUP(E519,Shifts!A$2:B716,2,FALSE)</f>
        <v>00:00 00:00</v>
      </c>
      <c r="L519" s="16">
        <f t="shared" si="814"/>
        <v>75</v>
      </c>
      <c r="M519" s="16" t="str">
        <f ca="1">VLOOKUP(B519,Schedule!A$2:B$400,2,FALSE)</f>
        <v xml:space="preserve">00:00 00:00 </v>
      </c>
      <c r="O519" s="8" t="str">
        <f t="shared" ca="1" si="863"/>
        <v>insert into scheduleshift values (@ID,'69','1','2','150','1','0')exec @id=dbo.nextval 'scheduleshift.scheduleshiftref'</v>
      </c>
    </row>
    <row r="520" spans="1:15" x14ac:dyDescent="0.3">
      <c r="A520" s="8">
        <v>519</v>
      </c>
      <c r="B520" s="8">
        <f t="shared" si="820"/>
        <v>69</v>
      </c>
      <c r="C520" s="8">
        <f t="shared" si="809"/>
        <v>1</v>
      </c>
      <c r="D520" s="8">
        <f t="shared" si="834"/>
        <v>3</v>
      </c>
      <c r="E520" s="18">
        <f ca="1">IF(G520=1,"-2147483647",IF(A520/L519&lt;=N$2*N$3,OFFSET(Shifts!A$1,L519,0,1)))</f>
        <v>152</v>
      </c>
      <c r="F520" s="8">
        <v>1</v>
      </c>
      <c r="G520" s="42">
        <f t="shared" ref="G520" si="868">N$8</f>
        <v>0</v>
      </c>
      <c r="H520" s="8">
        <f t="shared" si="811"/>
        <v>0</v>
      </c>
      <c r="I520" s="8">
        <f t="shared" si="812"/>
        <v>0</v>
      </c>
      <c r="J520" s="8">
        <f t="shared" si="813"/>
        <v>1</v>
      </c>
      <c r="K520" s="16" t="str">
        <f ca="1">VLOOKUP(E520,Shifts!A$2:B717,2,FALSE)</f>
        <v>00:00 00:00</v>
      </c>
      <c r="L520" s="16">
        <f t="shared" si="814"/>
        <v>75</v>
      </c>
      <c r="M520" s="16" t="str">
        <f ca="1">VLOOKUP(B520,Schedule!A$2:B$400,2,FALSE)</f>
        <v xml:space="preserve">00:00 00:00 </v>
      </c>
      <c r="O520" s="8" t="str">
        <f t="shared" ca="1" si="863"/>
        <v>insert into scheduleshift values (@ID,'69','1','3','152','1','0')exec @id=dbo.nextval 'scheduleshift.scheduleshiftref'</v>
      </c>
    </row>
    <row r="521" spans="1:15" x14ac:dyDescent="0.3">
      <c r="A521" s="8">
        <v>520</v>
      </c>
      <c r="B521" s="8">
        <f t="shared" si="820"/>
        <v>69</v>
      </c>
      <c r="C521" s="8">
        <f t="shared" si="809"/>
        <v>1</v>
      </c>
      <c r="D521" s="8">
        <f t="shared" si="836"/>
        <v>4</v>
      </c>
      <c r="E521" s="18">
        <f ca="1">IF(G521=1,"-2147483647",IF(A521/L520&lt;=N$2*N$3,OFFSET(Shifts!A$1,L520,0,1)))</f>
        <v>152</v>
      </c>
      <c r="F521" s="8">
        <v>1</v>
      </c>
      <c r="G521" s="42">
        <f t="shared" ref="G521" si="869">N$9</f>
        <v>0</v>
      </c>
      <c r="H521" s="8">
        <f t="shared" si="811"/>
        <v>0</v>
      </c>
      <c r="I521" s="8">
        <f t="shared" si="812"/>
        <v>0</v>
      </c>
      <c r="J521" s="8">
        <f t="shared" si="813"/>
        <v>2</v>
      </c>
      <c r="K521" s="16" t="str">
        <f ca="1">VLOOKUP(E521,Shifts!A$2:B718,2,FALSE)</f>
        <v>00:00 00:00</v>
      </c>
      <c r="L521" s="16">
        <f t="shared" si="814"/>
        <v>75</v>
      </c>
      <c r="M521" s="16" t="str">
        <f ca="1">VLOOKUP(B521,Schedule!A$2:B$400,2,FALSE)</f>
        <v xml:space="preserve">00:00 00:00 </v>
      </c>
      <c r="O521" s="8" t="str">
        <f t="shared" ca="1" si="863"/>
        <v>insert into scheduleshift values (@ID,'69','1','4','152','1','0')exec @id=dbo.nextval 'scheduleshift.scheduleshiftref'</v>
      </c>
    </row>
    <row r="522" spans="1:15" x14ac:dyDescent="0.3">
      <c r="A522" s="8">
        <v>521</v>
      </c>
      <c r="B522" s="8">
        <f t="shared" si="820"/>
        <v>69</v>
      </c>
      <c r="C522" s="8">
        <f t="shared" si="809"/>
        <v>1</v>
      </c>
      <c r="D522" s="8">
        <f t="shared" si="838"/>
        <v>5</v>
      </c>
      <c r="E522" s="18">
        <f ca="1">IF(G522=1,"-2147483647",IF(A522/L521&lt;=N$2*N$3,OFFSET(Shifts!A$1,L521,0,1)))</f>
        <v>152</v>
      </c>
      <c r="F522" s="8">
        <v>1</v>
      </c>
      <c r="G522" s="42">
        <f t="shared" ref="G522" si="870">N$10</f>
        <v>0</v>
      </c>
      <c r="H522" s="8">
        <f t="shared" si="811"/>
        <v>0</v>
      </c>
      <c r="I522" s="8">
        <f t="shared" si="812"/>
        <v>0</v>
      </c>
      <c r="J522" s="8">
        <f t="shared" si="813"/>
        <v>3</v>
      </c>
      <c r="K522" s="16" t="str">
        <f ca="1">VLOOKUP(E522,Shifts!A$2:B719,2,FALSE)</f>
        <v>00:00 00:00</v>
      </c>
      <c r="L522" s="16">
        <f t="shared" si="814"/>
        <v>75</v>
      </c>
      <c r="M522" s="16" t="str">
        <f ca="1">VLOOKUP(B522,Schedule!A$2:B$400,2,FALSE)</f>
        <v xml:space="preserve">00:00 00:00 </v>
      </c>
      <c r="O522" s="8" t="str">
        <f t="shared" ca="1" si="863"/>
        <v>insert into scheduleshift values (@ID,'69','1','5','152','1','0')exec @id=dbo.nextval 'scheduleshift.scheduleshiftref'</v>
      </c>
    </row>
    <row r="523" spans="1:15" x14ac:dyDescent="0.3">
      <c r="A523" s="8">
        <v>522</v>
      </c>
      <c r="B523" s="8">
        <f t="shared" si="820"/>
        <v>69</v>
      </c>
      <c r="C523" s="8">
        <f t="shared" si="809"/>
        <v>1</v>
      </c>
      <c r="D523" s="8">
        <f t="shared" si="840"/>
        <v>6</v>
      </c>
      <c r="E523" s="18" t="str">
        <f ca="1">IF(G523=1,"-2147483647",IF(A523/L522&lt;=N$2*N$3,OFFSET(Shifts!A$1,L522,0,1)))</f>
        <v>-2147483647</v>
      </c>
      <c r="F523" s="8">
        <v>1</v>
      </c>
      <c r="G523" s="42">
        <f t="shared" ref="G523" si="871">N$11</f>
        <v>1</v>
      </c>
      <c r="H523" s="8">
        <f t="shared" si="811"/>
        <v>0</v>
      </c>
      <c r="I523" s="8">
        <f t="shared" si="812"/>
        <v>0</v>
      </c>
      <c r="J523" s="8">
        <f t="shared" si="813"/>
        <v>4</v>
      </c>
      <c r="K523" s="16" t="e">
        <f ca="1">VLOOKUP(E523,Shifts!A$2:B720,2,FALSE)</f>
        <v>#N/A</v>
      </c>
      <c r="L523" s="16">
        <f t="shared" si="814"/>
        <v>75</v>
      </c>
      <c r="M523" s="16" t="str">
        <f ca="1">VLOOKUP(B523,Schedule!A$2:B$400,2,FALSE)</f>
        <v xml:space="preserve">00:00 00:00 </v>
      </c>
      <c r="O523" s="8" t="str">
        <f t="shared" ca="1" si="863"/>
        <v>insert into scheduleshift values (@ID,'69','1','6','-2147483647','1','1')exec @id=dbo.nextval 'scheduleshift.scheduleshiftref'</v>
      </c>
    </row>
    <row r="524" spans="1:15" x14ac:dyDescent="0.3">
      <c r="A524" s="8">
        <v>523</v>
      </c>
      <c r="B524" s="8">
        <f t="shared" si="820"/>
        <v>69</v>
      </c>
      <c r="C524" s="8">
        <f t="shared" si="809"/>
        <v>1</v>
      </c>
      <c r="D524" s="8">
        <f t="shared" si="842"/>
        <v>7</v>
      </c>
      <c r="E524" s="18" t="str">
        <f ca="1">IF(G524=1,"-2147483647",IF(A524/L523&lt;=N$2*N$3,OFFSET(Shifts!A$1,L523,0,1)))</f>
        <v>-2147483647</v>
      </c>
      <c r="F524" s="8">
        <v>1</v>
      </c>
      <c r="G524" s="42">
        <f t="shared" ref="G524" si="872">N$12</f>
        <v>1</v>
      </c>
      <c r="H524" s="8">
        <f t="shared" si="811"/>
        <v>0</v>
      </c>
      <c r="I524" s="8">
        <f t="shared" si="812"/>
        <v>0</v>
      </c>
      <c r="J524" s="8">
        <f t="shared" si="813"/>
        <v>5</v>
      </c>
      <c r="K524" s="16" t="e">
        <f ca="1">VLOOKUP(E524,Shifts!A$2:B721,2,FALSE)</f>
        <v>#N/A</v>
      </c>
      <c r="L524" s="16">
        <f t="shared" si="814"/>
        <v>75</v>
      </c>
      <c r="M524" s="16" t="str">
        <f ca="1">VLOOKUP(B524,Schedule!A$2:B$400,2,FALSE)</f>
        <v xml:space="preserve">00:00 00:00 </v>
      </c>
      <c r="O524" s="8" t="str">
        <f t="shared" ca="1" si="863"/>
        <v>insert into scheduleshift values (@ID,'69','1','7','-2147483647','1','1')exec @id=dbo.nextval 'scheduleshift.scheduleshiftref'</v>
      </c>
    </row>
    <row r="525" spans="1:15" x14ac:dyDescent="0.3">
      <c r="A525" s="8">
        <v>524</v>
      </c>
      <c r="B525" s="8">
        <f t="shared" si="820"/>
        <v>70</v>
      </c>
      <c r="C525" s="8">
        <f t="shared" si="809"/>
        <v>1</v>
      </c>
      <c r="D525" s="8">
        <f t="shared" si="806"/>
        <v>1</v>
      </c>
      <c r="E525" s="18">
        <f ca="1">IF(G525=1,"-2147483647",IF(A525/L524&lt;=N$2*N$3,OFFSET(Shifts!A$1,L524,0,1)))</f>
        <v>152</v>
      </c>
      <c r="F525" s="8">
        <v>1</v>
      </c>
      <c r="G525" s="42">
        <f t="shared" ref="G525" si="873">N$6</f>
        <v>0</v>
      </c>
      <c r="H525" s="8">
        <f t="shared" si="811"/>
        <v>1</v>
      </c>
      <c r="I525" s="8">
        <f t="shared" si="812"/>
        <v>1</v>
      </c>
      <c r="J525" s="8">
        <f t="shared" si="813"/>
        <v>6</v>
      </c>
      <c r="K525" s="16" t="str">
        <f ca="1">VLOOKUP(E525,Shifts!A$2:B722,2,FALSE)</f>
        <v>00:00 00:00</v>
      </c>
      <c r="L525" s="16">
        <f t="shared" si="814"/>
        <v>75</v>
      </c>
      <c r="M525" s="16" t="str">
        <f ca="1">VLOOKUP(B525,Schedule!A$2:B$400,2,FALSE)</f>
        <v xml:space="preserve">00:00 00:00 </v>
      </c>
      <c r="O525" s="8" t="str">
        <f t="shared" ca="1" si="863"/>
        <v>insert into scheduleshift values (@ID,'70','1','1','152','1','0')exec @id=dbo.nextval 'scheduleshift.scheduleshiftref'</v>
      </c>
    </row>
    <row r="526" spans="1:15" x14ac:dyDescent="0.3">
      <c r="A526" s="8">
        <v>525</v>
      </c>
      <c r="B526" s="8">
        <f t="shared" si="820"/>
        <v>70</v>
      </c>
      <c r="C526" s="8">
        <f t="shared" si="809"/>
        <v>1</v>
      </c>
      <c r="D526" s="8">
        <f t="shared" si="845"/>
        <v>2</v>
      </c>
      <c r="E526" s="18">
        <f ca="1">IF(G526=1,"-2147483647",IF(A526/L525&lt;=N$2*N$3,OFFSET(Shifts!A$1,L525,0,1)))</f>
        <v>152</v>
      </c>
      <c r="F526" s="8">
        <v>1</v>
      </c>
      <c r="G526" s="42">
        <f t="shared" ref="G526" si="874">N$7</f>
        <v>0</v>
      </c>
      <c r="H526" s="8">
        <f t="shared" si="811"/>
        <v>0</v>
      </c>
      <c r="I526" s="8">
        <f t="shared" si="812"/>
        <v>0</v>
      </c>
      <c r="J526" s="8">
        <f t="shared" si="813"/>
        <v>7</v>
      </c>
      <c r="K526" s="16" t="str">
        <f ca="1">VLOOKUP(E526,Shifts!A$2:B723,2,FALSE)</f>
        <v>00:00 00:00</v>
      </c>
      <c r="L526" s="16">
        <f t="shared" si="814"/>
        <v>76</v>
      </c>
      <c r="M526" s="16" t="str">
        <f ca="1">VLOOKUP(B526,Schedule!A$2:B$400,2,FALSE)</f>
        <v xml:space="preserve">00:00 00:00 </v>
      </c>
      <c r="O526" s="8" t="str">
        <f t="shared" ca="1" si="863"/>
        <v>insert into scheduleshift values (@ID,'70','1','2','152','1','0')exec @id=dbo.nextval 'scheduleshift.scheduleshiftref'</v>
      </c>
    </row>
    <row r="527" spans="1:15" x14ac:dyDescent="0.3">
      <c r="A527" s="8">
        <v>526</v>
      </c>
      <c r="B527" s="8">
        <f t="shared" si="820"/>
        <v>70</v>
      </c>
      <c r="C527" s="8">
        <f t="shared" si="809"/>
        <v>1</v>
      </c>
      <c r="D527" s="8">
        <f t="shared" si="806"/>
        <v>1</v>
      </c>
      <c r="E527" s="18">
        <f ca="1">IF(G527=1,"-2147483647",IF(A527/L526&lt;=N$2*N$3,OFFSET(Shifts!A$1,L526,0,1)))</f>
        <v>154</v>
      </c>
      <c r="F527" s="8">
        <v>1</v>
      </c>
      <c r="G527" s="42">
        <f t="shared" ref="G527" si="875">N$6</f>
        <v>0</v>
      </c>
      <c r="H527" s="8">
        <f t="shared" si="811"/>
        <v>0</v>
      </c>
      <c r="I527" s="8">
        <f t="shared" si="812"/>
        <v>0</v>
      </c>
      <c r="J527" s="8">
        <f t="shared" si="813"/>
        <v>1</v>
      </c>
      <c r="K527" s="16" t="str">
        <f ca="1">VLOOKUP(E527,Shifts!A$2:B724,2,FALSE)</f>
        <v>00:00 00:00</v>
      </c>
      <c r="L527" s="16">
        <f t="shared" si="814"/>
        <v>76</v>
      </c>
      <c r="M527" s="16" t="str">
        <f ca="1">VLOOKUP(B527,Schedule!A$2:B$400,2,FALSE)</f>
        <v xml:space="preserve">00:00 00:00 </v>
      </c>
      <c r="O527" s="8" t="str">
        <f t="shared" ca="1" si="863"/>
        <v>insert into scheduleshift values (@ID,'70','1','1','154','1','0')exec @id=dbo.nextval 'scheduleshift.scheduleshiftref'</v>
      </c>
    </row>
    <row r="528" spans="1:15" x14ac:dyDescent="0.3">
      <c r="A528" s="8">
        <v>527</v>
      </c>
      <c r="B528" s="8">
        <f t="shared" si="820"/>
        <v>70</v>
      </c>
      <c r="C528" s="8">
        <f t="shared" si="809"/>
        <v>1</v>
      </c>
      <c r="D528" s="8">
        <f t="shared" si="832"/>
        <v>2</v>
      </c>
      <c r="E528" s="18">
        <f ca="1">IF(G528=1,"-2147483647",IF(A528/L527&lt;=N$2*N$3,OFFSET(Shifts!A$1,L527,0,1)))</f>
        <v>154</v>
      </c>
      <c r="F528" s="8">
        <v>1</v>
      </c>
      <c r="G528" s="42">
        <f t="shared" ref="G528" si="876">N$7</f>
        <v>0</v>
      </c>
      <c r="H528" s="8">
        <f t="shared" si="811"/>
        <v>0</v>
      </c>
      <c r="I528" s="8">
        <f t="shared" si="812"/>
        <v>0</v>
      </c>
      <c r="J528" s="8">
        <f t="shared" si="813"/>
        <v>2</v>
      </c>
      <c r="K528" s="16" t="str">
        <f ca="1">VLOOKUP(E528,Shifts!A$2:B725,2,FALSE)</f>
        <v>00:00 00:00</v>
      </c>
      <c r="L528" s="16">
        <f t="shared" si="814"/>
        <v>76</v>
      </c>
      <c r="M528" s="16" t="str">
        <f ca="1">VLOOKUP(B528,Schedule!A$2:B$400,2,FALSE)</f>
        <v xml:space="preserve">00:00 00:00 </v>
      </c>
      <c r="O528" s="8" t="str">
        <f t="shared" ca="1" si="863"/>
        <v>insert into scheduleshift values (@ID,'70','1','2','154','1','0')exec @id=dbo.nextval 'scheduleshift.scheduleshiftref'</v>
      </c>
    </row>
    <row r="529" spans="1:15" x14ac:dyDescent="0.3">
      <c r="A529" s="8">
        <v>528</v>
      </c>
      <c r="B529" s="8">
        <f t="shared" si="820"/>
        <v>70</v>
      </c>
      <c r="C529" s="8">
        <f t="shared" si="809"/>
        <v>1</v>
      </c>
      <c r="D529" s="8">
        <f t="shared" si="834"/>
        <v>3</v>
      </c>
      <c r="E529" s="18">
        <f ca="1">IF(G529=1,"-2147483647",IF(A529/L528&lt;=N$2*N$3,OFFSET(Shifts!A$1,L528,0,1)))</f>
        <v>154</v>
      </c>
      <c r="F529" s="8">
        <v>1</v>
      </c>
      <c r="G529" s="42">
        <f t="shared" ref="G529" si="877">N$8</f>
        <v>0</v>
      </c>
      <c r="H529" s="8">
        <f t="shared" si="811"/>
        <v>0</v>
      </c>
      <c r="I529" s="8">
        <f t="shared" si="812"/>
        <v>0</v>
      </c>
      <c r="J529" s="8">
        <f t="shared" si="813"/>
        <v>3</v>
      </c>
      <c r="K529" s="16" t="str">
        <f ca="1">VLOOKUP(E529,Shifts!A$2:B726,2,FALSE)</f>
        <v>00:00 00:00</v>
      </c>
      <c r="L529" s="16">
        <f t="shared" si="814"/>
        <v>76</v>
      </c>
      <c r="M529" s="16" t="str">
        <f ca="1">VLOOKUP(B529,Schedule!A$2:B$400,2,FALSE)</f>
        <v xml:space="preserve">00:00 00:00 </v>
      </c>
      <c r="O529" s="8" t="str">
        <f t="shared" ca="1" si="863"/>
        <v>insert into scheduleshift values (@ID,'70','1','3','154','1','0')exec @id=dbo.nextval 'scheduleshift.scheduleshiftref'</v>
      </c>
    </row>
    <row r="530" spans="1:15" x14ac:dyDescent="0.3">
      <c r="A530" s="8">
        <v>529</v>
      </c>
      <c r="B530" s="8">
        <f t="shared" si="820"/>
        <v>70</v>
      </c>
      <c r="C530" s="8">
        <f t="shared" si="809"/>
        <v>1</v>
      </c>
      <c r="D530" s="8">
        <f t="shared" si="836"/>
        <v>4</v>
      </c>
      <c r="E530" s="18">
        <f ca="1">IF(G530=1,"-2147483647",IF(A530/L529&lt;=N$2*N$3,OFFSET(Shifts!A$1,L529,0,1)))</f>
        <v>154</v>
      </c>
      <c r="F530" s="8">
        <v>1</v>
      </c>
      <c r="G530" s="42">
        <f t="shared" ref="G530" si="878">N$9</f>
        <v>0</v>
      </c>
      <c r="H530" s="8">
        <f t="shared" si="811"/>
        <v>0</v>
      </c>
      <c r="I530" s="8">
        <f t="shared" si="812"/>
        <v>0</v>
      </c>
      <c r="J530" s="8">
        <f t="shared" si="813"/>
        <v>4</v>
      </c>
      <c r="K530" s="16" t="str">
        <f ca="1">VLOOKUP(E530,Shifts!A$2:B727,2,FALSE)</f>
        <v>00:00 00:00</v>
      </c>
      <c r="L530" s="16">
        <f t="shared" si="814"/>
        <v>76</v>
      </c>
      <c r="M530" s="16" t="str">
        <f ca="1">VLOOKUP(B530,Schedule!A$2:B$400,2,FALSE)</f>
        <v xml:space="preserve">00:00 00:00 </v>
      </c>
      <c r="O530" s="8" t="str">
        <f t="shared" ca="1" si="863"/>
        <v>insert into scheduleshift values (@ID,'70','1','4','154','1','0')exec @id=dbo.nextval 'scheduleshift.scheduleshiftref'</v>
      </c>
    </row>
    <row r="531" spans="1:15" x14ac:dyDescent="0.3">
      <c r="A531" s="8">
        <v>530</v>
      </c>
      <c r="B531" s="8">
        <f t="shared" si="820"/>
        <v>70</v>
      </c>
      <c r="C531" s="8">
        <f t="shared" si="809"/>
        <v>1</v>
      </c>
      <c r="D531" s="8">
        <f t="shared" si="838"/>
        <v>5</v>
      </c>
      <c r="E531" s="18">
        <f ca="1">IF(G531=1,"-2147483647",IF(A531/L530&lt;=N$2*N$3,OFFSET(Shifts!A$1,L530,0,1)))</f>
        <v>154</v>
      </c>
      <c r="F531" s="8">
        <v>1</v>
      </c>
      <c r="G531" s="42">
        <f t="shared" ref="G531" si="879">N$10</f>
        <v>0</v>
      </c>
      <c r="H531" s="8">
        <f t="shared" si="811"/>
        <v>0</v>
      </c>
      <c r="I531" s="8">
        <f t="shared" si="812"/>
        <v>0</v>
      </c>
      <c r="J531" s="8">
        <f t="shared" si="813"/>
        <v>5</v>
      </c>
      <c r="K531" s="16" t="str">
        <f ca="1">VLOOKUP(E531,Shifts!A$2:B728,2,FALSE)</f>
        <v>00:00 00:00</v>
      </c>
      <c r="L531" s="16">
        <f t="shared" si="814"/>
        <v>76</v>
      </c>
      <c r="M531" s="16" t="str">
        <f ca="1">VLOOKUP(B531,Schedule!A$2:B$400,2,FALSE)</f>
        <v xml:space="preserve">00:00 00:00 </v>
      </c>
      <c r="O531" s="8" t="str">
        <f t="shared" ca="1" si="863"/>
        <v>insert into scheduleshift values (@ID,'70','1','5','154','1','0')exec @id=dbo.nextval 'scheduleshift.scheduleshiftref'</v>
      </c>
    </row>
    <row r="532" spans="1:15" x14ac:dyDescent="0.3">
      <c r="A532" s="8">
        <v>531</v>
      </c>
      <c r="B532" s="8">
        <f t="shared" si="820"/>
        <v>70</v>
      </c>
      <c r="C532" s="8">
        <f t="shared" si="809"/>
        <v>1</v>
      </c>
      <c r="D532" s="8">
        <f t="shared" si="840"/>
        <v>6</v>
      </c>
      <c r="E532" s="18" t="str">
        <f ca="1">IF(G532=1,"-2147483647",IF(A532/L531&lt;=N$2*N$3,OFFSET(Shifts!A$1,L531,0,1)))</f>
        <v>-2147483647</v>
      </c>
      <c r="F532" s="8">
        <v>1</v>
      </c>
      <c r="G532" s="42">
        <f t="shared" ref="G532" si="880">N$11</f>
        <v>1</v>
      </c>
      <c r="H532" s="8">
        <f t="shared" si="811"/>
        <v>0</v>
      </c>
      <c r="I532" s="8">
        <f t="shared" si="812"/>
        <v>0</v>
      </c>
      <c r="J532" s="8">
        <f t="shared" si="813"/>
        <v>6</v>
      </c>
      <c r="K532" s="16" t="e">
        <f ca="1">VLOOKUP(E532,Shifts!A$2:B729,2,FALSE)</f>
        <v>#N/A</v>
      </c>
      <c r="L532" s="16">
        <f t="shared" si="814"/>
        <v>76</v>
      </c>
      <c r="M532" s="16" t="str">
        <f ca="1">VLOOKUP(B532,Schedule!A$2:B$400,2,FALSE)</f>
        <v xml:space="preserve">00:00 00:00 </v>
      </c>
      <c r="O532" s="8" t="str">
        <f t="shared" ca="1" si="863"/>
        <v>insert into scheduleshift values (@ID,'70','1','6','-2147483647','1','1')exec @id=dbo.nextval 'scheduleshift.scheduleshiftref'</v>
      </c>
    </row>
    <row r="533" spans="1:15" x14ac:dyDescent="0.3">
      <c r="A533" s="8">
        <v>532</v>
      </c>
      <c r="B533" s="8">
        <f t="shared" si="820"/>
        <v>70</v>
      </c>
      <c r="C533" s="8">
        <f t="shared" si="809"/>
        <v>1</v>
      </c>
      <c r="D533" s="8">
        <f t="shared" si="842"/>
        <v>7</v>
      </c>
      <c r="E533" s="18" t="str">
        <f ca="1">IF(G533=1,"-2147483647",IF(A533/L532&lt;=N$2*N$3,OFFSET(Shifts!A$1,L532,0,1)))</f>
        <v>-2147483647</v>
      </c>
      <c r="F533" s="8">
        <v>1</v>
      </c>
      <c r="G533" s="42">
        <f t="shared" ref="G533" si="881">N$12</f>
        <v>1</v>
      </c>
      <c r="H533" s="8">
        <f t="shared" si="811"/>
        <v>0</v>
      </c>
      <c r="I533" s="8">
        <f t="shared" si="812"/>
        <v>0</v>
      </c>
      <c r="J533" s="8">
        <f t="shared" si="813"/>
        <v>7</v>
      </c>
      <c r="K533" s="16" t="e">
        <f ca="1">VLOOKUP(E533,Shifts!A$2:B730,2,FALSE)</f>
        <v>#N/A</v>
      </c>
      <c r="L533" s="16">
        <f t="shared" si="814"/>
        <v>77</v>
      </c>
      <c r="M533" s="16" t="str">
        <f ca="1">VLOOKUP(B533,Schedule!A$2:B$400,2,FALSE)</f>
        <v xml:space="preserve">00:00 00:00 </v>
      </c>
      <c r="O533" s="8" t="str">
        <f t="shared" ca="1" si="863"/>
        <v>insert into scheduleshift values (@ID,'70','1','7','-2147483647','1','1')exec @id=dbo.nextval 'scheduleshift.scheduleshiftref'</v>
      </c>
    </row>
    <row r="534" spans="1:15" x14ac:dyDescent="0.3">
      <c r="A534" s="8">
        <v>533</v>
      </c>
      <c r="B534" s="8">
        <f t="shared" si="820"/>
        <v>71</v>
      </c>
      <c r="C534" s="8">
        <f t="shared" si="809"/>
        <v>1</v>
      </c>
      <c r="D534" s="8">
        <f t="shared" si="806"/>
        <v>1</v>
      </c>
      <c r="E534" s="18">
        <f ca="1">IF(G534=1,"-2147483647",IF(A534/L533&lt;=N$2*N$3,OFFSET(Shifts!A$1,L533,0,1)))</f>
        <v>156</v>
      </c>
      <c r="F534" s="8">
        <v>1</v>
      </c>
      <c r="G534" s="42">
        <f t="shared" ref="G534" si="882">N$6</f>
        <v>0</v>
      </c>
      <c r="H534" s="8">
        <f t="shared" si="811"/>
        <v>1</v>
      </c>
      <c r="I534" s="8">
        <f t="shared" si="812"/>
        <v>1</v>
      </c>
      <c r="J534" s="8">
        <f t="shared" si="813"/>
        <v>1</v>
      </c>
      <c r="K534" s="16" t="str">
        <f ca="1">VLOOKUP(E534,Shifts!A$2:B731,2,FALSE)</f>
        <v>00:00 00:00</v>
      </c>
      <c r="L534" s="16">
        <f t="shared" si="814"/>
        <v>77</v>
      </c>
      <c r="M534" s="16" t="str">
        <f ca="1">VLOOKUP(B534,Schedule!A$2:B$400,2,FALSE)</f>
        <v xml:space="preserve">00:00 00:00 </v>
      </c>
      <c r="O534" s="8" t="str">
        <f t="shared" ca="1" si="863"/>
        <v>insert into scheduleshift values (@ID,'71','1','1','156','1','0')exec @id=dbo.nextval 'scheduleshift.scheduleshiftref'</v>
      </c>
    </row>
    <row r="535" spans="1:15" x14ac:dyDescent="0.3">
      <c r="A535" s="8">
        <v>534</v>
      </c>
      <c r="B535" s="8">
        <f t="shared" si="820"/>
        <v>71</v>
      </c>
      <c r="C535" s="8">
        <f t="shared" si="809"/>
        <v>1</v>
      </c>
      <c r="D535" s="8">
        <f t="shared" si="845"/>
        <v>2</v>
      </c>
      <c r="E535" s="18">
        <f ca="1">IF(G535=1,"-2147483647",IF(A535/L534&lt;=N$2*N$3,OFFSET(Shifts!A$1,L534,0,1)))</f>
        <v>156</v>
      </c>
      <c r="F535" s="8">
        <v>1</v>
      </c>
      <c r="G535" s="42">
        <f t="shared" ref="G535" si="883">N$7</f>
        <v>0</v>
      </c>
      <c r="H535" s="8">
        <f t="shared" si="811"/>
        <v>0</v>
      </c>
      <c r="I535" s="8">
        <f t="shared" si="812"/>
        <v>0</v>
      </c>
      <c r="J535" s="8">
        <f t="shared" si="813"/>
        <v>2</v>
      </c>
      <c r="K535" s="16" t="str">
        <f ca="1">VLOOKUP(E535,Shifts!A$2:B732,2,FALSE)</f>
        <v>00:00 00:00</v>
      </c>
      <c r="L535" s="16">
        <f t="shared" si="814"/>
        <v>77</v>
      </c>
      <c r="M535" s="16" t="str">
        <f ca="1">VLOOKUP(B535,Schedule!A$2:B$400,2,FALSE)</f>
        <v xml:space="preserve">00:00 00:00 </v>
      </c>
      <c r="O535" s="8" t="str">
        <f t="shared" ca="1" si="863"/>
        <v>insert into scheduleshift values (@ID,'71','1','2','156','1','0')exec @id=dbo.nextval 'scheduleshift.scheduleshiftref'</v>
      </c>
    </row>
    <row r="536" spans="1:15" x14ac:dyDescent="0.3">
      <c r="A536" s="8">
        <v>535</v>
      </c>
      <c r="B536" s="8">
        <f t="shared" si="820"/>
        <v>71</v>
      </c>
      <c r="C536" s="8">
        <f t="shared" si="809"/>
        <v>1</v>
      </c>
      <c r="D536" s="8">
        <f t="shared" si="806"/>
        <v>1</v>
      </c>
      <c r="E536" s="18">
        <f ca="1">IF(G536=1,"-2147483647",IF(A536/L535&lt;=N$2*N$3,OFFSET(Shifts!A$1,L535,0,1)))</f>
        <v>156</v>
      </c>
      <c r="F536" s="8">
        <v>1</v>
      </c>
      <c r="G536" s="42">
        <f t="shared" ref="G536" si="884">N$6</f>
        <v>0</v>
      </c>
      <c r="H536" s="8">
        <f t="shared" si="811"/>
        <v>0</v>
      </c>
      <c r="I536" s="8">
        <f t="shared" si="812"/>
        <v>0</v>
      </c>
      <c r="J536" s="8">
        <f t="shared" si="813"/>
        <v>3</v>
      </c>
      <c r="K536" s="16" t="str">
        <f ca="1">VLOOKUP(E536,Shifts!A$2:B733,2,FALSE)</f>
        <v>00:00 00:00</v>
      </c>
      <c r="L536" s="16">
        <f t="shared" si="814"/>
        <v>77</v>
      </c>
      <c r="M536" s="16" t="str">
        <f ca="1">VLOOKUP(B536,Schedule!A$2:B$400,2,FALSE)</f>
        <v xml:space="preserve">00:00 00:00 </v>
      </c>
      <c r="O536" s="8" t="str">
        <f t="shared" ca="1" si="863"/>
        <v>insert into scheduleshift values (@ID,'71','1','1','156','1','0')exec @id=dbo.nextval 'scheduleshift.scheduleshiftref'</v>
      </c>
    </row>
    <row r="537" spans="1:15" x14ac:dyDescent="0.3">
      <c r="A537" s="8">
        <v>536</v>
      </c>
      <c r="B537" s="8">
        <f t="shared" si="820"/>
        <v>71</v>
      </c>
      <c r="C537" s="8">
        <f t="shared" si="809"/>
        <v>1</v>
      </c>
      <c r="D537" s="8">
        <f t="shared" si="832"/>
        <v>2</v>
      </c>
      <c r="E537" s="18">
        <f ca="1">IF(G537=1,"-2147483647",IF(A537/L536&lt;=N$2*N$3,OFFSET(Shifts!A$1,L536,0,1)))</f>
        <v>156</v>
      </c>
      <c r="F537" s="8">
        <v>1</v>
      </c>
      <c r="G537" s="42">
        <f t="shared" ref="G537" si="885">N$7</f>
        <v>0</v>
      </c>
      <c r="H537" s="8">
        <f t="shared" si="811"/>
        <v>0</v>
      </c>
      <c r="I537" s="8">
        <f t="shared" si="812"/>
        <v>0</v>
      </c>
      <c r="J537" s="8">
        <f t="shared" si="813"/>
        <v>4</v>
      </c>
      <c r="K537" s="16" t="str">
        <f ca="1">VLOOKUP(E537,Shifts!A$2:B734,2,FALSE)</f>
        <v>00:00 00:00</v>
      </c>
      <c r="L537" s="16">
        <f t="shared" si="814"/>
        <v>77</v>
      </c>
      <c r="M537" s="16" t="str">
        <f ca="1">VLOOKUP(B537,Schedule!A$2:B$400,2,FALSE)</f>
        <v xml:space="preserve">00:00 00:00 </v>
      </c>
      <c r="O537" s="8" t="str">
        <f t="shared" ca="1" si="863"/>
        <v>insert into scheduleshift values (@ID,'71','1','2','156','1','0')exec @id=dbo.nextval 'scheduleshift.scheduleshiftref'</v>
      </c>
    </row>
    <row r="538" spans="1:15" x14ac:dyDescent="0.3">
      <c r="A538" s="8">
        <v>537</v>
      </c>
      <c r="B538" s="8">
        <f t="shared" si="820"/>
        <v>71</v>
      </c>
      <c r="C538" s="8">
        <f t="shared" si="809"/>
        <v>1</v>
      </c>
      <c r="D538" s="8">
        <f t="shared" si="834"/>
        <v>3</v>
      </c>
      <c r="E538" s="18">
        <f ca="1">IF(G538=1,"-2147483647",IF(A538/L537&lt;=N$2*N$3,OFFSET(Shifts!A$1,L537,0,1)))</f>
        <v>156</v>
      </c>
      <c r="F538" s="8">
        <v>1</v>
      </c>
      <c r="G538" s="42">
        <f t="shared" ref="G538" si="886">N$8</f>
        <v>0</v>
      </c>
      <c r="H538" s="8">
        <f t="shared" si="811"/>
        <v>0</v>
      </c>
      <c r="I538" s="8">
        <f t="shared" si="812"/>
        <v>0</v>
      </c>
      <c r="J538" s="8">
        <f t="shared" si="813"/>
        <v>5</v>
      </c>
      <c r="K538" s="16" t="str">
        <f ca="1">VLOOKUP(E538,Shifts!A$2:B735,2,FALSE)</f>
        <v>00:00 00:00</v>
      </c>
      <c r="L538" s="16">
        <f t="shared" si="814"/>
        <v>77</v>
      </c>
      <c r="M538" s="16" t="str">
        <f ca="1">VLOOKUP(B538,Schedule!A$2:B$400,2,FALSE)</f>
        <v xml:space="preserve">00:00 00:00 </v>
      </c>
      <c r="O538" s="8" t="str">
        <f t="shared" ca="1" si="863"/>
        <v>insert into scheduleshift values (@ID,'71','1','3','156','1','0')exec @id=dbo.nextval 'scheduleshift.scheduleshiftref'</v>
      </c>
    </row>
    <row r="539" spans="1:15" x14ac:dyDescent="0.3">
      <c r="A539" s="8">
        <v>538</v>
      </c>
      <c r="B539" s="8">
        <f t="shared" si="820"/>
        <v>71</v>
      </c>
      <c r="C539" s="8">
        <f t="shared" ref="C539:C602" si="887">IF(I539=1,1,IF(H539=1,C538+1,IF(H539=0,C538)))</f>
        <v>1</v>
      </c>
      <c r="D539" s="8">
        <f t="shared" si="836"/>
        <v>4</v>
      </c>
      <c r="E539" s="18">
        <f ca="1">IF(G539=1,"-2147483647",IF(A539/L538&lt;=N$2*N$3,OFFSET(Shifts!A$1,L538,0,1)))</f>
        <v>156</v>
      </c>
      <c r="F539" s="8">
        <v>1</v>
      </c>
      <c r="G539" s="42">
        <f t="shared" ref="G539" si="888">N$9</f>
        <v>0</v>
      </c>
      <c r="H539" s="8">
        <f t="shared" ref="H539:H602" si="889">IF(D538=7,1,0)</f>
        <v>0</v>
      </c>
      <c r="I539" s="8">
        <f t="shared" ref="I539:I602" si="890">IF(C538*D538=N$2,1,0)</f>
        <v>0</v>
      </c>
      <c r="J539" s="8">
        <f t="shared" ref="J539:J602" si="891">MOD(J538,N$2*N$3)+1</f>
        <v>6</v>
      </c>
      <c r="K539" s="16" t="str">
        <f ca="1">VLOOKUP(E539,Shifts!A$2:B736,2,FALSE)</f>
        <v>00:00 00:00</v>
      </c>
      <c r="L539" s="16">
        <f t="shared" ref="L539:L602" si="892">IF(J539&lt;N$2*N$3,L538,L538+1)</f>
        <v>77</v>
      </c>
      <c r="M539" s="16" t="str">
        <f ca="1">VLOOKUP(B539,Schedule!A$2:B$400,2,FALSE)</f>
        <v xml:space="preserve">00:00 00:00 </v>
      </c>
      <c r="O539" s="8" t="str">
        <f t="shared" ca="1" si="863"/>
        <v>insert into scheduleshift values (@ID,'71','1','4','156','1','0')exec @id=dbo.nextval 'scheduleshift.scheduleshiftref'</v>
      </c>
    </row>
    <row r="540" spans="1:15" x14ac:dyDescent="0.3">
      <c r="A540" s="8">
        <v>539</v>
      </c>
      <c r="B540" s="8">
        <f t="shared" si="820"/>
        <v>71</v>
      </c>
      <c r="C540" s="8">
        <f t="shared" si="887"/>
        <v>1</v>
      </c>
      <c r="D540" s="8">
        <f t="shared" si="838"/>
        <v>5</v>
      </c>
      <c r="E540" s="18">
        <f ca="1">IF(G540=1,"-2147483647",IF(A540/L539&lt;=N$2*N$3,OFFSET(Shifts!A$1,L539,0,1)))</f>
        <v>156</v>
      </c>
      <c r="F540" s="8">
        <v>1</v>
      </c>
      <c r="G540" s="42">
        <f t="shared" ref="G540" si="893">N$10</f>
        <v>0</v>
      </c>
      <c r="H540" s="8">
        <f t="shared" si="889"/>
        <v>0</v>
      </c>
      <c r="I540" s="8">
        <f t="shared" si="890"/>
        <v>0</v>
      </c>
      <c r="J540" s="8">
        <f t="shared" si="891"/>
        <v>7</v>
      </c>
      <c r="K540" s="16" t="str">
        <f ca="1">VLOOKUP(E540,Shifts!A$2:B737,2,FALSE)</f>
        <v>00:00 00:00</v>
      </c>
      <c r="L540" s="16">
        <f t="shared" si="892"/>
        <v>78</v>
      </c>
      <c r="M540" s="16" t="str">
        <f ca="1">VLOOKUP(B540,Schedule!A$2:B$400,2,FALSE)</f>
        <v xml:space="preserve">00:00 00:00 </v>
      </c>
      <c r="O540" s="8" t="str">
        <f t="shared" ca="1" si="863"/>
        <v>insert into scheduleshift values (@ID,'71','1','5','156','1','0')exec @id=dbo.nextval 'scheduleshift.scheduleshiftref'</v>
      </c>
    </row>
    <row r="541" spans="1:15" x14ac:dyDescent="0.3">
      <c r="A541" s="8">
        <v>540</v>
      </c>
      <c r="B541" s="8">
        <f t="shared" si="820"/>
        <v>71</v>
      </c>
      <c r="C541" s="8">
        <f t="shared" si="887"/>
        <v>1</v>
      </c>
      <c r="D541" s="8">
        <f t="shared" si="840"/>
        <v>6</v>
      </c>
      <c r="E541" s="18" t="str">
        <f ca="1">IF(G541=1,"-2147483647",IF(A541/L540&lt;=N$2*N$3,OFFSET(Shifts!A$1,L540,0,1)))</f>
        <v>-2147483647</v>
      </c>
      <c r="F541" s="8">
        <v>1</v>
      </c>
      <c r="G541" s="42">
        <f t="shared" ref="G541" si="894">N$11</f>
        <v>1</v>
      </c>
      <c r="H541" s="8">
        <f t="shared" si="889"/>
        <v>0</v>
      </c>
      <c r="I541" s="8">
        <f t="shared" si="890"/>
        <v>0</v>
      </c>
      <c r="J541" s="8">
        <f t="shared" si="891"/>
        <v>1</v>
      </c>
      <c r="K541" s="16" t="e">
        <f ca="1">VLOOKUP(E541,Shifts!A$2:B738,2,FALSE)</f>
        <v>#N/A</v>
      </c>
      <c r="L541" s="16">
        <f t="shared" si="892"/>
        <v>78</v>
      </c>
      <c r="M541" s="16" t="str">
        <f ca="1">VLOOKUP(B541,Schedule!A$2:B$400,2,FALSE)</f>
        <v xml:space="preserve">00:00 00:00 </v>
      </c>
      <c r="O541" s="8" t="str">
        <f t="shared" ca="1" si="863"/>
        <v>insert into scheduleshift values (@ID,'71','1','6','-2147483647','1','1')exec @id=dbo.nextval 'scheduleshift.scheduleshiftref'</v>
      </c>
    </row>
    <row r="542" spans="1:15" x14ac:dyDescent="0.3">
      <c r="A542" s="8">
        <v>541</v>
      </c>
      <c r="B542" s="8">
        <f t="shared" si="820"/>
        <v>71</v>
      </c>
      <c r="C542" s="8">
        <f t="shared" si="887"/>
        <v>1</v>
      </c>
      <c r="D542" s="8">
        <f t="shared" si="842"/>
        <v>7</v>
      </c>
      <c r="E542" s="18" t="str">
        <f ca="1">IF(G542=1,"-2147483647",IF(A542/L541&lt;=N$2*N$3,OFFSET(Shifts!A$1,L541,0,1)))</f>
        <v>-2147483647</v>
      </c>
      <c r="F542" s="8">
        <v>1</v>
      </c>
      <c r="G542" s="42">
        <f t="shared" ref="G542" si="895">N$12</f>
        <v>1</v>
      </c>
      <c r="H542" s="8">
        <f t="shared" si="889"/>
        <v>0</v>
      </c>
      <c r="I542" s="8">
        <f t="shared" si="890"/>
        <v>0</v>
      </c>
      <c r="J542" s="8">
        <f t="shared" si="891"/>
        <v>2</v>
      </c>
      <c r="K542" s="16" t="e">
        <f ca="1">VLOOKUP(E542,Shifts!A$2:B739,2,FALSE)</f>
        <v>#N/A</v>
      </c>
      <c r="L542" s="16">
        <f t="shared" si="892"/>
        <v>78</v>
      </c>
      <c r="M542" s="16" t="str">
        <f ca="1">VLOOKUP(B542,Schedule!A$2:B$400,2,FALSE)</f>
        <v xml:space="preserve">00:00 00:00 </v>
      </c>
      <c r="O542" s="8" t="str">
        <f t="shared" ca="1" si="863"/>
        <v>insert into scheduleshift values (@ID,'71','1','7','-2147483647','1','1')exec @id=dbo.nextval 'scheduleshift.scheduleshiftref'</v>
      </c>
    </row>
    <row r="543" spans="1:15" x14ac:dyDescent="0.3">
      <c r="A543" s="8">
        <v>542</v>
      </c>
      <c r="B543" s="8">
        <f t="shared" si="820"/>
        <v>72</v>
      </c>
      <c r="C543" s="8">
        <f t="shared" si="887"/>
        <v>1</v>
      </c>
      <c r="D543" s="8">
        <f t="shared" ref="D543:D605" si="896">2-1</f>
        <v>1</v>
      </c>
      <c r="E543" s="18">
        <f ca="1">IF(G543=1,"-2147483647",IF(A543/L542&lt;=N$2*N$3,OFFSET(Shifts!A$1,L542,0,1)))</f>
        <v>158</v>
      </c>
      <c r="F543" s="8">
        <v>1</v>
      </c>
      <c r="G543" s="42">
        <f t="shared" ref="G543" si="897">N$6</f>
        <v>0</v>
      </c>
      <c r="H543" s="8">
        <f t="shared" si="889"/>
        <v>1</v>
      </c>
      <c r="I543" s="8">
        <f t="shared" si="890"/>
        <v>1</v>
      </c>
      <c r="J543" s="8">
        <f t="shared" si="891"/>
        <v>3</v>
      </c>
      <c r="K543" s="16" t="str">
        <f ca="1">VLOOKUP(E543,Shifts!A$2:B740,2,FALSE)</f>
        <v>00:00 00:00</v>
      </c>
      <c r="L543" s="16">
        <f t="shared" si="892"/>
        <v>78</v>
      </c>
      <c r="M543" s="16" t="str">
        <f ca="1">VLOOKUP(B543,Schedule!A$2:B$400,2,FALSE)</f>
        <v xml:space="preserve">00:00 00:00 </v>
      </c>
      <c r="O543" s="8" t="str">
        <f t="shared" ca="1" si="863"/>
        <v>insert into scheduleshift values (@ID,'72','1','1','158','1','0')exec @id=dbo.nextval 'scheduleshift.scheduleshiftref'</v>
      </c>
    </row>
    <row r="544" spans="1:15" x14ac:dyDescent="0.3">
      <c r="A544" s="8">
        <v>543</v>
      </c>
      <c r="B544" s="8">
        <f t="shared" si="820"/>
        <v>72</v>
      </c>
      <c r="C544" s="8">
        <f t="shared" si="887"/>
        <v>1</v>
      </c>
      <c r="D544" s="8">
        <f t="shared" si="845"/>
        <v>2</v>
      </c>
      <c r="E544" s="18">
        <f ca="1">IF(G544=1,"-2147483647",IF(A544/L543&lt;=N$2*N$3,OFFSET(Shifts!A$1,L543,0,1)))</f>
        <v>158</v>
      </c>
      <c r="F544" s="8">
        <v>1</v>
      </c>
      <c r="G544" s="42">
        <f t="shared" ref="G544" si="898">N$7</f>
        <v>0</v>
      </c>
      <c r="H544" s="8">
        <f t="shared" si="889"/>
        <v>0</v>
      </c>
      <c r="I544" s="8">
        <f t="shared" si="890"/>
        <v>0</v>
      </c>
      <c r="J544" s="8">
        <f t="shared" si="891"/>
        <v>4</v>
      </c>
      <c r="K544" s="16" t="str">
        <f ca="1">VLOOKUP(E544,Shifts!A$2:B741,2,FALSE)</f>
        <v>00:00 00:00</v>
      </c>
      <c r="L544" s="16">
        <f t="shared" si="892"/>
        <v>78</v>
      </c>
      <c r="M544" s="16" t="str">
        <f ca="1">VLOOKUP(B544,Schedule!A$2:B$400,2,FALSE)</f>
        <v xml:space="preserve">00:00 00:00 </v>
      </c>
      <c r="O544" s="8" t="str">
        <f t="shared" ca="1" si="863"/>
        <v>insert into scheduleshift values (@ID,'72','1','2','158','1','0')exec @id=dbo.nextval 'scheduleshift.scheduleshiftref'</v>
      </c>
    </row>
    <row r="545" spans="1:15" x14ac:dyDescent="0.3">
      <c r="A545" s="8">
        <v>544</v>
      </c>
      <c r="B545" s="8">
        <f t="shared" ref="B545:B608" si="899">IF(I545=1,B544+1,B544)</f>
        <v>72</v>
      </c>
      <c r="C545" s="8">
        <f t="shared" si="887"/>
        <v>1</v>
      </c>
      <c r="D545" s="8">
        <f t="shared" si="896"/>
        <v>1</v>
      </c>
      <c r="E545" s="18">
        <f ca="1">IF(G545=1,"-2147483647",IF(A545/L544&lt;=N$2*N$3,OFFSET(Shifts!A$1,L544,0,1)))</f>
        <v>158</v>
      </c>
      <c r="F545" s="8">
        <v>1</v>
      </c>
      <c r="G545" s="42">
        <f t="shared" ref="G545" si="900">N$6</f>
        <v>0</v>
      </c>
      <c r="H545" s="8">
        <f t="shared" si="889"/>
        <v>0</v>
      </c>
      <c r="I545" s="8">
        <f t="shared" si="890"/>
        <v>0</v>
      </c>
      <c r="J545" s="8">
        <f t="shared" si="891"/>
        <v>5</v>
      </c>
      <c r="K545" s="16" t="str">
        <f ca="1">VLOOKUP(E545,Shifts!A$2:B742,2,FALSE)</f>
        <v>00:00 00:00</v>
      </c>
      <c r="L545" s="16">
        <f t="shared" si="892"/>
        <v>78</v>
      </c>
      <c r="M545" s="16" t="str">
        <f ca="1">VLOOKUP(B545,Schedule!A$2:B$400,2,FALSE)</f>
        <v xml:space="preserve">00:00 00:00 </v>
      </c>
      <c r="O545" s="8" t="str">
        <f t="shared" ca="1" si="863"/>
        <v>insert into scheduleshift values (@ID,'72','1','1','158','1','0')exec @id=dbo.nextval 'scheduleshift.scheduleshiftref'</v>
      </c>
    </row>
    <row r="546" spans="1:15" x14ac:dyDescent="0.3">
      <c r="A546" s="8">
        <v>545</v>
      </c>
      <c r="B546" s="8">
        <f t="shared" si="899"/>
        <v>72</v>
      </c>
      <c r="C546" s="8">
        <f t="shared" si="887"/>
        <v>1</v>
      </c>
      <c r="D546" s="8">
        <f t="shared" si="832"/>
        <v>2</v>
      </c>
      <c r="E546" s="18">
        <f ca="1">IF(G546=1,"-2147483647",IF(A546/L545&lt;=N$2*N$3,OFFSET(Shifts!A$1,L545,0,1)))</f>
        <v>158</v>
      </c>
      <c r="F546" s="8">
        <v>1</v>
      </c>
      <c r="G546" s="42">
        <f t="shared" ref="G546" si="901">N$7</f>
        <v>0</v>
      </c>
      <c r="H546" s="8">
        <f t="shared" si="889"/>
        <v>0</v>
      </c>
      <c r="I546" s="8">
        <f t="shared" si="890"/>
        <v>0</v>
      </c>
      <c r="J546" s="8">
        <f t="shared" si="891"/>
        <v>6</v>
      </c>
      <c r="K546" s="16" t="str">
        <f ca="1">VLOOKUP(E546,Shifts!A$2:B743,2,FALSE)</f>
        <v>00:00 00:00</v>
      </c>
      <c r="L546" s="16">
        <f t="shared" si="892"/>
        <v>78</v>
      </c>
      <c r="M546" s="16" t="str">
        <f ca="1">VLOOKUP(B546,Schedule!A$2:B$400,2,FALSE)</f>
        <v xml:space="preserve">00:00 00:00 </v>
      </c>
      <c r="O546" s="8" t="str">
        <f t="shared" ca="1" si="863"/>
        <v>insert into scheduleshift values (@ID,'72','1','2','158','1','0')exec @id=dbo.nextval 'scheduleshift.scheduleshiftref'</v>
      </c>
    </row>
    <row r="547" spans="1:15" x14ac:dyDescent="0.3">
      <c r="A547" s="8">
        <v>546</v>
      </c>
      <c r="B547" s="8">
        <f t="shared" si="899"/>
        <v>72</v>
      </c>
      <c r="C547" s="8">
        <f t="shared" si="887"/>
        <v>1</v>
      </c>
      <c r="D547" s="8">
        <f t="shared" si="834"/>
        <v>3</v>
      </c>
      <c r="E547" s="18">
        <f ca="1">IF(G547=1,"-2147483647",IF(A547/L546&lt;=N$2*N$3,OFFSET(Shifts!A$1,L546,0,1)))</f>
        <v>158</v>
      </c>
      <c r="F547" s="8">
        <v>1</v>
      </c>
      <c r="G547" s="42">
        <f t="shared" ref="G547" si="902">N$8</f>
        <v>0</v>
      </c>
      <c r="H547" s="8">
        <f t="shared" si="889"/>
        <v>0</v>
      </c>
      <c r="I547" s="8">
        <f t="shared" si="890"/>
        <v>0</v>
      </c>
      <c r="J547" s="8">
        <f t="shared" si="891"/>
        <v>7</v>
      </c>
      <c r="K547" s="16" t="str">
        <f ca="1">VLOOKUP(E547,Shifts!A$2:B744,2,FALSE)</f>
        <v>00:00 00:00</v>
      </c>
      <c r="L547" s="16">
        <f t="shared" si="892"/>
        <v>79</v>
      </c>
      <c r="M547" s="16" t="str">
        <f ca="1">VLOOKUP(B547,Schedule!A$2:B$400,2,FALSE)</f>
        <v xml:space="preserve">00:00 00:00 </v>
      </c>
      <c r="O547" s="8" t="str">
        <f t="shared" ca="1" si="863"/>
        <v>insert into scheduleshift values (@ID,'72','1','3','158','1','0')exec @id=dbo.nextval 'scheduleshift.scheduleshiftref'</v>
      </c>
    </row>
    <row r="548" spans="1:15" x14ac:dyDescent="0.3">
      <c r="A548" s="8">
        <v>547</v>
      </c>
      <c r="B548" s="8">
        <f t="shared" si="899"/>
        <v>72</v>
      </c>
      <c r="C548" s="8">
        <f t="shared" si="887"/>
        <v>1</v>
      </c>
      <c r="D548" s="8">
        <f t="shared" si="836"/>
        <v>4</v>
      </c>
      <c r="E548" s="18">
        <f ca="1">IF(G548=1,"-2147483647",IF(A548/L547&lt;=N$2*N$3,OFFSET(Shifts!A$1,L547,0,1)))</f>
        <v>160</v>
      </c>
      <c r="F548" s="8">
        <v>1</v>
      </c>
      <c r="G548" s="42">
        <f t="shared" ref="G548" si="903">N$9</f>
        <v>0</v>
      </c>
      <c r="H548" s="8">
        <f t="shared" si="889"/>
        <v>0</v>
      </c>
      <c r="I548" s="8">
        <f t="shared" si="890"/>
        <v>0</v>
      </c>
      <c r="J548" s="8">
        <f t="shared" si="891"/>
        <v>1</v>
      </c>
      <c r="K548" s="16" t="str">
        <f ca="1">VLOOKUP(E548,Shifts!A$2:B745,2,FALSE)</f>
        <v>00:00 00:00</v>
      </c>
      <c r="L548" s="16">
        <f t="shared" si="892"/>
        <v>79</v>
      </c>
      <c r="M548" s="16" t="str">
        <f ca="1">VLOOKUP(B548,Schedule!A$2:B$400,2,FALSE)</f>
        <v xml:space="preserve">00:00 00:00 </v>
      </c>
      <c r="O548" s="8" t="str">
        <f t="shared" ca="1" si="863"/>
        <v>insert into scheduleshift values (@ID,'72','1','4','160','1','0')exec @id=dbo.nextval 'scheduleshift.scheduleshiftref'</v>
      </c>
    </row>
    <row r="549" spans="1:15" x14ac:dyDescent="0.3">
      <c r="A549" s="8">
        <v>548</v>
      </c>
      <c r="B549" s="8">
        <f t="shared" si="899"/>
        <v>72</v>
      </c>
      <c r="C549" s="8">
        <f t="shared" si="887"/>
        <v>1</v>
      </c>
      <c r="D549" s="8">
        <f t="shared" si="838"/>
        <v>5</v>
      </c>
      <c r="E549" s="18">
        <f ca="1">IF(G549=1,"-2147483647",IF(A549/L548&lt;=N$2*N$3,OFFSET(Shifts!A$1,L548,0,1)))</f>
        <v>160</v>
      </c>
      <c r="F549" s="8">
        <v>1</v>
      </c>
      <c r="G549" s="42">
        <f t="shared" ref="G549" si="904">N$10</f>
        <v>0</v>
      </c>
      <c r="H549" s="8">
        <f t="shared" si="889"/>
        <v>0</v>
      </c>
      <c r="I549" s="8">
        <f t="shared" si="890"/>
        <v>0</v>
      </c>
      <c r="J549" s="8">
        <f t="shared" si="891"/>
        <v>2</v>
      </c>
      <c r="K549" s="16" t="str">
        <f ca="1">VLOOKUP(E549,Shifts!A$2:B746,2,FALSE)</f>
        <v>00:00 00:00</v>
      </c>
      <c r="L549" s="16">
        <f t="shared" si="892"/>
        <v>79</v>
      </c>
      <c r="M549" s="16" t="str">
        <f ca="1">VLOOKUP(B549,Schedule!A$2:B$400,2,FALSE)</f>
        <v xml:space="preserve">00:00 00:00 </v>
      </c>
      <c r="O549" s="8" t="str">
        <f t="shared" ca="1" si="863"/>
        <v>insert into scheduleshift values (@ID,'72','1','5','160','1','0')exec @id=dbo.nextval 'scheduleshift.scheduleshiftref'</v>
      </c>
    </row>
    <row r="550" spans="1:15" x14ac:dyDescent="0.3">
      <c r="A550" s="8">
        <v>549</v>
      </c>
      <c r="B550" s="8">
        <f t="shared" si="899"/>
        <v>72</v>
      </c>
      <c r="C550" s="8">
        <f t="shared" si="887"/>
        <v>1</v>
      </c>
      <c r="D550" s="8">
        <f t="shared" si="840"/>
        <v>6</v>
      </c>
      <c r="E550" s="18" t="str">
        <f ca="1">IF(G550=1,"-2147483647",IF(A550/L549&lt;=N$2*N$3,OFFSET(Shifts!A$1,L549,0,1)))</f>
        <v>-2147483647</v>
      </c>
      <c r="F550" s="8">
        <v>1</v>
      </c>
      <c r="G550" s="42">
        <f t="shared" ref="G550" si="905">N$11</f>
        <v>1</v>
      </c>
      <c r="H550" s="8">
        <f t="shared" si="889"/>
        <v>0</v>
      </c>
      <c r="I550" s="8">
        <f t="shared" si="890"/>
        <v>0</v>
      </c>
      <c r="J550" s="8">
        <f t="shared" si="891"/>
        <v>3</v>
      </c>
      <c r="K550" s="16" t="e">
        <f ca="1">VLOOKUP(E550,Shifts!A$2:B747,2,FALSE)</f>
        <v>#N/A</v>
      </c>
      <c r="L550" s="16">
        <f t="shared" si="892"/>
        <v>79</v>
      </c>
      <c r="M550" s="16" t="str">
        <f ca="1">VLOOKUP(B550,Schedule!A$2:B$400,2,FALSE)</f>
        <v xml:space="preserve">00:00 00:00 </v>
      </c>
      <c r="O550" s="8" t="str">
        <f t="shared" ca="1" si="863"/>
        <v>insert into scheduleshift values (@ID,'72','1','6','-2147483647','1','1')exec @id=dbo.nextval 'scheduleshift.scheduleshiftref'</v>
      </c>
    </row>
    <row r="551" spans="1:15" x14ac:dyDescent="0.3">
      <c r="A551" s="8">
        <v>550</v>
      </c>
      <c r="B551" s="8">
        <f t="shared" si="899"/>
        <v>72</v>
      </c>
      <c r="C551" s="8">
        <f t="shared" si="887"/>
        <v>1</v>
      </c>
      <c r="D551" s="8">
        <f t="shared" si="842"/>
        <v>7</v>
      </c>
      <c r="E551" s="18" t="str">
        <f ca="1">IF(G551=1,"-2147483647",IF(A551/L550&lt;=N$2*N$3,OFFSET(Shifts!A$1,L550,0,1)))</f>
        <v>-2147483647</v>
      </c>
      <c r="F551" s="8">
        <v>1</v>
      </c>
      <c r="G551" s="42">
        <f t="shared" ref="G551" si="906">N$12</f>
        <v>1</v>
      </c>
      <c r="H551" s="8">
        <f t="shared" si="889"/>
        <v>0</v>
      </c>
      <c r="I551" s="8">
        <f t="shared" si="890"/>
        <v>0</v>
      </c>
      <c r="J551" s="8">
        <f t="shared" si="891"/>
        <v>4</v>
      </c>
      <c r="K551" s="16" t="e">
        <f ca="1">VLOOKUP(E551,Shifts!A$2:B748,2,FALSE)</f>
        <v>#N/A</v>
      </c>
      <c r="L551" s="16">
        <f t="shared" si="892"/>
        <v>79</v>
      </c>
      <c r="M551" s="16" t="str">
        <f ca="1">VLOOKUP(B551,Schedule!A$2:B$400,2,FALSE)</f>
        <v xml:space="preserve">00:00 00:00 </v>
      </c>
      <c r="O551" s="8" t="str">
        <f t="shared" ca="1" si="863"/>
        <v>insert into scheduleshift values (@ID,'72','1','7','-2147483647','1','1')exec @id=dbo.nextval 'scheduleshift.scheduleshiftref'</v>
      </c>
    </row>
    <row r="552" spans="1:15" x14ac:dyDescent="0.3">
      <c r="A552" s="8">
        <v>551</v>
      </c>
      <c r="B552" s="8">
        <f t="shared" si="899"/>
        <v>73</v>
      </c>
      <c r="C552" s="8">
        <f t="shared" si="887"/>
        <v>1</v>
      </c>
      <c r="D552" s="8">
        <f t="shared" si="896"/>
        <v>1</v>
      </c>
      <c r="E552" s="18">
        <f ca="1">IF(G552=1,"-2147483647",IF(A552/L551&lt;=N$2*N$3,OFFSET(Shifts!A$1,L551,0,1)))</f>
        <v>160</v>
      </c>
      <c r="F552" s="8">
        <v>1</v>
      </c>
      <c r="G552" s="42">
        <f t="shared" ref="G552:G553" si="907">N$6</f>
        <v>0</v>
      </c>
      <c r="H552" s="8">
        <f t="shared" si="889"/>
        <v>1</v>
      </c>
      <c r="I552" s="8">
        <f t="shared" si="890"/>
        <v>1</v>
      </c>
      <c r="J552" s="8">
        <f t="shared" si="891"/>
        <v>5</v>
      </c>
      <c r="K552" s="16" t="str">
        <f ca="1">VLOOKUP(E552,Shifts!A$2:B749,2,FALSE)</f>
        <v>00:00 00:00</v>
      </c>
      <c r="L552" s="16">
        <f t="shared" si="892"/>
        <v>79</v>
      </c>
      <c r="M552" s="16" t="str">
        <f ca="1">VLOOKUP(B552,Schedule!A$2:B$400,2,FALSE)</f>
        <v xml:space="preserve">00:00 00:00 </v>
      </c>
      <c r="O552" s="8" t="str">
        <f t="shared" ca="1" si="863"/>
        <v>insert into scheduleshift values (@ID,'73','1','1','160','1','0')exec @id=dbo.nextval 'scheduleshift.scheduleshiftref'</v>
      </c>
    </row>
    <row r="553" spans="1:15" x14ac:dyDescent="0.3">
      <c r="A553" s="8">
        <v>552</v>
      </c>
      <c r="B553" s="8">
        <f t="shared" si="899"/>
        <v>73</v>
      </c>
      <c r="C553" s="8">
        <f t="shared" si="887"/>
        <v>1</v>
      </c>
      <c r="D553" s="8">
        <f t="shared" si="896"/>
        <v>1</v>
      </c>
      <c r="E553" s="18">
        <f ca="1">IF(G553=1,"-2147483647",IF(A553/L552&lt;=N$2*N$3,OFFSET(Shifts!A$1,L552,0,1)))</f>
        <v>160</v>
      </c>
      <c r="F553" s="8">
        <v>1</v>
      </c>
      <c r="G553" s="42">
        <f t="shared" si="907"/>
        <v>0</v>
      </c>
      <c r="H553" s="8">
        <f t="shared" si="889"/>
        <v>0</v>
      </c>
      <c r="I553" s="8">
        <f t="shared" si="890"/>
        <v>0</v>
      </c>
      <c r="J553" s="8">
        <f t="shared" si="891"/>
        <v>6</v>
      </c>
      <c r="K553" s="16" t="str">
        <f ca="1">VLOOKUP(E553,Shifts!A$2:B750,2,FALSE)</f>
        <v>00:00 00:00</v>
      </c>
      <c r="L553" s="16">
        <f t="shared" si="892"/>
        <v>79</v>
      </c>
      <c r="M553" s="16" t="str">
        <f ca="1">VLOOKUP(B553,Schedule!A$2:B$400,2,FALSE)</f>
        <v xml:space="preserve">00:00 00:00 </v>
      </c>
      <c r="O553" s="8" t="str">
        <f t="shared" ca="1" si="863"/>
        <v>insert into scheduleshift values (@ID,'73','1','1','160','1','0')exec @id=dbo.nextval 'scheduleshift.scheduleshiftref'</v>
      </c>
    </row>
    <row r="554" spans="1:15" x14ac:dyDescent="0.3">
      <c r="A554" s="8">
        <v>553</v>
      </c>
      <c r="B554" s="8">
        <f t="shared" si="899"/>
        <v>73</v>
      </c>
      <c r="C554" s="8">
        <f t="shared" si="887"/>
        <v>1</v>
      </c>
      <c r="D554" s="8">
        <f t="shared" ref="D554" si="908">D553+1</f>
        <v>2</v>
      </c>
      <c r="E554" s="18">
        <f ca="1">IF(G554=1,"-2147483647",IF(A554/L553&lt;=N$2*N$3,OFFSET(Shifts!A$1,L553,0,1)))</f>
        <v>160</v>
      </c>
      <c r="F554" s="8">
        <v>1</v>
      </c>
      <c r="G554" s="42">
        <f t="shared" ref="G554" si="909">N$7</f>
        <v>0</v>
      </c>
      <c r="H554" s="8">
        <f t="shared" si="889"/>
        <v>0</v>
      </c>
      <c r="I554" s="8">
        <f t="shared" si="890"/>
        <v>0</v>
      </c>
      <c r="J554" s="8">
        <f t="shared" si="891"/>
        <v>7</v>
      </c>
      <c r="K554" s="16" t="str">
        <f ca="1">VLOOKUP(E554,Shifts!A$2:B751,2,FALSE)</f>
        <v>00:00 00:00</v>
      </c>
      <c r="L554" s="16">
        <f t="shared" si="892"/>
        <v>80</v>
      </c>
      <c r="M554" s="16" t="str">
        <f ca="1">VLOOKUP(B554,Schedule!A$2:B$400,2,FALSE)</f>
        <v xml:space="preserve">00:00 00:00 </v>
      </c>
      <c r="O554" s="8" t="str">
        <f t="shared" ca="1" si="863"/>
        <v>insert into scheduleshift values (@ID,'73','1','2','160','1','0')exec @id=dbo.nextval 'scheduleshift.scheduleshiftref'</v>
      </c>
    </row>
    <row r="555" spans="1:15" x14ac:dyDescent="0.3">
      <c r="A555" s="8">
        <v>554</v>
      </c>
      <c r="B555" s="8">
        <f t="shared" si="899"/>
        <v>73</v>
      </c>
      <c r="C555" s="8">
        <f t="shared" si="887"/>
        <v>1</v>
      </c>
      <c r="D555" s="8">
        <f t="shared" ref="D555" si="910">D553+2</f>
        <v>3</v>
      </c>
      <c r="E555" s="18">
        <f ca="1">IF(G555=1,"-2147483647",IF(A555/L554&lt;=N$2*N$3,OFFSET(Shifts!A$1,L554,0,1)))</f>
        <v>162</v>
      </c>
      <c r="F555" s="8">
        <v>1</v>
      </c>
      <c r="G555" s="42">
        <f t="shared" ref="G555" si="911">N$8</f>
        <v>0</v>
      </c>
      <c r="H555" s="8">
        <f t="shared" si="889"/>
        <v>0</v>
      </c>
      <c r="I555" s="8">
        <f t="shared" si="890"/>
        <v>0</v>
      </c>
      <c r="J555" s="8">
        <f t="shared" si="891"/>
        <v>1</v>
      </c>
      <c r="K555" s="16" t="str">
        <f ca="1">VLOOKUP(E555,Shifts!A$2:B752,2,FALSE)</f>
        <v>00:00 00:00</v>
      </c>
      <c r="L555" s="16">
        <f t="shared" si="892"/>
        <v>80</v>
      </c>
      <c r="M555" s="16" t="str">
        <f ca="1">VLOOKUP(B555,Schedule!A$2:B$400,2,FALSE)</f>
        <v xml:space="preserve">00:00 00:00 </v>
      </c>
      <c r="O555" s="8" t="str">
        <f t="shared" ca="1" si="863"/>
        <v>insert into scheduleshift values (@ID,'73','1','3','162','1','0')exec @id=dbo.nextval 'scheduleshift.scheduleshiftref'</v>
      </c>
    </row>
    <row r="556" spans="1:15" x14ac:dyDescent="0.3">
      <c r="A556" s="8">
        <v>555</v>
      </c>
      <c r="B556" s="8">
        <f t="shared" si="899"/>
        <v>73</v>
      </c>
      <c r="C556" s="8">
        <f t="shared" si="887"/>
        <v>1</v>
      </c>
      <c r="D556" s="8">
        <f t="shared" ref="D556" si="912">D553+3</f>
        <v>4</v>
      </c>
      <c r="E556" s="18">
        <f ca="1">IF(G556=1,"-2147483647",IF(A556/L555&lt;=N$2*N$3,OFFSET(Shifts!A$1,L555,0,1)))</f>
        <v>162</v>
      </c>
      <c r="F556" s="8">
        <v>1</v>
      </c>
      <c r="G556" s="42">
        <f t="shared" ref="G556" si="913">N$9</f>
        <v>0</v>
      </c>
      <c r="H556" s="8">
        <f t="shared" si="889"/>
        <v>0</v>
      </c>
      <c r="I556" s="8">
        <f t="shared" si="890"/>
        <v>0</v>
      </c>
      <c r="J556" s="8">
        <f t="shared" si="891"/>
        <v>2</v>
      </c>
      <c r="K556" s="16" t="str">
        <f ca="1">VLOOKUP(E556,Shifts!A$2:B753,2,FALSE)</f>
        <v>00:00 00:00</v>
      </c>
      <c r="L556" s="16">
        <f t="shared" si="892"/>
        <v>80</v>
      </c>
      <c r="M556" s="16" t="str">
        <f ca="1">VLOOKUP(B556,Schedule!A$2:B$400,2,FALSE)</f>
        <v xml:space="preserve">00:00 00:00 </v>
      </c>
      <c r="O556" s="8" t="str">
        <f t="shared" ca="1" si="863"/>
        <v>insert into scheduleshift values (@ID,'73','1','4','162','1','0')exec @id=dbo.nextval 'scheduleshift.scheduleshiftref'</v>
      </c>
    </row>
    <row r="557" spans="1:15" x14ac:dyDescent="0.3">
      <c r="A557" s="8">
        <v>556</v>
      </c>
      <c r="B557" s="8">
        <f t="shared" si="899"/>
        <v>73</v>
      </c>
      <c r="C557" s="8">
        <f t="shared" si="887"/>
        <v>1</v>
      </c>
      <c r="D557" s="8">
        <f t="shared" ref="D557" si="914">D553+4</f>
        <v>5</v>
      </c>
      <c r="E557" s="18">
        <f ca="1">IF(G557=1,"-2147483647",IF(A557/L556&lt;=N$2*N$3,OFFSET(Shifts!A$1,L556,0,1)))</f>
        <v>162</v>
      </c>
      <c r="F557" s="8">
        <v>1</v>
      </c>
      <c r="G557" s="42">
        <f t="shared" ref="G557" si="915">N$10</f>
        <v>0</v>
      </c>
      <c r="H557" s="8">
        <f t="shared" si="889"/>
        <v>0</v>
      </c>
      <c r="I557" s="8">
        <f t="shared" si="890"/>
        <v>0</v>
      </c>
      <c r="J557" s="8">
        <f t="shared" si="891"/>
        <v>3</v>
      </c>
      <c r="K557" s="16" t="str">
        <f ca="1">VLOOKUP(E557,Shifts!A$2:B754,2,FALSE)</f>
        <v>00:00 00:00</v>
      </c>
      <c r="L557" s="16">
        <f t="shared" si="892"/>
        <v>80</v>
      </c>
      <c r="M557" s="16" t="str">
        <f ca="1">VLOOKUP(B557,Schedule!A$2:B$400,2,FALSE)</f>
        <v xml:space="preserve">00:00 00:00 </v>
      </c>
      <c r="O557" s="8" t="str">
        <f t="shared" ca="1" si="863"/>
        <v>insert into scheduleshift values (@ID,'73','1','5','162','1','0')exec @id=dbo.nextval 'scheduleshift.scheduleshiftref'</v>
      </c>
    </row>
    <row r="558" spans="1:15" x14ac:dyDescent="0.3">
      <c r="A558" s="8">
        <v>557</v>
      </c>
      <c r="B558" s="8">
        <f t="shared" si="899"/>
        <v>73</v>
      </c>
      <c r="C558" s="8">
        <f t="shared" si="887"/>
        <v>1</v>
      </c>
      <c r="D558" s="8">
        <f t="shared" ref="D558" si="916">D553+5</f>
        <v>6</v>
      </c>
      <c r="E558" s="18" t="str">
        <f ca="1">IF(G558=1,"-2147483647",IF(A558/L557&lt;=N$2*N$3,OFFSET(Shifts!A$1,L557,0,1)))</f>
        <v>-2147483647</v>
      </c>
      <c r="F558" s="8">
        <v>1</v>
      </c>
      <c r="G558" s="42">
        <f t="shared" ref="G558" si="917">N$11</f>
        <v>1</v>
      </c>
      <c r="H558" s="8">
        <f t="shared" si="889"/>
        <v>0</v>
      </c>
      <c r="I558" s="8">
        <f t="shared" si="890"/>
        <v>0</v>
      </c>
      <c r="J558" s="8">
        <f t="shared" si="891"/>
        <v>4</v>
      </c>
      <c r="K558" s="16" t="e">
        <f ca="1">VLOOKUP(E558,Shifts!A$2:B755,2,FALSE)</f>
        <v>#N/A</v>
      </c>
      <c r="L558" s="16">
        <f t="shared" si="892"/>
        <v>80</v>
      </c>
      <c r="M558" s="16" t="str">
        <f ca="1">VLOOKUP(B558,Schedule!A$2:B$400,2,FALSE)</f>
        <v xml:space="preserve">00:00 00:00 </v>
      </c>
      <c r="O558" s="8" t="str">
        <f t="shared" ca="1" si="863"/>
        <v>insert into scheduleshift values (@ID,'73','1','6','-2147483647','1','1')exec @id=dbo.nextval 'scheduleshift.scheduleshiftref'</v>
      </c>
    </row>
    <row r="559" spans="1:15" x14ac:dyDescent="0.3">
      <c r="A559" s="8">
        <v>558</v>
      </c>
      <c r="B559" s="8">
        <f t="shared" si="899"/>
        <v>73</v>
      </c>
      <c r="C559" s="8">
        <f t="shared" si="887"/>
        <v>1</v>
      </c>
      <c r="D559" s="8">
        <f t="shared" ref="D559" si="918">D553+6</f>
        <v>7</v>
      </c>
      <c r="E559" s="18" t="str">
        <f ca="1">IF(G559=1,"-2147483647",IF(A559/L558&lt;=N$2*N$3,OFFSET(Shifts!A$1,L558,0,1)))</f>
        <v>-2147483647</v>
      </c>
      <c r="F559" s="8">
        <v>1</v>
      </c>
      <c r="G559" s="42">
        <f t="shared" ref="G559" si="919">N$12</f>
        <v>1</v>
      </c>
      <c r="H559" s="8">
        <f t="shared" si="889"/>
        <v>0</v>
      </c>
      <c r="I559" s="8">
        <f t="shared" si="890"/>
        <v>0</v>
      </c>
      <c r="J559" s="8">
        <f t="shared" si="891"/>
        <v>5</v>
      </c>
      <c r="K559" s="16" t="e">
        <f ca="1">VLOOKUP(E559,Shifts!A$2:B756,2,FALSE)</f>
        <v>#N/A</v>
      </c>
      <c r="L559" s="16">
        <f t="shared" si="892"/>
        <v>80</v>
      </c>
      <c r="M559" s="16" t="str">
        <f ca="1">VLOOKUP(B559,Schedule!A$2:B$400,2,FALSE)</f>
        <v xml:space="preserve">00:00 00:00 </v>
      </c>
      <c r="O559" s="8" t="str">
        <f t="shared" ca="1" si="863"/>
        <v>insert into scheduleshift values (@ID,'73','1','7','-2147483647','1','1')exec @id=dbo.nextval 'scheduleshift.scheduleshiftref'</v>
      </c>
    </row>
    <row r="560" spans="1:15" x14ac:dyDescent="0.3">
      <c r="A560" s="8">
        <v>559</v>
      </c>
      <c r="B560" s="8">
        <f t="shared" si="899"/>
        <v>74</v>
      </c>
      <c r="C560" s="8">
        <f t="shared" si="887"/>
        <v>1</v>
      </c>
      <c r="D560" s="8">
        <f t="shared" si="896"/>
        <v>1</v>
      </c>
      <c r="E560" s="18">
        <f ca="1">IF(G560=1,"-2147483647",IF(A560/L559&lt;=N$2*N$3,OFFSET(Shifts!A$1,L559,0,1)))</f>
        <v>162</v>
      </c>
      <c r="F560" s="8">
        <v>1</v>
      </c>
      <c r="G560" s="42">
        <f t="shared" ref="G560" si="920">N$6</f>
        <v>0</v>
      </c>
      <c r="H560" s="8">
        <f t="shared" si="889"/>
        <v>1</v>
      </c>
      <c r="I560" s="8">
        <f t="shared" si="890"/>
        <v>1</v>
      </c>
      <c r="J560" s="8">
        <f t="shared" si="891"/>
        <v>6</v>
      </c>
      <c r="K560" s="16" t="str">
        <f ca="1">VLOOKUP(E560,Shifts!A$2:B757,2,FALSE)</f>
        <v>00:00 00:00</v>
      </c>
      <c r="L560" s="16">
        <f t="shared" si="892"/>
        <v>80</v>
      </c>
      <c r="M560" s="16" t="str">
        <f ca="1">VLOOKUP(B560,Schedule!A$2:B$400,2,FALSE)</f>
        <v xml:space="preserve">00:00 00:00 </v>
      </c>
      <c r="O560" s="8" t="str">
        <f t="shared" ca="1" si="863"/>
        <v>insert into scheduleshift values (@ID,'74','1','1','162','1','0')exec @id=dbo.nextval 'scheduleshift.scheduleshiftref'</v>
      </c>
    </row>
    <row r="561" spans="1:15" x14ac:dyDescent="0.3">
      <c r="A561" s="8">
        <v>560</v>
      </c>
      <c r="B561" s="8">
        <f t="shared" si="899"/>
        <v>74</v>
      </c>
      <c r="C561" s="8">
        <f t="shared" si="887"/>
        <v>1</v>
      </c>
      <c r="D561" s="8">
        <f t="shared" ref="D561" si="921">D560+1</f>
        <v>2</v>
      </c>
      <c r="E561" s="18">
        <f ca="1">IF(G561=1,"-2147483647",IF(A561/L560&lt;=N$2*N$3,OFFSET(Shifts!A$1,L560,0,1)))</f>
        <v>162</v>
      </c>
      <c r="F561" s="8">
        <v>1</v>
      </c>
      <c r="G561" s="42">
        <f t="shared" ref="G561" si="922">N$7</f>
        <v>0</v>
      </c>
      <c r="H561" s="8">
        <f t="shared" si="889"/>
        <v>0</v>
      </c>
      <c r="I561" s="8">
        <f t="shared" si="890"/>
        <v>0</v>
      </c>
      <c r="J561" s="8">
        <f t="shared" si="891"/>
        <v>7</v>
      </c>
      <c r="K561" s="16" t="str">
        <f ca="1">VLOOKUP(E561,Shifts!A$2:B758,2,FALSE)</f>
        <v>00:00 00:00</v>
      </c>
      <c r="L561" s="16">
        <f t="shared" si="892"/>
        <v>81</v>
      </c>
      <c r="M561" s="16" t="str">
        <f ca="1">VLOOKUP(B561,Schedule!A$2:B$400,2,FALSE)</f>
        <v xml:space="preserve">00:00 00:00 </v>
      </c>
      <c r="O561" s="8" t="str">
        <f t="shared" ca="1" si="863"/>
        <v>insert into scheduleshift values (@ID,'74','1','2','162','1','0')exec @id=dbo.nextval 'scheduleshift.scheduleshiftref'</v>
      </c>
    </row>
    <row r="562" spans="1:15" x14ac:dyDescent="0.3">
      <c r="A562" s="8">
        <v>561</v>
      </c>
      <c r="B562" s="8">
        <f t="shared" si="899"/>
        <v>74</v>
      </c>
      <c r="C562" s="8">
        <f t="shared" si="887"/>
        <v>1</v>
      </c>
      <c r="D562" s="8">
        <f t="shared" si="896"/>
        <v>1</v>
      </c>
      <c r="E562" s="18">
        <f ca="1">IF(G562=1,"-2147483647",IF(A562/L561&lt;=N$2*N$3,OFFSET(Shifts!A$1,L561,0,1)))</f>
        <v>164</v>
      </c>
      <c r="F562" s="8">
        <v>1</v>
      </c>
      <c r="G562" s="42">
        <f t="shared" ref="G562" si="923">N$6</f>
        <v>0</v>
      </c>
      <c r="H562" s="8">
        <f t="shared" si="889"/>
        <v>0</v>
      </c>
      <c r="I562" s="8">
        <f t="shared" si="890"/>
        <v>0</v>
      </c>
      <c r="J562" s="8">
        <f t="shared" si="891"/>
        <v>1</v>
      </c>
      <c r="K562" s="16" t="str">
        <f ca="1">VLOOKUP(E562,Shifts!A$2:B759,2,FALSE)</f>
        <v>00:00 00:00</v>
      </c>
      <c r="L562" s="16">
        <f t="shared" si="892"/>
        <v>81</v>
      </c>
      <c r="M562" s="16" t="str">
        <f ca="1">VLOOKUP(B562,Schedule!A$2:B$400,2,FALSE)</f>
        <v xml:space="preserve">00:00 00:00 </v>
      </c>
      <c r="O562" s="8" t="str">
        <f t="shared" ca="1" si="863"/>
        <v>insert into scheduleshift values (@ID,'74','1','1','164','1','0')exec @id=dbo.nextval 'scheduleshift.scheduleshiftref'</v>
      </c>
    </row>
    <row r="563" spans="1:15" x14ac:dyDescent="0.3">
      <c r="A563" s="8">
        <v>562</v>
      </c>
      <c r="B563" s="8">
        <f t="shared" si="899"/>
        <v>74</v>
      </c>
      <c r="C563" s="8">
        <f t="shared" si="887"/>
        <v>1</v>
      </c>
      <c r="D563" s="8">
        <f t="shared" ref="D563:D626" si="924">D562+1</f>
        <v>2</v>
      </c>
      <c r="E563" s="18">
        <f ca="1">IF(G563=1,"-2147483647",IF(A563/L562&lt;=N$2*N$3,OFFSET(Shifts!A$1,L562,0,1)))</f>
        <v>164</v>
      </c>
      <c r="F563" s="8">
        <v>1</v>
      </c>
      <c r="G563" s="42">
        <f t="shared" ref="G563" si="925">N$7</f>
        <v>0</v>
      </c>
      <c r="H563" s="8">
        <f t="shared" si="889"/>
        <v>0</v>
      </c>
      <c r="I563" s="8">
        <f t="shared" si="890"/>
        <v>0</v>
      </c>
      <c r="J563" s="8">
        <f t="shared" si="891"/>
        <v>2</v>
      </c>
      <c r="K563" s="16" t="str">
        <f ca="1">VLOOKUP(E563,Shifts!A$2:B760,2,FALSE)</f>
        <v>00:00 00:00</v>
      </c>
      <c r="L563" s="16">
        <f t="shared" si="892"/>
        <v>81</v>
      </c>
      <c r="M563" s="16" t="str">
        <f ca="1">VLOOKUP(B563,Schedule!A$2:B$400,2,FALSE)</f>
        <v xml:space="preserve">00:00 00:00 </v>
      </c>
      <c r="O563" s="8" t="str">
        <f t="shared" ca="1" si="863"/>
        <v>insert into scheduleshift values (@ID,'74','1','2','164','1','0')exec @id=dbo.nextval 'scheduleshift.scheduleshiftref'</v>
      </c>
    </row>
    <row r="564" spans="1:15" x14ac:dyDescent="0.3">
      <c r="A564" s="8">
        <v>563</v>
      </c>
      <c r="B564" s="8">
        <f t="shared" si="899"/>
        <v>74</v>
      </c>
      <c r="C564" s="8">
        <f t="shared" si="887"/>
        <v>1</v>
      </c>
      <c r="D564" s="8">
        <f t="shared" ref="D564:D627" si="926">D562+2</f>
        <v>3</v>
      </c>
      <c r="E564" s="18">
        <f ca="1">IF(G564=1,"-2147483647",IF(A564/L563&lt;=N$2*N$3,OFFSET(Shifts!A$1,L563,0,1)))</f>
        <v>164</v>
      </c>
      <c r="F564" s="8">
        <v>1</v>
      </c>
      <c r="G564" s="42">
        <f t="shared" ref="G564" si="927">N$8</f>
        <v>0</v>
      </c>
      <c r="H564" s="8">
        <f t="shared" si="889"/>
        <v>0</v>
      </c>
      <c r="I564" s="8">
        <f t="shared" si="890"/>
        <v>0</v>
      </c>
      <c r="J564" s="8">
        <f t="shared" si="891"/>
        <v>3</v>
      </c>
      <c r="K564" s="16" t="str">
        <f ca="1">VLOOKUP(E564,Shifts!A$2:B761,2,FALSE)</f>
        <v>00:00 00:00</v>
      </c>
      <c r="L564" s="16">
        <f t="shared" si="892"/>
        <v>81</v>
      </c>
      <c r="M564" s="16" t="str">
        <f ca="1">VLOOKUP(B564,Schedule!A$2:B$400,2,FALSE)</f>
        <v xml:space="preserve">00:00 00:00 </v>
      </c>
      <c r="O564" s="8" t="str">
        <f t="shared" ca="1" si="863"/>
        <v>insert into scheduleshift values (@ID,'74','1','3','164','1','0')exec @id=dbo.nextval 'scheduleshift.scheduleshiftref'</v>
      </c>
    </row>
    <row r="565" spans="1:15" x14ac:dyDescent="0.3">
      <c r="A565" s="8">
        <v>564</v>
      </c>
      <c r="B565" s="8">
        <f t="shared" si="899"/>
        <v>74</v>
      </c>
      <c r="C565" s="8">
        <f t="shared" si="887"/>
        <v>1</v>
      </c>
      <c r="D565" s="8">
        <f t="shared" ref="D565:D628" si="928">D562+3</f>
        <v>4</v>
      </c>
      <c r="E565" s="18">
        <f ca="1">IF(G565=1,"-2147483647",IF(A565/L564&lt;=N$2*N$3,OFFSET(Shifts!A$1,L564,0,1)))</f>
        <v>164</v>
      </c>
      <c r="F565" s="8">
        <v>1</v>
      </c>
      <c r="G565" s="42">
        <f t="shared" ref="G565" si="929">N$9</f>
        <v>0</v>
      </c>
      <c r="H565" s="8">
        <f t="shared" si="889"/>
        <v>0</v>
      </c>
      <c r="I565" s="8">
        <f t="shared" si="890"/>
        <v>0</v>
      </c>
      <c r="J565" s="8">
        <f t="shared" si="891"/>
        <v>4</v>
      </c>
      <c r="K565" s="16" t="str">
        <f ca="1">VLOOKUP(E565,Shifts!A$2:B762,2,FALSE)</f>
        <v>00:00 00:00</v>
      </c>
      <c r="L565" s="16">
        <f t="shared" si="892"/>
        <v>81</v>
      </c>
      <c r="M565" s="16" t="str">
        <f ca="1">VLOOKUP(B565,Schedule!A$2:B$400,2,FALSE)</f>
        <v xml:space="preserve">00:00 00:00 </v>
      </c>
      <c r="O565" s="8" t="str">
        <f t="shared" ca="1" si="863"/>
        <v>insert into scheduleshift values (@ID,'74','1','4','164','1','0')exec @id=dbo.nextval 'scheduleshift.scheduleshiftref'</v>
      </c>
    </row>
    <row r="566" spans="1:15" x14ac:dyDescent="0.3">
      <c r="A566" s="8">
        <v>565</v>
      </c>
      <c r="B566" s="8">
        <f t="shared" si="899"/>
        <v>74</v>
      </c>
      <c r="C566" s="8">
        <f t="shared" si="887"/>
        <v>1</v>
      </c>
      <c r="D566" s="8">
        <f t="shared" ref="D566:D629" si="930">D562+4</f>
        <v>5</v>
      </c>
      <c r="E566" s="18">
        <f ca="1">IF(G566=1,"-2147483647",IF(A566/L565&lt;=N$2*N$3,OFFSET(Shifts!A$1,L565,0,1)))</f>
        <v>164</v>
      </c>
      <c r="F566" s="8">
        <v>1</v>
      </c>
      <c r="G566" s="42">
        <f t="shared" ref="G566" si="931">N$10</f>
        <v>0</v>
      </c>
      <c r="H566" s="8">
        <f t="shared" si="889"/>
        <v>0</v>
      </c>
      <c r="I566" s="8">
        <f t="shared" si="890"/>
        <v>0</v>
      </c>
      <c r="J566" s="8">
        <f t="shared" si="891"/>
        <v>5</v>
      </c>
      <c r="K566" s="16" t="str">
        <f ca="1">VLOOKUP(E566,Shifts!A$2:B763,2,FALSE)</f>
        <v>00:00 00:00</v>
      </c>
      <c r="L566" s="16">
        <f t="shared" si="892"/>
        <v>81</v>
      </c>
      <c r="M566" s="16" t="str">
        <f ca="1">VLOOKUP(B566,Schedule!A$2:B$400,2,FALSE)</f>
        <v xml:space="preserve">00:00 00:00 </v>
      </c>
      <c r="O566" s="8" t="str">
        <f t="shared" ca="1" si="863"/>
        <v>insert into scheduleshift values (@ID,'74','1','5','164','1','0')exec @id=dbo.nextval 'scheduleshift.scheduleshiftref'</v>
      </c>
    </row>
    <row r="567" spans="1:15" x14ac:dyDescent="0.3">
      <c r="A567" s="8">
        <v>566</v>
      </c>
      <c r="B567" s="8">
        <f t="shared" si="899"/>
        <v>74</v>
      </c>
      <c r="C567" s="8">
        <f t="shared" si="887"/>
        <v>1</v>
      </c>
      <c r="D567" s="8">
        <f t="shared" ref="D567:D630" si="932">D562+5</f>
        <v>6</v>
      </c>
      <c r="E567" s="18" t="str">
        <f ca="1">IF(G567=1,"-2147483647",IF(A567/L566&lt;=N$2*N$3,OFFSET(Shifts!A$1,L566,0,1)))</f>
        <v>-2147483647</v>
      </c>
      <c r="F567" s="8">
        <v>1</v>
      </c>
      <c r="G567" s="42">
        <f t="shared" ref="G567" si="933">N$11</f>
        <v>1</v>
      </c>
      <c r="H567" s="8">
        <f t="shared" si="889"/>
        <v>0</v>
      </c>
      <c r="I567" s="8">
        <f t="shared" si="890"/>
        <v>0</v>
      </c>
      <c r="J567" s="8">
        <f t="shared" si="891"/>
        <v>6</v>
      </c>
      <c r="K567" s="16" t="e">
        <f ca="1">VLOOKUP(E567,Shifts!A$2:B764,2,FALSE)</f>
        <v>#N/A</v>
      </c>
      <c r="L567" s="16">
        <f t="shared" si="892"/>
        <v>81</v>
      </c>
      <c r="M567" s="16" t="str">
        <f ca="1">VLOOKUP(B567,Schedule!A$2:B$400,2,FALSE)</f>
        <v xml:space="preserve">00:00 00:00 </v>
      </c>
      <c r="O567" s="8" t="str">
        <f t="shared" ca="1" si="863"/>
        <v>insert into scheduleshift values (@ID,'74','1','6','-2147483647','1','1')exec @id=dbo.nextval 'scheduleshift.scheduleshiftref'</v>
      </c>
    </row>
    <row r="568" spans="1:15" x14ac:dyDescent="0.3">
      <c r="A568" s="8">
        <v>567</v>
      </c>
      <c r="B568" s="8">
        <f t="shared" si="899"/>
        <v>74</v>
      </c>
      <c r="C568" s="8">
        <f t="shared" si="887"/>
        <v>1</v>
      </c>
      <c r="D568" s="8">
        <f t="shared" ref="D568:D631" si="934">D562+6</f>
        <v>7</v>
      </c>
      <c r="E568" s="18" t="str">
        <f ca="1">IF(G568=1,"-2147483647",IF(A568/L567&lt;=N$2*N$3,OFFSET(Shifts!A$1,L567,0,1)))</f>
        <v>-2147483647</v>
      </c>
      <c r="F568" s="8">
        <v>1</v>
      </c>
      <c r="G568" s="42">
        <f t="shared" ref="G568" si="935">N$12</f>
        <v>1</v>
      </c>
      <c r="H568" s="8">
        <f t="shared" si="889"/>
        <v>0</v>
      </c>
      <c r="I568" s="8">
        <f t="shared" si="890"/>
        <v>0</v>
      </c>
      <c r="J568" s="8">
        <f t="shared" si="891"/>
        <v>7</v>
      </c>
      <c r="K568" s="16" t="e">
        <f ca="1">VLOOKUP(E568,Shifts!A$2:B765,2,FALSE)</f>
        <v>#N/A</v>
      </c>
      <c r="L568" s="16">
        <f t="shared" si="892"/>
        <v>82</v>
      </c>
      <c r="M568" s="16" t="str">
        <f ca="1">VLOOKUP(B568,Schedule!A$2:B$400,2,FALSE)</f>
        <v xml:space="preserve">00:00 00:00 </v>
      </c>
      <c r="O568" s="8" t="str">
        <f t="shared" ca="1" si="863"/>
        <v>insert into scheduleshift values (@ID,'74','1','7','-2147483647','1','1')exec @id=dbo.nextval 'scheduleshift.scheduleshiftref'</v>
      </c>
    </row>
    <row r="569" spans="1:15" x14ac:dyDescent="0.3">
      <c r="A569" s="8">
        <v>568</v>
      </c>
      <c r="B569" s="8">
        <f t="shared" si="899"/>
        <v>75</v>
      </c>
      <c r="C569" s="8">
        <f t="shared" si="887"/>
        <v>1</v>
      </c>
      <c r="D569" s="8">
        <f t="shared" si="896"/>
        <v>1</v>
      </c>
      <c r="E569" s="18">
        <f ca="1">IF(G569=1,"-2147483647",IF(A569/L568&lt;=N$2*N$3,OFFSET(Shifts!A$1,L568,0,1)))</f>
        <v>166</v>
      </c>
      <c r="F569" s="8">
        <v>1</v>
      </c>
      <c r="G569" s="42">
        <f t="shared" ref="G569" si="936">N$6</f>
        <v>0</v>
      </c>
      <c r="H569" s="8">
        <f t="shared" si="889"/>
        <v>1</v>
      </c>
      <c r="I569" s="8">
        <f t="shared" si="890"/>
        <v>1</v>
      </c>
      <c r="J569" s="8">
        <f t="shared" si="891"/>
        <v>1</v>
      </c>
      <c r="K569" s="16" t="str">
        <f ca="1">VLOOKUP(E569,Shifts!A$2:B766,2,FALSE)</f>
        <v>00:00 00:00</v>
      </c>
      <c r="L569" s="16">
        <f t="shared" si="892"/>
        <v>82</v>
      </c>
      <c r="M569" s="16" t="str">
        <f ca="1">VLOOKUP(B569,Schedule!A$2:B$400,2,FALSE)</f>
        <v xml:space="preserve">00:00 00:00 </v>
      </c>
      <c r="O569" s="8" t="str">
        <f t="shared" ca="1" si="863"/>
        <v>insert into scheduleshift values (@ID,'75','1','1','166','1','0')exec @id=dbo.nextval 'scheduleshift.scheduleshiftref'</v>
      </c>
    </row>
    <row r="570" spans="1:15" x14ac:dyDescent="0.3">
      <c r="A570" s="8">
        <v>569</v>
      </c>
      <c r="B570" s="8">
        <f t="shared" si="899"/>
        <v>75</v>
      </c>
      <c r="C570" s="8">
        <f t="shared" si="887"/>
        <v>1</v>
      </c>
      <c r="D570" s="8">
        <f t="shared" ref="D570:D633" si="937">D569+1</f>
        <v>2</v>
      </c>
      <c r="E570" s="18">
        <f ca="1">IF(G570=1,"-2147483647",IF(A570/L569&lt;=N$2*N$3,OFFSET(Shifts!A$1,L569,0,1)))</f>
        <v>166</v>
      </c>
      <c r="F570" s="8">
        <v>1</v>
      </c>
      <c r="G570" s="42">
        <f t="shared" ref="G570" si="938">N$7</f>
        <v>0</v>
      </c>
      <c r="H570" s="8">
        <f t="shared" si="889"/>
        <v>0</v>
      </c>
      <c r="I570" s="8">
        <f t="shared" si="890"/>
        <v>0</v>
      </c>
      <c r="J570" s="8">
        <f t="shared" si="891"/>
        <v>2</v>
      </c>
      <c r="K570" s="16" t="str">
        <f ca="1">VLOOKUP(E570,Shifts!A$2:B767,2,FALSE)</f>
        <v>00:00 00:00</v>
      </c>
      <c r="L570" s="16">
        <f t="shared" si="892"/>
        <v>82</v>
      </c>
      <c r="M570" s="16" t="str">
        <f ca="1">VLOOKUP(B570,Schedule!A$2:B$400,2,FALSE)</f>
        <v xml:space="preserve">00:00 00:00 </v>
      </c>
      <c r="O570" s="8" t="str">
        <f t="shared" ca="1" si="863"/>
        <v>insert into scheduleshift values (@ID,'75','1','2','166','1','0')exec @id=dbo.nextval 'scheduleshift.scheduleshiftref'</v>
      </c>
    </row>
    <row r="571" spans="1:15" x14ac:dyDescent="0.3">
      <c r="A571" s="8">
        <v>570</v>
      </c>
      <c r="B571" s="8">
        <f t="shared" si="899"/>
        <v>75</v>
      </c>
      <c r="C571" s="8">
        <f t="shared" si="887"/>
        <v>1</v>
      </c>
      <c r="D571" s="8">
        <f t="shared" si="896"/>
        <v>1</v>
      </c>
      <c r="E571" s="18">
        <f ca="1">IF(G571=1,"-2147483647",IF(A571/L570&lt;=N$2*N$3,OFFSET(Shifts!A$1,L570,0,1)))</f>
        <v>166</v>
      </c>
      <c r="F571" s="8">
        <v>1</v>
      </c>
      <c r="G571" s="42">
        <f t="shared" ref="G571" si="939">N$6</f>
        <v>0</v>
      </c>
      <c r="H571" s="8">
        <f t="shared" si="889"/>
        <v>0</v>
      </c>
      <c r="I571" s="8">
        <f t="shared" si="890"/>
        <v>0</v>
      </c>
      <c r="J571" s="8">
        <f t="shared" si="891"/>
        <v>3</v>
      </c>
      <c r="K571" s="16" t="str">
        <f ca="1">VLOOKUP(E571,Shifts!A$2:B768,2,FALSE)</f>
        <v>00:00 00:00</v>
      </c>
      <c r="L571" s="16">
        <f t="shared" si="892"/>
        <v>82</v>
      </c>
      <c r="M571" s="16" t="str">
        <f ca="1">VLOOKUP(B571,Schedule!A$2:B$400,2,FALSE)</f>
        <v xml:space="preserve">00:00 00:00 </v>
      </c>
      <c r="O571" s="8" t="str">
        <f t="shared" ca="1" si="863"/>
        <v>insert into scheduleshift values (@ID,'75','1','1','166','1','0')exec @id=dbo.nextval 'scheduleshift.scheduleshiftref'</v>
      </c>
    </row>
    <row r="572" spans="1:15" x14ac:dyDescent="0.3">
      <c r="A572" s="8">
        <v>571</v>
      </c>
      <c r="B572" s="8">
        <f t="shared" si="899"/>
        <v>75</v>
      </c>
      <c r="C572" s="8">
        <f t="shared" si="887"/>
        <v>1</v>
      </c>
      <c r="D572" s="8">
        <f t="shared" si="924"/>
        <v>2</v>
      </c>
      <c r="E572" s="18">
        <f ca="1">IF(G572=1,"-2147483647",IF(A572/L571&lt;=N$2*N$3,OFFSET(Shifts!A$1,L571,0,1)))</f>
        <v>166</v>
      </c>
      <c r="F572" s="8">
        <v>1</v>
      </c>
      <c r="G572" s="42">
        <f t="shared" ref="G572" si="940">N$7</f>
        <v>0</v>
      </c>
      <c r="H572" s="8">
        <f t="shared" si="889"/>
        <v>0</v>
      </c>
      <c r="I572" s="8">
        <f t="shared" si="890"/>
        <v>0</v>
      </c>
      <c r="J572" s="8">
        <f t="shared" si="891"/>
        <v>4</v>
      </c>
      <c r="K572" s="16" t="str">
        <f ca="1">VLOOKUP(E572,Shifts!A$2:B769,2,FALSE)</f>
        <v>00:00 00:00</v>
      </c>
      <c r="L572" s="16">
        <f t="shared" si="892"/>
        <v>82</v>
      </c>
      <c r="M572" s="16" t="str">
        <f ca="1">VLOOKUP(B572,Schedule!A$2:B$400,2,FALSE)</f>
        <v xml:space="preserve">00:00 00:00 </v>
      </c>
      <c r="O572" s="8" t="str">
        <f t="shared" ca="1" si="863"/>
        <v>insert into scheduleshift values (@ID,'75','1','2','166','1','0')exec @id=dbo.nextval 'scheduleshift.scheduleshiftref'</v>
      </c>
    </row>
    <row r="573" spans="1:15" x14ac:dyDescent="0.3">
      <c r="A573" s="8">
        <v>572</v>
      </c>
      <c r="B573" s="8">
        <f t="shared" si="899"/>
        <v>75</v>
      </c>
      <c r="C573" s="8">
        <f t="shared" si="887"/>
        <v>1</v>
      </c>
      <c r="D573" s="8">
        <f t="shared" si="926"/>
        <v>3</v>
      </c>
      <c r="E573" s="18">
        <f ca="1">IF(G573=1,"-2147483647",IF(A573/L572&lt;=N$2*N$3,OFFSET(Shifts!A$1,L572,0,1)))</f>
        <v>166</v>
      </c>
      <c r="F573" s="8">
        <v>1</v>
      </c>
      <c r="G573" s="42">
        <f t="shared" ref="G573" si="941">N$8</f>
        <v>0</v>
      </c>
      <c r="H573" s="8">
        <f t="shared" si="889"/>
        <v>0</v>
      </c>
      <c r="I573" s="8">
        <f t="shared" si="890"/>
        <v>0</v>
      </c>
      <c r="J573" s="8">
        <f t="shared" si="891"/>
        <v>5</v>
      </c>
      <c r="K573" s="16" t="str">
        <f ca="1">VLOOKUP(E573,Shifts!A$2:B770,2,FALSE)</f>
        <v>00:00 00:00</v>
      </c>
      <c r="L573" s="16">
        <f t="shared" si="892"/>
        <v>82</v>
      </c>
      <c r="M573" s="16" t="str">
        <f ca="1">VLOOKUP(B573,Schedule!A$2:B$400,2,FALSE)</f>
        <v xml:space="preserve">00:00 00:00 </v>
      </c>
      <c r="O573" s="8" t="str">
        <f t="shared" ca="1" si="863"/>
        <v>insert into scheduleshift values (@ID,'75','1','3','166','1','0')exec @id=dbo.nextval 'scheduleshift.scheduleshiftref'</v>
      </c>
    </row>
    <row r="574" spans="1:15" x14ac:dyDescent="0.3">
      <c r="A574" s="8">
        <v>573</v>
      </c>
      <c r="B574" s="8">
        <f t="shared" si="899"/>
        <v>75</v>
      </c>
      <c r="C574" s="8">
        <f t="shared" si="887"/>
        <v>1</v>
      </c>
      <c r="D574" s="8">
        <f t="shared" si="928"/>
        <v>4</v>
      </c>
      <c r="E574" s="18">
        <f ca="1">IF(G574=1,"-2147483647",IF(A574/L573&lt;=N$2*N$3,OFFSET(Shifts!A$1,L573,0,1)))</f>
        <v>166</v>
      </c>
      <c r="F574" s="8">
        <v>1</v>
      </c>
      <c r="G574" s="42">
        <f t="shared" ref="G574" si="942">N$9</f>
        <v>0</v>
      </c>
      <c r="H574" s="8">
        <f t="shared" si="889"/>
        <v>0</v>
      </c>
      <c r="I574" s="8">
        <f t="shared" si="890"/>
        <v>0</v>
      </c>
      <c r="J574" s="8">
        <f t="shared" si="891"/>
        <v>6</v>
      </c>
      <c r="K574" s="16" t="str">
        <f ca="1">VLOOKUP(E574,Shifts!A$2:B771,2,FALSE)</f>
        <v>00:00 00:00</v>
      </c>
      <c r="L574" s="16">
        <f t="shared" si="892"/>
        <v>82</v>
      </c>
      <c r="M574" s="16" t="str">
        <f ca="1">VLOOKUP(B574,Schedule!A$2:B$400,2,FALSE)</f>
        <v xml:space="preserve">00:00 00:00 </v>
      </c>
      <c r="O574" s="8" t="str">
        <f t="shared" ca="1" si="863"/>
        <v>insert into scheduleshift values (@ID,'75','1','4','166','1','0')exec @id=dbo.nextval 'scheduleshift.scheduleshiftref'</v>
      </c>
    </row>
    <row r="575" spans="1:15" x14ac:dyDescent="0.3">
      <c r="A575" s="8">
        <v>574</v>
      </c>
      <c r="B575" s="8">
        <f t="shared" si="899"/>
        <v>75</v>
      </c>
      <c r="C575" s="8">
        <f t="shared" si="887"/>
        <v>1</v>
      </c>
      <c r="D575" s="8">
        <f t="shared" si="930"/>
        <v>5</v>
      </c>
      <c r="E575" s="18">
        <f ca="1">IF(G575=1,"-2147483647",IF(A575/L574&lt;=N$2*N$3,OFFSET(Shifts!A$1,L574,0,1)))</f>
        <v>166</v>
      </c>
      <c r="F575" s="8">
        <v>1</v>
      </c>
      <c r="G575" s="42">
        <f t="shared" ref="G575" si="943">N$10</f>
        <v>0</v>
      </c>
      <c r="H575" s="8">
        <f t="shared" si="889"/>
        <v>0</v>
      </c>
      <c r="I575" s="8">
        <f t="shared" si="890"/>
        <v>0</v>
      </c>
      <c r="J575" s="8">
        <f t="shared" si="891"/>
        <v>7</v>
      </c>
      <c r="K575" s="16" t="str">
        <f ca="1">VLOOKUP(E575,Shifts!A$2:B772,2,FALSE)</f>
        <v>00:00 00:00</v>
      </c>
      <c r="L575" s="16">
        <f t="shared" si="892"/>
        <v>83</v>
      </c>
      <c r="M575" s="16" t="str">
        <f ca="1">VLOOKUP(B575,Schedule!A$2:B$400,2,FALSE)</f>
        <v xml:space="preserve">00:00 00:00 </v>
      </c>
      <c r="O575" s="8" t="str">
        <f t="shared" ca="1" si="863"/>
        <v>insert into scheduleshift values (@ID,'75','1','5','166','1','0')exec @id=dbo.nextval 'scheduleshift.scheduleshiftref'</v>
      </c>
    </row>
    <row r="576" spans="1:15" x14ac:dyDescent="0.3">
      <c r="A576" s="8">
        <v>575</v>
      </c>
      <c r="B576" s="8">
        <f t="shared" si="899"/>
        <v>75</v>
      </c>
      <c r="C576" s="8">
        <f t="shared" si="887"/>
        <v>1</v>
      </c>
      <c r="D576" s="8">
        <f t="shared" si="932"/>
        <v>6</v>
      </c>
      <c r="E576" s="18" t="str">
        <f ca="1">IF(G576=1,"-2147483647",IF(A576/L575&lt;=N$2*N$3,OFFSET(Shifts!A$1,L575,0,1)))</f>
        <v>-2147483647</v>
      </c>
      <c r="F576" s="8">
        <v>1</v>
      </c>
      <c r="G576" s="42">
        <f t="shared" ref="G576" si="944">N$11</f>
        <v>1</v>
      </c>
      <c r="H576" s="8">
        <f t="shared" si="889"/>
        <v>0</v>
      </c>
      <c r="I576" s="8">
        <f t="shared" si="890"/>
        <v>0</v>
      </c>
      <c r="J576" s="8">
        <f t="shared" si="891"/>
        <v>1</v>
      </c>
      <c r="K576" s="16" t="e">
        <f ca="1">VLOOKUP(E576,Shifts!A$2:B773,2,FALSE)</f>
        <v>#N/A</v>
      </c>
      <c r="L576" s="16">
        <f t="shared" si="892"/>
        <v>83</v>
      </c>
      <c r="M576" s="16" t="str">
        <f ca="1">VLOOKUP(B576,Schedule!A$2:B$400,2,FALSE)</f>
        <v xml:space="preserve">00:00 00:00 </v>
      </c>
      <c r="O576" s="8" t="str">
        <f t="shared" ca="1" si="863"/>
        <v>insert into scheduleshift values (@ID,'75','1','6','-2147483647','1','1')exec @id=dbo.nextval 'scheduleshift.scheduleshiftref'</v>
      </c>
    </row>
    <row r="577" spans="1:15" x14ac:dyDescent="0.3">
      <c r="A577" s="8">
        <v>576</v>
      </c>
      <c r="B577" s="8">
        <f t="shared" si="899"/>
        <v>75</v>
      </c>
      <c r="C577" s="8">
        <f t="shared" si="887"/>
        <v>1</v>
      </c>
      <c r="D577" s="8">
        <f t="shared" si="934"/>
        <v>7</v>
      </c>
      <c r="E577" s="18" t="str">
        <f ca="1">IF(G577=1,"-2147483647",IF(A577/L576&lt;=N$2*N$3,OFFSET(Shifts!A$1,L576,0,1)))</f>
        <v>-2147483647</v>
      </c>
      <c r="F577" s="8">
        <v>1</v>
      </c>
      <c r="G577" s="42">
        <f t="shared" ref="G577" si="945">N$12</f>
        <v>1</v>
      </c>
      <c r="H577" s="8">
        <f t="shared" si="889"/>
        <v>0</v>
      </c>
      <c r="I577" s="8">
        <f t="shared" si="890"/>
        <v>0</v>
      </c>
      <c r="J577" s="8">
        <f t="shared" si="891"/>
        <v>2</v>
      </c>
      <c r="K577" s="16" t="e">
        <f ca="1">VLOOKUP(E577,Shifts!A$2:B774,2,FALSE)</f>
        <v>#N/A</v>
      </c>
      <c r="L577" s="16">
        <f t="shared" si="892"/>
        <v>83</v>
      </c>
      <c r="M577" s="16" t="str">
        <f ca="1">VLOOKUP(B577,Schedule!A$2:B$400,2,FALSE)</f>
        <v xml:space="preserve">00:00 00:00 </v>
      </c>
      <c r="O577" s="8" t="str">
        <f t="shared" ca="1" si="863"/>
        <v>insert into scheduleshift values (@ID,'75','1','7','-2147483647','1','1')exec @id=dbo.nextval 'scheduleshift.scheduleshiftref'</v>
      </c>
    </row>
    <row r="578" spans="1:15" x14ac:dyDescent="0.3">
      <c r="A578" s="8">
        <v>577</v>
      </c>
      <c r="B578" s="8">
        <f t="shared" si="899"/>
        <v>76</v>
      </c>
      <c r="C578" s="8">
        <f t="shared" si="887"/>
        <v>1</v>
      </c>
      <c r="D578" s="8">
        <f t="shared" si="896"/>
        <v>1</v>
      </c>
      <c r="E578" s="18">
        <f ca="1">IF(G578=1,"-2147483647",IF(A578/L577&lt;=N$2*N$3,OFFSET(Shifts!A$1,L577,0,1)))</f>
        <v>168</v>
      </c>
      <c r="F578" s="8">
        <v>1</v>
      </c>
      <c r="G578" s="42">
        <f t="shared" ref="G578" si="946">N$6</f>
        <v>0</v>
      </c>
      <c r="H578" s="8">
        <f t="shared" si="889"/>
        <v>1</v>
      </c>
      <c r="I578" s="8">
        <f t="shared" si="890"/>
        <v>1</v>
      </c>
      <c r="J578" s="8">
        <f t="shared" si="891"/>
        <v>3</v>
      </c>
      <c r="K578" s="16" t="str">
        <f ca="1">VLOOKUP(E578,Shifts!A$2:B775,2,FALSE)</f>
        <v>00:00 00:00</v>
      </c>
      <c r="L578" s="16">
        <f t="shared" si="892"/>
        <v>83</v>
      </c>
      <c r="M578" s="16" t="str">
        <f ca="1">VLOOKUP(B578,Schedule!A$2:B$400,2,FALSE)</f>
        <v xml:space="preserve">00:00 00:00 </v>
      </c>
      <c r="O578" s="8" t="str">
        <f t="shared" ca="1" si="863"/>
        <v>insert into scheduleshift values (@ID,'76','1','1','168','1','0')exec @id=dbo.nextval 'scheduleshift.scheduleshiftref'</v>
      </c>
    </row>
    <row r="579" spans="1:15" x14ac:dyDescent="0.3">
      <c r="A579" s="8">
        <v>578</v>
      </c>
      <c r="B579" s="8">
        <f t="shared" si="899"/>
        <v>76</v>
      </c>
      <c r="C579" s="8">
        <f t="shared" si="887"/>
        <v>1</v>
      </c>
      <c r="D579" s="8">
        <f t="shared" si="937"/>
        <v>2</v>
      </c>
      <c r="E579" s="18">
        <f ca="1">IF(G579=1,"-2147483647",IF(A579/L578&lt;=N$2*N$3,OFFSET(Shifts!A$1,L578,0,1)))</f>
        <v>168</v>
      </c>
      <c r="F579" s="8">
        <v>1</v>
      </c>
      <c r="G579" s="42">
        <f t="shared" ref="G579" si="947">N$7</f>
        <v>0</v>
      </c>
      <c r="H579" s="8">
        <f t="shared" si="889"/>
        <v>0</v>
      </c>
      <c r="I579" s="8">
        <f t="shared" si="890"/>
        <v>0</v>
      </c>
      <c r="J579" s="8">
        <f t="shared" si="891"/>
        <v>4</v>
      </c>
      <c r="K579" s="16" t="str">
        <f ca="1">VLOOKUP(E579,Shifts!A$2:B776,2,FALSE)</f>
        <v>00:00 00:00</v>
      </c>
      <c r="L579" s="16">
        <f t="shared" si="892"/>
        <v>83</v>
      </c>
      <c r="M579" s="16" t="str">
        <f ca="1">VLOOKUP(B579,Schedule!A$2:B$400,2,FALSE)</f>
        <v xml:space="preserve">00:00 00:00 </v>
      </c>
      <c r="O579" s="8" t="str">
        <f t="shared" ref="O579:O642" ca="1" si="948">"insert into scheduleshift values (@ID,'"&amp;B579&amp;"','"&amp;C579&amp;"','"&amp;D579&amp;"','"&amp;E579&amp;"','"&amp;F579&amp;"','"&amp;G579&amp;"')exec @id=dbo.nextval 'scheduleshift.scheduleshiftref'"</f>
        <v>insert into scheduleshift values (@ID,'76','1','2','168','1','0')exec @id=dbo.nextval 'scheduleshift.scheduleshiftref'</v>
      </c>
    </row>
    <row r="580" spans="1:15" x14ac:dyDescent="0.3">
      <c r="A580" s="8">
        <v>579</v>
      </c>
      <c r="B580" s="8">
        <f t="shared" si="899"/>
        <v>76</v>
      </c>
      <c r="C580" s="8">
        <f t="shared" si="887"/>
        <v>1</v>
      </c>
      <c r="D580" s="8">
        <f t="shared" si="896"/>
        <v>1</v>
      </c>
      <c r="E580" s="18">
        <f ca="1">IF(G580=1,"-2147483647",IF(A580/L579&lt;=N$2*N$3,OFFSET(Shifts!A$1,L579,0,1)))</f>
        <v>168</v>
      </c>
      <c r="F580" s="8">
        <v>1</v>
      </c>
      <c r="G580" s="42">
        <f t="shared" ref="G580" si="949">N$6</f>
        <v>0</v>
      </c>
      <c r="H580" s="8">
        <f t="shared" si="889"/>
        <v>0</v>
      </c>
      <c r="I580" s="8">
        <f t="shared" si="890"/>
        <v>0</v>
      </c>
      <c r="J580" s="8">
        <f t="shared" si="891"/>
        <v>5</v>
      </c>
      <c r="K580" s="16" t="str">
        <f ca="1">VLOOKUP(E580,Shifts!A$2:B777,2,FALSE)</f>
        <v>00:00 00:00</v>
      </c>
      <c r="L580" s="16">
        <f t="shared" si="892"/>
        <v>83</v>
      </c>
      <c r="M580" s="16" t="str">
        <f ca="1">VLOOKUP(B580,Schedule!A$2:B$400,2,FALSE)</f>
        <v xml:space="preserve">00:00 00:00 </v>
      </c>
      <c r="O580" s="8" t="str">
        <f t="shared" ca="1" si="948"/>
        <v>insert into scheduleshift values (@ID,'76','1','1','168','1','0')exec @id=dbo.nextval 'scheduleshift.scheduleshiftref'</v>
      </c>
    </row>
    <row r="581" spans="1:15" x14ac:dyDescent="0.3">
      <c r="A581" s="8">
        <v>580</v>
      </c>
      <c r="B581" s="8">
        <f t="shared" si="899"/>
        <v>76</v>
      </c>
      <c r="C581" s="8">
        <f t="shared" si="887"/>
        <v>1</v>
      </c>
      <c r="D581" s="8">
        <f t="shared" si="924"/>
        <v>2</v>
      </c>
      <c r="E581" s="18">
        <f ca="1">IF(G581=1,"-2147483647",IF(A581/L580&lt;=N$2*N$3,OFFSET(Shifts!A$1,L580,0,1)))</f>
        <v>168</v>
      </c>
      <c r="F581" s="8">
        <v>1</v>
      </c>
      <c r="G581" s="42">
        <f t="shared" ref="G581" si="950">N$7</f>
        <v>0</v>
      </c>
      <c r="H581" s="8">
        <f t="shared" si="889"/>
        <v>0</v>
      </c>
      <c r="I581" s="8">
        <f t="shared" si="890"/>
        <v>0</v>
      </c>
      <c r="J581" s="8">
        <f t="shared" si="891"/>
        <v>6</v>
      </c>
      <c r="K581" s="16" t="str">
        <f ca="1">VLOOKUP(E581,Shifts!A$2:B778,2,FALSE)</f>
        <v>00:00 00:00</v>
      </c>
      <c r="L581" s="16">
        <f t="shared" si="892"/>
        <v>83</v>
      </c>
      <c r="M581" s="16" t="str">
        <f ca="1">VLOOKUP(B581,Schedule!A$2:B$400,2,FALSE)</f>
        <v xml:space="preserve">00:00 00:00 </v>
      </c>
      <c r="O581" s="8" t="str">
        <f t="shared" ca="1" si="948"/>
        <v>insert into scheduleshift values (@ID,'76','1','2','168','1','0')exec @id=dbo.nextval 'scheduleshift.scheduleshiftref'</v>
      </c>
    </row>
    <row r="582" spans="1:15" x14ac:dyDescent="0.3">
      <c r="A582" s="8">
        <v>581</v>
      </c>
      <c r="B582" s="8">
        <f t="shared" si="899"/>
        <v>76</v>
      </c>
      <c r="C582" s="8">
        <f t="shared" si="887"/>
        <v>1</v>
      </c>
      <c r="D582" s="8">
        <f t="shared" si="926"/>
        <v>3</v>
      </c>
      <c r="E582" s="18">
        <f ca="1">IF(G582=1,"-2147483647",IF(A582/L581&lt;=N$2*N$3,OFFSET(Shifts!A$1,L581,0,1)))</f>
        <v>168</v>
      </c>
      <c r="F582" s="8">
        <v>1</v>
      </c>
      <c r="G582" s="42">
        <f t="shared" ref="G582" si="951">N$8</f>
        <v>0</v>
      </c>
      <c r="H582" s="8">
        <f t="shared" si="889"/>
        <v>0</v>
      </c>
      <c r="I582" s="8">
        <f t="shared" si="890"/>
        <v>0</v>
      </c>
      <c r="J582" s="8">
        <f t="shared" si="891"/>
        <v>7</v>
      </c>
      <c r="K582" s="16" t="str">
        <f ca="1">VLOOKUP(E582,Shifts!A$2:B779,2,FALSE)</f>
        <v>00:00 00:00</v>
      </c>
      <c r="L582" s="16">
        <f t="shared" si="892"/>
        <v>84</v>
      </c>
      <c r="M582" s="16" t="str">
        <f ca="1">VLOOKUP(B582,Schedule!A$2:B$400,2,FALSE)</f>
        <v xml:space="preserve">00:00 00:00 </v>
      </c>
      <c r="O582" s="8" t="str">
        <f t="shared" ca="1" si="948"/>
        <v>insert into scheduleshift values (@ID,'76','1','3','168','1','0')exec @id=dbo.nextval 'scheduleshift.scheduleshiftref'</v>
      </c>
    </row>
    <row r="583" spans="1:15" x14ac:dyDescent="0.3">
      <c r="A583" s="8">
        <v>582</v>
      </c>
      <c r="B583" s="8">
        <f t="shared" si="899"/>
        <v>76</v>
      </c>
      <c r="C583" s="8">
        <f t="shared" si="887"/>
        <v>1</v>
      </c>
      <c r="D583" s="8">
        <f t="shared" si="928"/>
        <v>4</v>
      </c>
      <c r="E583" s="18">
        <f ca="1">IF(G583=1,"-2147483647",IF(A583/L582&lt;=N$2*N$3,OFFSET(Shifts!A$1,L582,0,1)))</f>
        <v>170</v>
      </c>
      <c r="F583" s="8">
        <v>1</v>
      </c>
      <c r="G583" s="42">
        <f t="shared" ref="G583" si="952">N$9</f>
        <v>0</v>
      </c>
      <c r="H583" s="8">
        <f t="shared" si="889"/>
        <v>0</v>
      </c>
      <c r="I583" s="8">
        <f t="shared" si="890"/>
        <v>0</v>
      </c>
      <c r="J583" s="8">
        <f t="shared" si="891"/>
        <v>1</v>
      </c>
      <c r="K583" s="16" t="str">
        <f ca="1">VLOOKUP(E583,Shifts!A$2:B780,2,FALSE)</f>
        <v>00:00 00:00</v>
      </c>
      <c r="L583" s="16">
        <f t="shared" si="892"/>
        <v>84</v>
      </c>
      <c r="M583" s="16" t="str">
        <f ca="1">VLOOKUP(B583,Schedule!A$2:B$400,2,FALSE)</f>
        <v xml:space="preserve">00:00 00:00 </v>
      </c>
      <c r="O583" s="8" t="str">
        <f t="shared" ca="1" si="948"/>
        <v>insert into scheduleshift values (@ID,'76','1','4','170','1','0')exec @id=dbo.nextval 'scheduleshift.scheduleshiftref'</v>
      </c>
    </row>
    <row r="584" spans="1:15" x14ac:dyDescent="0.3">
      <c r="A584" s="8">
        <v>583</v>
      </c>
      <c r="B584" s="8">
        <f t="shared" si="899"/>
        <v>76</v>
      </c>
      <c r="C584" s="8">
        <f t="shared" si="887"/>
        <v>1</v>
      </c>
      <c r="D584" s="8">
        <f t="shared" si="930"/>
        <v>5</v>
      </c>
      <c r="E584" s="18">
        <f ca="1">IF(G584=1,"-2147483647",IF(A584/L583&lt;=N$2*N$3,OFFSET(Shifts!A$1,L583,0,1)))</f>
        <v>170</v>
      </c>
      <c r="F584" s="8">
        <v>1</v>
      </c>
      <c r="G584" s="42">
        <f t="shared" ref="G584" si="953">N$10</f>
        <v>0</v>
      </c>
      <c r="H584" s="8">
        <f t="shared" si="889"/>
        <v>0</v>
      </c>
      <c r="I584" s="8">
        <f t="shared" si="890"/>
        <v>0</v>
      </c>
      <c r="J584" s="8">
        <f t="shared" si="891"/>
        <v>2</v>
      </c>
      <c r="K584" s="16" t="str">
        <f ca="1">VLOOKUP(E584,Shifts!A$2:B781,2,FALSE)</f>
        <v>00:00 00:00</v>
      </c>
      <c r="L584" s="16">
        <f t="shared" si="892"/>
        <v>84</v>
      </c>
      <c r="M584" s="16" t="str">
        <f ca="1">VLOOKUP(B584,Schedule!A$2:B$400,2,FALSE)</f>
        <v xml:space="preserve">00:00 00:00 </v>
      </c>
      <c r="O584" s="8" t="str">
        <f t="shared" ca="1" si="948"/>
        <v>insert into scheduleshift values (@ID,'76','1','5','170','1','0')exec @id=dbo.nextval 'scheduleshift.scheduleshiftref'</v>
      </c>
    </row>
    <row r="585" spans="1:15" x14ac:dyDescent="0.3">
      <c r="A585" s="8">
        <v>584</v>
      </c>
      <c r="B585" s="8">
        <f t="shared" si="899"/>
        <v>76</v>
      </c>
      <c r="C585" s="8">
        <f t="shared" si="887"/>
        <v>1</v>
      </c>
      <c r="D585" s="8">
        <f t="shared" si="932"/>
        <v>6</v>
      </c>
      <c r="E585" s="18" t="str">
        <f ca="1">IF(G585=1,"-2147483647",IF(A585/L584&lt;=N$2*N$3,OFFSET(Shifts!A$1,L584,0,1)))</f>
        <v>-2147483647</v>
      </c>
      <c r="F585" s="8">
        <v>1</v>
      </c>
      <c r="G585" s="42">
        <f t="shared" ref="G585" si="954">N$11</f>
        <v>1</v>
      </c>
      <c r="H585" s="8">
        <f t="shared" si="889"/>
        <v>0</v>
      </c>
      <c r="I585" s="8">
        <f t="shared" si="890"/>
        <v>0</v>
      </c>
      <c r="J585" s="8">
        <f t="shared" si="891"/>
        <v>3</v>
      </c>
      <c r="K585" s="16" t="e">
        <f ca="1">VLOOKUP(E585,Shifts!A$2:B782,2,FALSE)</f>
        <v>#N/A</v>
      </c>
      <c r="L585" s="16">
        <f t="shared" si="892"/>
        <v>84</v>
      </c>
      <c r="M585" s="16" t="str">
        <f ca="1">VLOOKUP(B585,Schedule!A$2:B$400,2,FALSE)</f>
        <v xml:space="preserve">00:00 00:00 </v>
      </c>
      <c r="O585" s="8" t="str">
        <f t="shared" ca="1" si="948"/>
        <v>insert into scheduleshift values (@ID,'76','1','6','-2147483647','1','1')exec @id=dbo.nextval 'scheduleshift.scheduleshiftref'</v>
      </c>
    </row>
    <row r="586" spans="1:15" x14ac:dyDescent="0.3">
      <c r="A586" s="8">
        <v>585</v>
      </c>
      <c r="B586" s="8">
        <f t="shared" si="899"/>
        <v>76</v>
      </c>
      <c r="C586" s="8">
        <f t="shared" si="887"/>
        <v>1</v>
      </c>
      <c r="D586" s="8">
        <f t="shared" si="934"/>
        <v>7</v>
      </c>
      <c r="E586" s="18" t="str">
        <f ca="1">IF(G586=1,"-2147483647",IF(A586/L585&lt;=N$2*N$3,OFFSET(Shifts!A$1,L585,0,1)))</f>
        <v>-2147483647</v>
      </c>
      <c r="F586" s="8">
        <v>1</v>
      </c>
      <c r="G586" s="42">
        <f t="shared" ref="G586" si="955">N$12</f>
        <v>1</v>
      </c>
      <c r="H586" s="8">
        <f t="shared" si="889"/>
        <v>0</v>
      </c>
      <c r="I586" s="8">
        <f t="shared" si="890"/>
        <v>0</v>
      </c>
      <c r="J586" s="8">
        <f t="shared" si="891"/>
        <v>4</v>
      </c>
      <c r="K586" s="16" t="e">
        <f ca="1">VLOOKUP(E586,Shifts!A$2:B783,2,FALSE)</f>
        <v>#N/A</v>
      </c>
      <c r="L586" s="16">
        <f t="shared" si="892"/>
        <v>84</v>
      </c>
      <c r="M586" s="16" t="str">
        <f ca="1">VLOOKUP(B586,Schedule!A$2:B$400,2,FALSE)</f>
        <v xml:space="preserve">00:00 00:00 </v>
      </c>
      <c r="O586" s="8" t="str">
        <f t="shared" ca="1" si="948"/>
        <v>insert into scheduleshift values (@ID,'76','1','7','-2147483647','1','1')exec @id=dbo.nextval 'scheduleshift.scheduleshiftref'</v>
      </c>
    </row>
    <row r="587" spans="1:15" x14ac:dyDescent="0.3">
      <c r="A587" s="8">
        <v>586</v>
      </c>
      <c r="B587" s="8">
        <f t="shared" si="899"/>
        <v>77</v>
      </c>
      <c r="C587" s="8">
        <f t="shared" si="887"/>
        <v>1</v>
      </c>
      <c r="D587" s="8">
        <f t="shared" si="896"/>
        <v>1</v>
      </c>
      <c r="E587" s="18">
        <f ca="1">IF(G587=1,"-2147483647",IF(A587/L586&lt;=N$2*N$3,OFFSET(Shifts!A$1,L586,0,1)))</f>
        <v>170</v>
      </c>
      <c r="F587" s="8">
        <v>1</v>
      </c>
      <c r="G587" s="42">
        <f t="shared" ref="G587" si="956">N$6</f>
        <v>0</v>
      </c>
      <c r="H587" s="8">
        <f t="shared" si="889"/>
        <v>1</v>
      </c>
      <c r="I587" s="8">
        <f t="shared" si="890"/>
        <v>1</v>
      </c>
      <c r="J587" s="8">
        <f t="shared" si="891"/>
        <v>5</v>
      </c>
      <c r="K587" s="16" t="str">
        <f ca="1">VLOOKUP(E587,Shifts!A$2:B784,2,FALSE)</f>
        <v>00:00 00:00</v>
      </c>
      <c r="L587" s="16">
        <f t="shared" si="892"/>
        <v>84</v>
      </c>
      <c r="M587" s="16" t="str">
        <f ca="1">VLOOKUP(B587,Schedule!A$2:B$400,2,FALSE)</f>
        <v xml:space="preserve">00:00 00:00 </v>
      </c>
      <c r="O587" s="8" t="str">
        <f t="shared" ca="1" si="948"/>
        <v>insert into scheduleshift values (@ID,'77','1','1','170','1','0')exec @id=dbo.nextval 'scheduleshift.scheduleshiftref'</v>
      </c>
    </row>
    <row r="588" spans="1:15" x14ac:dyDescent="0.3">
      <c r="A588" s="8">
        <v>587</v>
      </c>
      <c r="B588" s="8">
        <f t="shared" si="899"/>
        <v>77</v>
      </c>
      <c r="C588" s="8">
        <f t="shared" si="887"/>
        <v>1</v>
      </c>
      <c r="D588" s="8">
        <f t="shared" si="937"/>
        <v>2</v>
      </c>
      <c r="E588" s="18">
        <f ca="1">IF(G588=1,"-2147483647",IF(A588/L587&lt;=N$2*N$3,OFFSET(Shifts!A$1,L587,0,1)))</f>
        <v>170</v>
      </c>
      <c r="F588" s="8">
        <v>1</v>
      </c>
      <c r="G588" s="42">
        <f t="shared" ref="G588" si="957">N$7</f>
        <v>0</v>
      </c>
      <c r="H588" s="8">
        <f t="shared" si="889"/>
        <v>0</v>
      </c>
      <c r="I588" s="8">
        <f t="shared" si="890"/>
        <v>0</v>
      </c>
      <c r="J588" s="8">
        <f t="shared" si="891"/>
        <v>6</v>
      </c>
      <c r="K588" s="16" t="str">
        <f ca="1">VLOOKUP(E588,Shifts!A$2:B785,2,FALSE)</f>
        <v>00:00 00:00</v>
      </c>
      <c r="L588" s="16">
        <f t="shared" si="892"/>
        <v>84</v>
      </c>
      <c r="M588" s="16" t="str">
        <f ca="1">VLOOKUP(B588,Schedule!A$2:B$400,2,FALSE)</f>
        <v xml:space="preserve">00:00 00:00 </v>
      </c>
      <c r="O588" s="8" t="str">
        <f t="shared" ca="1" si="948"/>
        <v>insert into scheduleshift values (@ID,'77','1','2','170','1','0')exec @id=dbo.nextval 'scheduleshift.scheduleshiftref'</v>
      </c>
    </row>
    <row r="589" spans="1:15" x14ac:dyDescent="0.3">
      <c r="A589" s="8">
        <v>588</v>
      </c>
      <c r="B589" s="8">
        <f t="shared" si="899"/>
        <v>77</v>
      </c>
      <c r="C589" s="8">
        <f t="shared" si="887"/>
        <v>1</v>
      </c>
      <c r="D589" s="8">
        <f t="shared" si="896"/>
        <v>1</v>
      </c>
      <c r="E589" s="18">
        <f ca="1">IF(G589=1,"-2147483647",IF(A589/L588&lt;=N$2*N$3,OFFSET(Shifts!A$1,L588,0,1)))</f>
        <v>170</v>
      </c>
      <c r="F589" s="8">
        <v>1</v>
      </c>
      <c r="G589" s="42">
        <f t="shared" ref="G589" si="958">N$6</f>
        <v>0</v>
      </c>
      <c r="H589" s="8">
        <f t="shared" si="889"/>
        <v>0</v>
      </c>
      <c r="I589" s="8">
        <f t="shared" si="890"/>
        <v>0</v>
      </c>
      <c r="J589" s="8">
        <f t="shared" si="891"/>
        <v>7</v>
      </c>
      <c r="K589" s="16" t="str">
        <f ca="1">VLOOKUP(E589,Shifts!A$2:B786,2,FALSE)</f>
        <v>00:00 00:00</v>
      </c>
      <c r="L589" s="16">
        <f t="shared" si="892"/>
        <v>85</v>
      </c>
      <c r="M589" s="16" t="str">
        <f ca="1">VLOOKUP(B589,Schedule!A$2:B$400,2,FALSE)</f>
        <v xml:space="preserve">00:00 00:00 </v>
      </c>
      <c r="O589" s="8" t="str">
        <f t="shared" ca="1" si="948"/>
        <v>insert into scheduleshift values (@ID,'77','1','1','170','1','0')exec @id=dbo.nextval 'scheduleshift.scheduleshiftref'</v>
      </c>
    </row>
    <row r="590" spans="1:15" x14ac:dyDescent="0.3">
      <c r="A590" s="8">
        <v>589</v>
      </c>
      <c r="B590" s="8">
        <f t="shared" si="899"/>
        <v>77</v>
      </c>
      <c r="C590" s="8">
        <f t="shared" si="887"/>
        <v>1</v>
      </c>
      <c r="D590" s="8">
        <f t="shared" si="924"/>
        <v>2</v>
      </c>
      <c r="E590" s="18">
        <f ca="1">IF(G590=1,"-2147483647",IF(A590/L589&lt;=N$2*N$3,OFFSET(Shifts!A$1,L589,0,1)))</f>
        <v>172</v>
      </c>
      <c r="F590" s="8">
        <v>1</v>
      </c>
      <c r="G590" s="42">
        <f t="shared" ref="G590" si="959">N$7</f>
        <v>0</v>
      </c>
      <c r="H590" s="8">
        <f t="shared" si="889"/>
        <v>0</v>
      </c>
      <c r="I590" s="8">
        <f t="shared" si="890"/>
        <v>0</v>
      </c>
      <c r="J590" s="8">
        <f t="shared" si="891"/>
        <v>1</v>
      </c>
      <c r="K590" s="16" t="str">
        <f ca="1">VLOOKUP(E590,Shifts!A$2:B787,2,FALSE)</f>
        <v>00:00 00:00</v>
      </c>
      <c r="L590" s="16">
        <f t="shared" si="892"/>
        <v>85</v>
      </c>
      <c r="M590" s="16" t="str">
        <f ca="1">VLOOKUP(B590,Schedule!A$2:B$400,2,FALSE)</f>
        <v xml:space="preserve">00:00 00:00 </v>
      </c>
      <c r="O590" s="8" t="str">
        <f t="shared" ca="1" si="948"/>
        <v>insert into scheduleshift values (@ID,'77','1','2','172','1','0')exec @id=dbo.nextval 'scheduleshift.scheduleshiftref'</v>
      </c>
    </row>
    <row r="591" spans="1:15" x14ac:dyDescent="0.3">
      <c r="A591" s="8">
        <v>590</v>
      </c>
      <c r="B591" s="8">
        <f t="shared" si="899"/>
        <v>77</v>
      </c>
      <c r="C591" s="8">
        <f t="shared" si="887"/>
        <v>1</v>
      </c>
      <c r="D591" s="8">
        <f t="shared" si="926"/>
        <v>3</v>
      </c>
      <c r="E591" s="18">
        <f ca="1">IF(G591=1,"-2147483647",IF(A591/L590&lt;=N$2*N$3,OFFSET(Shifts!A$1,L590,0,1)))</f>
        <v>172</v>
      </c>
      <c r="F591" s="8">
        <v>1</v>
      </c>
      <c r="G591" s="42">
        <f t="shared" ref="G591" si="960">N$8</f>
        <v>0</v>
      </c>
      <c r="H591" s="8">
        <f t="shared" si="889"/>
        <v>0</v>
      </c>
      <c r="I591" s="8">
        <f t="shared" si="890"/>
        <v>0</v>
      </c>
      <c r="J591" s="8">
        <f t="shared" si="891"/>
        <v>2</v>
      </c>
      <c r="K591" s="16" t="str">
        <f ca="1">VLOOKUP(E591,Shifts!A$2:B788,2,FALSE)</f>
        <v>00:00 00:00</v>
      </c>
      <c r="L591" s="16">
        <f t="shared" si="892"/>
        <v>85</v>
      </c>
      <c r="M591" s="16" t="str">
        <f ca="1">VLOOKUP(B591,Schedule!A$2:B$400,2,FALSE)</f>
        <v xml:space="preserve">00:00 00:00 </v>
      </c>
      <c r="O591" s="8" t="str">
        <f t="shared" ca="1" si="948"/>
        <v>insert into scheduleshift values (@ID,'77','1','3','172','1','0')exec @id=dbo.nextval 'scheduleshift.scheduleshiftref'</v>
      </c>
    </row>
    <row r="592" spans="1:15" x14ac:dyDescent="0.3">
      <c r="A592" s="8">
        <v>591</v>
      </c>
      <c r="B592" s="8">
        <f t="shared" si="899"/>
        <v>77</v>
      </c>
      <c r="C592" s="8">
        <f t="shared" si="887"/>
        <v>1</v>
      </c>
      <c r="D592" s="8">
        <f t="shared" si="928"/>
        <v>4</v>
      </c>
      <c r="E592" s="18">
        <f ca="1">IF(G592=1,"-2147483647",IF(A592/L591&lt;=N$2*N$3,OFFSET(Shifts!A$1,L591,0,1)))</f>
        <v>172</v>
      </c>
      <c r="F592" s="8">
        <v>1</v>
      </c>
      <c r="G592" s="42">
        <f t="shared" ref="G592" si="961">N$9</f>
        <v>0</v>
      </c>
      <c r="H592" s="8">
        <f t="shared" si="889"/>
        <v>0</v>
      </c>
      <c r="I592" s="8">
        <f t="shared" si="890"/>
        <v>0</v>
      </c>
      <c r="J592" s="8">
        <f t="shared" si="891"/>
        <v>3</v>
      </c>
      <c r="K592" s="16" t="str">
        <f ca="1">VLOOKUP(E592,Shifts!A$2:B789,2,FALSE)</f>
        <v>00:00 00:00</v>
      </c>
      <c r="L592" s="16">
        <f t="shared" si="892"/>
        <v>85</v>
      </c>
      <c r="M592" s="16" t="str">
        <f ca="1">VLOOKUP(B592,Schedule!A$2:B$400,2,FALSE)</f>
        <v xml:space="preserve">00:00 00:00 </v>
      </c>
      <c r="O592" s="8" t="str">
        <f t="shared" ca="1" si="948"/>
        <v>insert into scheduleshift values (@ID,'77','1','4','172','1','0')exec @id=dbo.nextval 'scheduleshift.scheduleshiftref'</v>
      </c>
    </row>
    <row r="593" spans="1:15" x14ac:dyDescent="0.3">
      <c r="A593" s="8">
        <v>592</v>
      </c>
      <c r="B593" s="8">
        <f t="shared" si="899"/>
        <v>77</v>
      </c>
      <c r="C593" s="8">
        <f t="shared" si="887"/>
        <v>1</v>
      </c>
      <c r="D593" s="8">
        <f t="shared" si="930"/>
        <v>5</v>
      </c>
      <c r="E593" s="18">
        <f ca="1">IF(G593=1,"-2147483647",IF(A593/L592&lt;=N$2*N$3,OFFSET(Shifts!A$1,L592,0,1)))</f>
        <v>172</v>
      </c>
      <c r="F593" s="8">
        <v>1</v>
      </c>
      <c r="G593" s="42">
        <f t="shared" ref="G593" si="962">N$10</f>
        <v>0</v>
      </c>
      <c r="H593" s="8">
        <f t="shared" si="889"/>
        <v>0</v>
      </c>
      <c r="I593" s="8">
        <f t="shared" si="890"/>
        <v>0</v>
      </c>
      <c r="J593" s="8">
        <f t="shared" si="891"/>
        <v>4</v>
      </c>
      <c r="K593" s="16" t="str">
        <f ca="1">VLOOKUP(E593,Shifts!A$2:B790,2,FALSE)</f>
        <v>00:00 00:00</v>
      </c>
      <c r="L593" s="16">
        <f t="shared" si="892"/>
        <v>85</v>
      </c>
      <c r="M593" s="16" t="str">
        <f ca="1">VLOOKUP(B593,Schedule!A$2:B$400,2,FALSE)</f>
        <v xml:space="preserve">00:00 00:00 </v>
      </c>
      <c r="O593" s="8" t="str">
        <f t="shared" ca="1" si="948"/>
        <v>insert into scheduleshift values (@ID,'77','1','5','172','1','0')exec @id=dbo.nextval 'scheduleshift.scheduleshiftref'</v>
      </c>
    </row>
    <row r="594" spans="1:15" x14ac:dyDescent="0.3">
      <c r="A594" s="8">
        <v>593</v>
      </c>
      <c r="B594" s="8">
        <f t="shared" si="899"/>
        <v>77</v>
      </c>
      <c r="C594" s="8">
        <f t="shared" si="887"/>
        <v>1</v>
      </c>
      <c r="D594" s="8">
        <f t="shared" si="932"/>
        <v>6</v>
      </c>
      <c r="E594" s="18" t="str">
        <f ca="1">IF(G594=1,"-2147483647",IF(A594/L593&lt;=N$2*N$3,OFFSET(Shifts!A$1,L593,0,1)))</f>
        <v>-2147483647</v>
      </c>
      <c r="F594" s="8">
        <v>1</v>
      </c>
      <c r="G594" s="42">
        <f t="shared" ref="G594" si="963">N$11</f>
        <v>1</v>
      </c>
      <c r="H594" s="8">
        <f t="shared" si="889"/>
        <v>0</v>
      </c>
      <c r="I594" s="8">
        <f t="shared" si="890"/>
        <v>0</v>
      </c>
      <c r="J594" s="8">
        <f t="shared" si="891"/>
        <v>5</v>
      </c>
      <c r="K594" s="16" t="e">
        <f ca="1">VLOOKUP(E594,Shifts!A$2:B791,2,FALSE)</f>
        <v>#N/A</v>
      </c>
      <c r="L594" s="16">
        <f t="shared" si="892"/>
        <v>85</v>
      </c>
      <c r="M594" s="16" t="str">
        <f ca="1">VLOOKUP(B594,Schedule!A$2:B$400,2,FALSE)</f>
        <v xml:space="preserve">00:00 00:00 </v>
      </c>
      <c r="O594" s="8" t="str">
        <f t="shared" ca="1" si="948"/>
        <v>insert into scheduleshift values (@ID,'77','1','6','-2147483647','1','1')exec @id=dbo.nextval 'scheduleshift.scheduleshiftref'</v>
      </c>
    </row>
    <row r="595" spans="1:15" x14ac:dyDescent="0.3">
      <c r="A595" s="8">
        <v>594</v>
      </c>
      <c r="B595" s="8">
        <f t="shared" si="899"/>
        <v>77</v>
      </c>
      <c r="C595" s="8">
        <f t="shared" si="887"/>
        <v>1</v>
      </c>
      <c r="D595" s="8">
        <f t="shared" si="934"/>
        <v>7</v>
      </c>
      <c r="E595" s="18" t="str">
        <f ca="1">IF(G595=1,"-2147483647",IF(A595/L594&lt;=N$2*N$3,OFFSET(Shifts!A$1,L594,0,1)))</f>
        <v>-2147483647</v>
      </c>
      <c r="F595" s="8">
        <v>1</v>
      </c>
      <c r="G595" s="42">
        <f t="shared" ref="G595" si="964">N$12</f>
        <v>1</v>
      </c>
      <c r="H595" s="8">
        <f t="shared" si="889"/>
        <v>0</v>
      </c>
      <c r="I595" s="8">
        <f t="shared" si="890"/>
        <v>0</v>
      </c>
      <c r="J595" s="8">
        <f t="shared" si="891"/>
        <v>6</v>
      </c>
      <c r="K595" s="16" t="e">
        <f ca="1">VLOOKUP(E595,Shifts!A$2:B792,2,FALSE)</f>
        <v>#N/A</v>
      </c>
      <c r="L595" s="16">
        <f t="shared" si="892"/>
        <v>85</v>
      </c>
      <c r="M595" s="16" t="str">
        <f ca="1">VLOOKUP(B595,Schedule!A$2:B$400,2,FALSE)</f>
        <v xml:space="preserve">00:00 00:00 </v>
      </c>
      <c r="O595" s="8" t="str">
        <f t="shared" ca="1" si="948"/>
        <v>insert into scheduleshift values (@ID,'77','1','7','-2147483647','1','1')exec @id=dbo.nextval 'scheduleshift.scheduleshiftref'</v>
      </c>
    </row>
    <row r="596" spans="1:15" x14ac:dyDescent="0.3">
      <c r="A596" s="8">
        <v>595</v>
      </c>
      <c r="B596" s="8">
        <f t="shared" si="899"/>
        <v>78</v>
      </c>
      <c r="C596" s="8">
        <f t="shared" si="887"/>
        <v>1</v>
      </c>
      <c r="D596" s="8">
        <f t="shared" si="896"/>
        <v>1</v>
      </c>
      <c r="E596" s="18">
        <f ca="1">IF(G596=1,"-2147483647",IF(A596/L595&lt;=N$2*N$3,OFFSET(Shifts!A$1,L595,0,1)))</f>
        <v>172</v>
      </c>
      <c r="F596" s="8">
        <v>1</v>
      </c>
      <c r="G596" s="42">
        <f t="shared" ref="G596" si="965">N$6</f>
        <v>0</v>
      </c>
      <c r="H596" s="8">
        <f t="shared" si="889"/>
        <v>1</v>
      </c>
      <c r="I596" s="8">
        <f t="shared" si="890"/>
        <v>1</v>
      </c>
      <c r="J596" s="8">
        <f t="shared" si="891"/>
        <v>7</v>
      </c>
      <c r="K596" s="16" t="str">
        <f ca="1">VLOOKUP(E596,Shifts!A$2:B793,2,FALSE)</f>
        <v>00:00 00:00</v>
      </c>
      <c r="L596" s="16">
        <f t="shared" si="892"/>
        <v>86</v>
      </c>
      <c r="M596" s="16" t="str">
        <f ca="1">VLOOKUP(B596,Schedule!A$2:B$400,2,FALSE)</f>
        <v xml:space="preserve">00:00 00:00 </v>
      </c>
      <c r="O596" s="8" t="str">
        <f t="shared" ca="1" si="948"/>
        <v>insert into scheduleshift values (@ID,'78','1','1','172','1','0')exec @id=dbo.nextval 'scheduleshift.scheduleshiftref'</v>
      </c>
    </row>
    <row r="597" spans="1:15" x14ac:dyDescent="0.3">
      <c r="A597" s="8">
        <v>596</v>
      </c>
      <c r="B597" s="8">
        <f t="shared" si="899"/>
        <v>78</v>
      </c>
      <c r="C597" s="8">
        <f t="shared" si="887"/>
        <v>1</v>
      </c>
      <c r="D597" s="8">
        <f t="shared" si="937"/>
        <v>2</v>
      </c>
      <c r="E597" s="18">
        <f ca="1">IF(G597=1,"-2147483647",IF(A597/L596&lt;=N$2*N$3,OFFSET(Shifts!A$1,L596,0,1)))</f>
        <v>174</v>
      </c>
      <c r="F597" s="8">
        <v>1</v>
      </c>
      <c r="G597" s="42">
        <f t="shared" ref="G597" si="966">N$7</f>
        <v>0</v>
      </c>
      <c r="H597" s="8">
        <f t="shared" si="889"/>
        <v>0</v>
      </c>
      <c r="I597" s="8">
        <f t="shared" si="890"/>
        <v>0</v>
      </c>
      <c r="J597" s="8">
        <f t="shared" si="891"/>
        <v>1</v>
      </c>
      <c r="K597" s="16" t="str">
        <f ca="1">VLOOKUP(E597,Shifts!A$2:B794,2,FALSE)</f>
        <v>00:00 00:00</v>
      </c>
      <c r="L597" s="16">
        <f t="shared" si="892"/>
        <v>86</v>
      </c>
      <c r="M597" s="16" t="str">
        <f ca="1">VLOOKUP(B597,Schedule!A$2:B$400,2,FALSE)</f>
        <v xml:space="preserve">00:00 00:00 </v>
      </c>
      <c r="O597" s="8" t="str">
        <f t="shared" ca="1" si="948"/>
        <v>insert into scheduleshift values (@ID,'78','1','2','174','1','0')exec @id=dbo.nextval 'scheduleshift.scheduleshiftref'</v>
      </c>
    </row>
    <row r="598" spans="1:15" x14ac:dyDescent="0.3">
      <c r="A598" s="8">
        <v>597</v>
      </c>
      <c r="B598" s="8">
        <f t="shared" si="899"/>
        <v>78</v>
      </c>
      <c r="C598" s="8">
        <f t="shared" si="887"/>
        <v>1</v>
      </c>
      <c r="D598" s="8">
        <f t="shared" si="896"/>
        <v>1</v>
      </c>
      <c r="E598" s="18">
        <f ca="1">IF(G598=1,"-2147483647",IF(A598/L597&lt;=N$2*N$3,OFFSET(Shifts!A$1,L597,0,1)))</f>
        <v>174</v>
      </c>
      <c r="F598" s="8">
        <v>1</v>
      </c>
      <c r="G598" s="42">
        <f t="shared" ref="G598" si="967">N$6</f>
        <v>0</v>
      </c>
      <c r="H598" s="8">
        <f t="shared" si="889"/>
        <v>0</v>
      </c>
      <c r="I598" s="8">
        <f t="shared" si="890"/>
        <v>0</v>
      </c>
      <c r="J598" s="8">
        <f t="shared" si="891"/>
        <v>2</v>
      </c>
      <c r="K598" s="16" t="str">
        <f ca="1">VLOOKUP(E598,Shifts!A$2:B795,2,FALSE)</f>
        <v>00:00 00:00</v>
      </c>
      <c r="L598" s="16">
        <f t="shared" si="892"/>
        <v>86</v>
      </c>
      <c r="M598" s="16" t="str">
        <f ca="1">VLOOKUP(B598,Schedule!A$2:B$400,2,FALSE)</f>
        <v xml:space="preserve">00:00 00:00 </v>
      </c>
      <c r="O598" s="8" t="str">
        <f t="shared" ca="1" si="948"/>
        <v>insert into scheduleshift values (@ID,'78','1','1','174','1','0')exec @id=dbo.nextval 'scheduleshift.scheduleshiftref'</v>
      </c>
    </row>
    <row r="599" spans="1:15" x14ac:dyDescent="0.3">
      <c r="A599" s="8">
        <v>598</v>
      </c>
      <c r="B599" s="8">
        <f t="shared" si="899"/>
        <v>78</v>
      </c>
      <c r="C599" s="8">
        <f t="shared" si="887"/>
        <v>1</v>
      </c>
      <c r="D599" s="8">
        <f t="shared" si="924"/>
        <v>2</v>
      </c>
      <c r="E599" s="18">
        <f ca="1">IF(G599=1,"-2147483647",IF(A599/L598&lt;=N$2*N$3,OFFSET(Shifts!A$1,L598,0,1)))</f>
        <v>174</v>
      </c>
      <c r="F599" s="8">
        <v>1</v>
      </c>
      <c r="G599" s="42">
        <f t="shared" ref="G599" si="968">N$7</f>
        <v>0</v>
      </c>
      <c r="H599" s="8">
        <f t="shared" si="889"/>
        <v>0</v>
      </c>
      <c r="I599" s="8">
        <f t="shared" si="890"/>
        <v>0</v>
      </c>
      <c r="J599" s="8">
        <f t="shared" si="891"/>
        <v>3</v>
      </c>
      <c r="K599" s="16" t="str">
        <f ca="1">VLOOKUP(E599,Shifts!A$2:B796,2,FALSE)</f>
        <v>00:00 00:00</v>
      </c>
      <c r="L599" s="16">
        <f t="shared" si="892"/>
        <v>86</v>
      </c>
      <c r="M599" s="16" t="str">
        <f ca="1">VLOOKUP(B599,Schedule!A$2:B$400,2,FALSE)</f>
        <v xml:space="preserve">00:00 00:00 </v>
      </c>
      <c r="O599" s="8" t="str">
        <f t="shared" ca="1" si="948"/>
        <v>insert into scheduleshift values (@ID,'78','1','2','174','1','0')exec @id=dbo.nextval 'scheduleshift.scheduleshiftref'</v>
      </c>
    </row>
    <row r="600" spans="1:15" x14ac:dyDescent="0.3">
      <c r="A600" s="8">
        <v>599</v>
      </c>
      <c r="B600" s="8">
        <f t="shared" si="899"/>
        <v>78</v>
      </c>
      <c r="C600" s="8">
        <f t="shared" si="887"/>
        <v>1</v>
      </c>
      <c r="D600" s="8">
        <f t="shared" si="926"/>
        <v>3</v>
      </c>
      <c r="E600" s="18">
        <f ca="1">IF(G600=1,"-2147483647",IF(A600/L599&lt;=N$2*N$3,OFFSET(Shifts!A$1,L599,0,1)))</f>
        <v>174</v>
      </c>
      <c r="F600" s="8">
        <v>1</v>
      </c>
      <c r="G600" s="42">
        <f t="shared" ref="G600" si="969">N$8</f>
        <v>0</v>
      </c>
      <c r="H600" s="8">
        <f t="shared" si="889"/>
        <v>0</v>
      </c>
      <c r="I600" s="8">
        <f t="shared" si="890"/>
        <v>0</v>
      </c>
      <c r="J600" s="8">
        <f t="shared" si="891"/>
        <v>4</v>
      </c>
      <c r="K600" s="16" t="str">
        <f ca="1">VLOOKUP(E600,Shifts!A$2:B797,2,FALSE)</f>
        <v>00:00 00:00</v>
      </c>
      <c r="L600" s="16">
        <f t="shared" si="892"/>
        <v>86</v>
      </c>
      <c r="M600" s="16" t="str">
        <f ca="1">VLOOKUP(B600,Schedule!A$2:B$400,2,FALSE)</f>
        <v xml:space="preserve">00:00 00:00 </v>
      </c>
      <c r="O600" s="8" t="str">
        <f t="shared" ca="1" si="948"/>
        <v>insert into scheduleshift values (@ID,'78','1','3','174','1','0')exec @id=dbo.nextval 'scheduleshift.scheduleshiftref'</v>
      </c>
    </row>
    <row r="601" spans="1:15" x14ac:dyDescent="0.3">
      <c r="A601" s="8">
        <v>600</v>
      </c>
      <c r="B601" s="8">
        <f t="shared" si="899"/>
        <v>78</v>
      </c>
      <c r="C601" s="8">
        <f t="shared" si="887"/>
        <v>1</v>
      </c>
      <c r="D601" s="8">
        <f t="shared" si="928"/>
        <v>4</v>
      </c>
      <c r="E601" s="18">
        <f ca="1">IF(G601=1,"-2147483647",IF(A601/L600&lt;=N$2*N$3,OFFSET(Shifts!A$1,L600,0,1)))</f>
        <v>174</v>
      </c>
      <c r="F601" s="8">
        <v>1</v>
      </c>
      <c r="G601" s="42">
        <f t="shared" ref="G601" si="970">N$9</f>
        <v>0</v>
      </c>
      <c r="H601" s="8">
        <f t="shared" si="889"/>
        <v>0</v>
      </c>
      <c r="I601" s="8">
        <f t="shared" si="890"/>
        <v>0</v>
      </c>
      <c r="J601" s="8">
        <f t="shared" si="891"/>
        <v>5</v>
      </c>
      <c r="K601" s="16" t="str">
        <f ca="1">VLOOKUP(E601,Shifts!A$2:B798,2,FALSE)</f>
        <v>00:00 00:00</v>
      </c>
      <c r="L601" s="16">
        <f t="shared" si="892"/>
        <v>86</v>
      </c>
      <c r="M601" s="16" t="str">
        <f ca="1">VLOOKUP(B601,Schedule!A$2:B$400,2,FALSE)</f>
        <v xml:space="preserve">00:00 00:00 </v>
      </c>
      <c r="O601" s="8" t="str">
        <f t="shared" ca="1" si="948"/>
        <v>insert into scheduleshift values (@ID,'78','1','4','174','1','0')exec @id=dbo.nextval 'scheduleshift.scheduleshiftref'</v>
      </c>
    </row>
    <row r="602" spans="1:15" x14ac:dyDescent="0.3">
      <c r="A602" s="8">
        <v>601</v>
      </c>
      <c r="B602" s="8">
        <f t="shared" si="899"/>
        <v>78</v>
      </c>
      <c r="C602" s="8">
        <f t="shared" si="887"/>
        <v>1</v>
      </c>
      <c r="D602" s="8">
        <f t="shared" si="930"/>
        <v>5</v>
      </c>
      <c r="E602" s="18">
        <f ca="1">IF(G602=1,"-2147483647",IF(A602/L601&lt;=N$2*N$3,OFFSET(Shifts!A$1,L601,0,1)))</f>
        <v>174</v>
      </c>
      <c r="F602" s="8">
        <v>1</v>
      </c>
      <c r="G602" s="42">
        <f t="shared" ref="G602" si="971">N$10</f>
        <v>0</v>
      </c>
      <c r="H602" s="8">
        <f t="shared" si="889"/>
        <v>0</v>
      </c>
      <c r="I602" s="8">
        <f t="shared" si="890"/>
        <v>0</v>
      </c>
      <c r="J602" s="8">
        <f t="shared" si="891"/>
        <v>6</v>
      </c>
      <c r="K602" s="16" t="str">
        <f ca="1">VLOOKUP(E602,Shifts!A$2:B799,2,FALSE)</f>
        <v>00:00 00:00</v>
      </c>
      <c r="L602" s="16">
        <f t="shared" si="892"/>
        <v>86</v>
      </c>
      <c r="M602" s="16" t="str">
        <f ca="1">VLOOKUP(B602,Schedule!A$2:B$400,2,FALSE)</f>
        <v xml:space="preserve">00:00 00:00 </v>
      </c>
      <c r="O602" s="8" t="str">
        <f t="shared" ca="1" si="948"/>
        <v>insert into scheduleshift values (@ID,'78','1','5','174','1','0')exec @id=dbo.nextval 'scheduleshift.scheduleshiftref'</v>
      </c>
    </row>
    <row r="603" spans="1:15" x14ac:dyDescent="0.3">
      <c r="A603" s="8">
        <v>602</v>
      </c>
      <c r="B603" s="8">
        <f t="shared" si="899"/>
        <v>78</v>
      </c>
      <c r="C603" s="8">
        <f t="shared" ref="C603:C666" si="972">IF(I603=1,1,IF(H603=1,C602+1,IF(H603=0,C602)))</f>
        <v>1</v>
      </c>
      <c r="D603" s="8">
        <f t="shared" si="932"/>
        <v>6</v>
      </c>
      <c r="E603" s="18" t="str">
        <f ca="1">IF(G603=1,"-2147483647",IF(A603/L602&lt;=N$2*N$3,OFFSET(Shifts!A$1,L602,0,1)))</f>
        <v>-2147483647</v>
      </c>
      <c r="F603" s="8">
        <v>1</v>
      </c>
      <c r="G603" s="42">
        <f t="shared" ref="G603" si="973">N$11</f>
        <v>1</v>
      </c>
      <c r="H603" s="8">
        <f t="shared" ref="H603:H666" si="974">IF(D602=7,1,0)</f>
        <v>0</v>
      </c>
      <c r="I603" s="8">
        <f t="shared" ref="I603:I666" si="975">IF(C602*D602=N$2,1,0)</f>
        <v>0</v>
      </c>
      <c r="J603" s="8">
        <f t="shared" ref="J603:J666" si="976">MOD(J602,N$2*N$3)+1</f>
        <v>7</v>
      </c>
      <c r="K603" s="16" t="e">
        <f ca="1">VLOOKUP(E603,Shifts!A$2:B800,2,FALSE)</f>
        <v>#N/A</v>
      </c>
      <c r="L603" s="16">
        <f t="shared" ref="L603:L666" si="977">IF(J603&lt;N$2*N$3,L602,L602+1)</f>
        <v>87</v>
      </c>
      <c r="M603" s="16" t="str">
        <f ca="1">VLOOKUP(B603,Schedule!A$2:B$400,2,FALSE)</f>
        <v xml:space="preserve">00:00 00:00 </v>
      </c>
      <c r="O603" s="8" t="str">
        <f t="shared" ca="1" si="948"/>
        <v>insert into scheduleshift values (@ID,'78','1','6','-2147483647','1','1')exec @id=dbo.nextval 'scheduleshift.scheduleshiftref'</v>
      </c>
    </row>
    <row r="604" spans="1:15" x14ac:dyDescent="0.3">
      <c r="A604" s="8">
        <v>603</v>
      </c>
      <c r="B604" s="8">
        <f t="shared" si="899"/>
        <v>78</v>
      </c>
      <c r="C604" s="8">
        <f t="shared" si="972"/>
        <v>1</v>
      </c>
      <c r="D604" s="8">
        <f t="shared" si="934"/>
        <v>7</v>
      </c>
      <c r="E604" s="18" t="str">
        <f ca="1">IF(G604=1,"-2147483647",IF(A604/L603&lt;=N$2*N$3,OFFSET(Shifts!A$1,L603,0,1)))</f>
        <v>-2147483647</v>
      </c>
      <c r="F604" s="8">
        <v>1</v>
      </c>
      <c r="G604" s="42">
        <f t="shared" ref="G604" si="978">N$12</f>
        <v>1</v>
      </c>
      <c r="H604" s="8">
        <f t="shared" si="974"/>
        <v>0</v>
      </c>
      <c r="I604" s="8">
        <f t="shared" si="975"/>
        <v>0</v>
      </c>
      <c r="J604" s="8">
        <f t="shared" si="976"/>
        <v>1</v>
      </c>
      <c r="K604" s="16" t="e">
        <f ca="1">VLOOKUP(E604,Shifts!A$2:B801,2,FALSE)</f>
        <v>#N/A</v>
      </c>
      <c r="L604" s="16">
        <f t="shared" si="977"/>
        <v>87</v>
      </c>
      <c r="M604" s="16" t="str">
        <f ca="1">VLOOKUP(B604,Schedule!A$2:B$400,2,FALSE)</f>
        <v xml:space="preserve">00:00 00:00 </v>
      </c>
      <c r="O604" s="8" t="str">
        <f t="shared" ca="1" si="948"/>
        <v>insert into scheduleshift values (@ID,'78','1','7','-2147483647','1','1')exec @id=dbo.nextval 'scheduleshift.scheduleshiftref'</v>
      </c>
    </row>
    <row r="605" spans="1:15" x14ac:dyDescent="0.3">
      <c r="A605" s="8">
        <v>604</v>
      </c>
      <c r="B605" s="8">
        <f t="shared" si="899"/>
        <v>79</v>
      </c>
      <c r="C605" s="8">
        <f t="shared" si="972"/>
        <v>1</v>
      </c>
      <c r="D605" s="8">
        <f t="shared" si="896"/>
        <v>1</v>
      </c>
      <c r="E605" s="18">
        <f ca="1">IF(G605=1,"-2147483647",IF(A605/L604&lt;=N$2*N$3,OFFSET(Shifts!A$1,L604,0,1)))</f>
        <v>176</v>
      </c>
      <c r="F605" s="8">
        <v>1</v>
      </c>
      <c r="G605" s="42">
        <f t="shared" ref="G605" si="979">N$6</f>
        <v>0</v>
      </c>
      <c r="H605" s="8">
        <f t="shared" si="974"/>
        <v>1</v>
      </c>
      <c r="I605" s="8">
        <f t="shared" si="975"/>
        <v>1</v>
      </c>
      <c r="J605" s="8">
        <f t="shared" si="976"/>
        <v>2</v>
      </c>
      <c r="K605" s="16" t="str">
        <f ca="1">VLOOKUP(E605,Shifts!A$2:B802,2,FALSE)</f>
        <v>00:00 00:00</v>
      </c>
      <c r="L605" s="16">
        <f t="shared" si="977"/>
        <v>87</v>
      </c>
      <c r="M605" s="16" t="str">
        <f ca="1">VLOOKUP(B605,Schedule!A$2:B$400,2,FALSE)</f>
        <v xml:space="preserve">00:00 00:00 </v>
      </c>
      <c r="O605" s="8" t="str">
        <f t="shared" ca="1" si="948"/>
        <v>insert into scheduleshift values (@ID,'79','1','1','176','1','0')exec @id=dbo.nextval 'scheduleshift.scheduleshiftref'</v>
      </c>
    </row>
    <row r="606" spans="1:15" x14ac:dyDescent="0.3">
      <c r="A606" s="8">
        <v>605</v>
      </c>
      <c r="B606" s="8">
        <f t="shared" si="899"/>
        <v>79</v>
      </c>
      <c r="C606" s="8">
        <f t="shared" si="972"/>
        <v>1</v>
      </c>
      <c r="D606" s="8">
        <f t="shared" si="937"/>
        <v>2</v>
      </c>
      <c r="E606" s="18">
        <f ca="1">IF(G606=1,"-2147483647",IF(A606/L605&lt;=N$2*N$3,OFFSET(Shifts!A$1,L605,0,1)))</f>
        <v>176</v>
      </c>
      <c r="F606" s="8">
        <v>1</v>
      </c>
      <c r="G606" s="42">
        <f t="shared" ref="G606" si="980">N$7</f>
        <v>0</v>
      </c>
      <c r="H606" s="8">
        <f t="shared" si="974"/>
        <v>0</v>
      </c>
      <c r="I606" s="8">
        <f t="shared" si="975"/>
        <v>0</v>
      </c>
      <c r="J606" s="8">
        <f t="shared" si="976"/>
        <v>3</v>
      </c>
      <c r="K606" s="16" t="str">
        <f ca="1">VLOOKUP(E606,Shifts!A$2:B803,2,FALSE)</f>
        <v>00:00 00:00</v>
      </c>
      <c r="L606" s="16">
        <f t="shared" si="977"/>
        <v>87</v>
      </c>
      <c r="M606" s="16" t="str">
        <f ca="1">VLOOKUP(B606,Schedule!A$2:B$400,2,FALSE)</f>
        <v xml:space="preserve">00:00 00:00 </v>
      </c>
      <c r="O606" s="8" t="str">
        <f t="shared" ca="1" si="948"/>
        <v>insert into scheduleshift values (@ID,'79','1','2','176','1','0')exec @id=dbo.nextval 'scheduleshift.scheduleshiftref'</v>
      </c>
    </row>
    <row r="607" spans="1:15" x14ac:dyDescent="0.3">
      <c r="A607" s="8">
        <v>606</v>
      </c>
      <c r="B607" s="8">
        <f t="shared" si="899"/>
        <v>79</v>
      </c>
      <c r="C607" s="8">
        <f t="shared" si="972"/>
        <v>1</v>
      </c>
      <c r="D607" s="8">
        <f t="shared" ref="D607:D616" si="981">2-1</f>
        <v>1</v>
      </c>
      <c r="E607" s="18">
        <f ca="1">IF(G607=1,"-2147483647",IF(A607/L606&lt;=N$2*N$3,OFFSET(Shifts!A$1,L606,0,1)))</f>
        <v>176</v>
      </c>
      <c r="F607" s="8">
        <v>1</v>
      </c>
      <c r="G607" s="42">
        <f t="shared" ref="G607" si="982">N$6</f>
        <v>0</v>
      </c>
      <c r="H607" s="8">
        <f t="shared" si="974"/>
        <v>0</v>
      </c>
      <c r="I607" s="8">
        <f t="shared" si="975"/>
        <v>0</v>
      </c>
      <c r="J607" s="8">
        <f t="shared" si="976"/>
        <v>4</v>
      </c>
      <c r="K607" s="16" t="str">
        <f ca="1">VLOOKUP(E607,Shifts!A$2:B804,2,FALSE)</f>
        <v>00:00 00:00</v>
      </c>
      <c r="L607" s="16">
        <f t="shared" si="977"/>
        <v>87</v>
      </c>
      <c r="M607" s="16" t="str">
        <f ca="1">VLOOKUP(B607,Schedule!A$2:B$400,2,FALSE)</f>
        <v xml:space="preserve">00:00 00:00 </v>
      </c>
      <c r="O607" s="8" t="str">
        <f t="shared" ca="1" si="948"/>
        <v>insert into scheduleshift values (@ID,'79','1','1','176','1','0')exec @id=dbo.nextval 'scheduleshift.scheduleshiftref'</v>
      </c>
    </row>
    <row r="608" spans="1:15" x14ac:dyDescent="0.3">
      <c r="A608" s="8">
        <v>607</v>
      </c>
      <c r="B608" s="8">
        <f t="shared" si="899"/>
        <v>79</v>
      </c>
      <c r="C608" s="8">
        <f t="shared" si="972"/>
        <v>1</v>
      </c>
      <c r="D608" s="8">
        <f t="shared" si="924"/>
        <v>2</v>
      </c>
      <c r="E608" s="18">
        <f ca="1">IF(G608=1,"-2147483647",IF(A608/L607&lt;=N$2*N$3,OFFSET(Shifts!A$1,L607,0,1)))</f>
        <v>176</v>
      </c>
      <c r="F608" s="8">
        <v>1</v>
      </c>
      <c r="G608" s="42">
        <f t="shared" ref="G608" si="983">N$7</f>
        <v>0</v>
      </c>
      <c r="H608" s="8">
        <f t="shared" si="974"/>
        <v>0</v>
      </c>
      <c r="I608" s="8">
        <f t="shared" si="975"/>
        <v>0</v>
      </c>
      <c r="J608" s="8">
        <f t="shared" si="976"/>
        <v>5</v>
      </c>
      <c r="K608" s="16" t="str">
        <f ca="1">VLOOKUP(E608,Shifts!A$2:B805,2,FALSE)</f>
        <v>00:00 00:00</v>
      </c>
      <c r="L608" s="16">
        <f t="shared" si="977"/>
        <v>87</v>
      </c>
      <c r="M608" s="16" t="str">
        <f ca="1">VLOOKUP(B608,Schedule!A$2:B$400,2,FALSE)</f>
        <v xml:space="preserve">00:00 00:00 </v>
      </c>
      <c r="O608" s="8" t="str">
        <f t="shared" ca="1" si="948"/>
        <v>insert into scheduleshift values (@ID,'79','1','2','176','1','0')exec @id=dbo.nextval 'scheduleshift.scheduleshiftref'</v>
      </c>
    </row>
    <row r="609" spans="1:15" x14ac:dyDescent="0.3">
      <c r="A609" s="8">
        <v>608</v>
      </c>
      <c r="B609" s="8">
        <f t="shared" ref="B609:B672" si="984">IF(I609=1,B608+1,B608)</f>
        <v>79</v>
      </c>
      <c r="C609" s="8">
        <f t="shared" si="972"/>
        <v>1</v>
      </c>
      <c r="D609" s="8">
        <f t="shared" si="926"/>
        <v>3</v>
      </c>
      <c r="E609" s="18">
        <f ca="1">IF(G609=1,"-2147483647",IF(A609/L608&lt;=N$2*N$3,OFFSET(Shifts!A$1,L608,0,1)))</f>
        <v>176</v>
      </c>
      <c r="F609" s="8">
        <v>1</v>
      </c>
      <c r="G609" s="42">
        <f t="shared" ref="G609" si="985">N$8</f>
        <v>0</v>
      </c>
      <c r="H609" s="8">
        <f t="shared" si="974"/>
        <v>0</v>
      </c>
      <c r="I609" s="8">
        <f t="shared" si="975"/>
        <v>0</v>
      </c>
      <c r="J609" s="8">
        <f t="shared" si="976"/>
        <v>6</v>
      </c>
      <c r="K609" s="16" t="str">
        <f ca="1">VLOOKUP(E609,Shifts!A$2:B806,2,FALSE)</f>
        <v>00:00 00:00</v>
      </c>
      <c r="L609" s="16">
        <f t="shared" si="977"/>
        <v>87</v>
      </c>
      <c r="M609" s="16" t="str">
        <f ca="1">VLOOKUP(B609,Schedule!A$2:B$400,2,FALSE)</f>
        <v xml:space="preserve">00:00 00:00 </v>
      </c>
      <c r="O609" s="8" t="str">
        <f t="shared" ca="1" si="948"/>
        <v>insert into scheduleshift values (@ID,'79','1','3','176','1','0')exec @id=dbo.nextval 'scheduleshift.scheduleshiftref'</v>
      </c>
    </row>
    <row r="610" spans="1:15" x14ac:dyDescent="0.3">
      <c r="A610" s="8">
        <v>609</v>
      </c>
      <c r="B610" s="8">
        <f t="shared" si="984"/>
        <v>79</v>
      </c>
      <c r="C610" s="8">
        <f t="shared" si="972"/>
        <v>1</v>
      </c>
      <c r="D610" s="8">
        <f t="shared" si="928"/>
        <v>4</v>
      </c>
      <c r="E610" s="18">
        <f ca="1">IF(G610=1,"-2147483647",IF(A610/L609&lt;=N$2*N$3,OFFSET(Shifts!A$1,L609,0,1)))</f>
        <v>176</v>
      </c>
      <c r="F610" s="8">
        <v>1</v>
      </c>
      <c r="G610" s="42">
        <f t="shared" ref="G610" si="986">N$9</f>
        <v>0</v>
      </c>
      <c r="H610" s="8">
        <f t="shared" si="974"/>
        <v>0</v>
      </c>
      <c r="I610" s="8">
        <f t="shared" si="975"/>
        <v>0</v>
      </c>
      <c r="J610" s="8">
        <f t="shared" si="976"/>
        <v>7</v>
      </c>
      <c r="K610" s="16" t="str">
        <f ca="1">VLOOKUP(E610,Shifts!A$2:B807,2,FALSE)</f>
        <v>00:00 00:00</v>
      </c>
      <c r="L610" s="16">
        <f t="shared" si="977"/>
        <v>88</v>
      </c>
      <c r="M610" s="16" t="str">
        <f ca="1">VLOOKUP(B610,Schedule!A$2:B$400,2,FALSE)</f>
        <v xml:space="preserve">00:00 00:00 </v>
      </c>
      <c r="O610" s="8" t="str">
        <f t="shared" ca="1" si="948"/>
        <v>insert into scheduleshift values (@ID,'79','1','4','176','1','0')exec @id=dbo.nextval 'scheduleshift.scheduleshiftref'</v>
      </c>
    </row>
    <row r="611" spans="1:15" x14ac:dyDescent="0.3">
      <c r="A611" s="8">
        <v>610</v>
      </c>
      <c r="B611" s="8">
        <f t="shared" si="984"/>
        <v>79</v>
      </c>
      <c r="C611" s="8">
        <f t="shared" si="972"/>
        <v>1</v>
      </c>
      <c r="D611" s="8">
        <f t="shared" si="930"/>
        <v>5</v>
      </c>
      <c r="E611" s="18">
        <f ca="1">IF(G611=1,"-2147483647",IF(A611/L610&lt;=N$2*N$3,OFFSET(Shifts!A$1,L610,0,1)))</f>
        <v>178</v>
      </c>
      <c r="F611" s="8">
        <v>1</v>
      </c>
      <c r="G611" s="42">
        <f t="shared" ref="G611" si="987">N$10</f>
        <v>0</v>
      </c>
      <c r="H611" s="8">
        <f t="shared" si="974"/>
        <v>0</v>
      </c>
      <c r="I611" s="8">
        <f t="shared" si="975"/>
        <v>0</v>
      </c>
      <c r="J611" s="8">
        <f t="shared" si="976"/>
        <v>1</v>
      </c>
      <c r="K611" s="16" t="str">
        <f ca="1">VLOOKUP(E611,Shifts!A$2:B808,2,FALSE)</f>
        <v>00:00 00:00</v>
      </c>
      <c r="L611" s="16">
        <f t="shared" si="977"/>
        <v>88</v>
      </c>
      <c r="M611" s="16" t="str">
        <f ca="1">VLOOKUP(B611,Schedule!A$2:B$400,2,FALSE)</f>
        <v xml:space="preserve">00:00 00:00 </v>
      </c>
      <c r="O611" s="8" t="str">
        <f t="shared" ca="1" si="948"/>
        <v>insert into scheduleshift values (@ID,'79','1','5','178','1','0')exec @id=dbo.nextval 'scheduleshift.scheduleshiftref'</v>
      </c>
    </row>
    <row r="612" spans="1:15" x14ac:dyDescent="0.3">
      <c r="A612" s="8">
        <v>611</v>
      </c>
      <c r="B612" s="8">
        <f t="shared" si="984"/>
        <v>79</v>
      </c>
      <c r="C612" s="8">
        <f t="shared" si="972"/>
        <v>1</v>
      </c>
      <c r="D612" s="8">
        <f t="shared" si="932"/>
        <v>6</v>
      </c>
      <c r="E612" s="18" t="str">
        <f ca="1">IF(G612=1,"-2147483647",IF(A612/L611&lt;=N$2*N$3,OFFSET(Shifts!A$1,L611,0,1)))</f>
        <v>-2147483647</v>
      </c>
      <c r="F612" s="8">
        <v>1</v>
      </c>
      <c r="G612" s="42">
        <f t="shared" ref="G612" si="988">N$11</f>
        <v>1</v>
      </c>
      <c r="H612" s="8">
        <f t="shared" si="974"/>
        <v>0</v>
      </c>
      <c r="I612" s="8">
        <f t="shared" si="975"/>
        <v>0</v>
      </c>
      <c r="J612" s="8">
        <f t="shared" si="976"/>
        <v>2</v>
      </c>
      <c r="K612" s="16" t="e">
        <f ca="1">VLOOKUP(E612,Shifts!A$2:B809,2,FALSE)</f>
        <v>#N/A</v>
      </c>
      <c r="L612" s="16">
        <f t="shared" si="977"/>
        <v>88</v>
      </c>
      <c r="M612" s="16" t="str">
        <f ca="1">VLOOKUP(B612,Schedule!A$2:B$400,2,FALSE)</f>
        <v xml:space="preserve">00:00 00:00 </v>
      </c>
      <c r="O612" s="8" t="str">
        <f t="shared" ca="1" si="948"/>
        <v>insert into scheduleshift values (@ID,'79','1','6','-2147483647','1','1')exec @id=dbo.nextval 'scheduleshift.scheduleshiftref'</v>
      </c>
    </row>
    <row r="613" spans="1:15" x14ac:dyDescent="0.3">
      <c r="A613" s="8">
        <v>612</v>
      </c>
      <c r="B613" s="8">
        <f t="shared" si="984"/>
        <v>79</v>
      </c>
      <c r="C613" s="8">
        <f t="shared" si="972"/>
        <v>1</v>
      </c>
      <c r="D613" s="8">
        <f t="shared" si="934"/>
        <v>7</v>
      </c>
      <c r="E613" s="18" t="str">
        <f ca="1">IF(G613=1,"-2147483647",IF(A613/L612&lt;=N$2*N$3,OFFSET(Shifts!A$1,L612,0,1)))</f>
        <v>-2147483647</v>
      </c>
      <c r="F613" s="8">
        <v>1</v>
      </c>
      <c r="G613" s="42">
        <f t="shared" ref="G613" si="989">N$12</f>
        <v>1</v>
      </c>
      <c r="H613" s="8">
        <f t="shared" si="974"/>
        <v>0</v>
      </c>
      <c r="I613" s="8">
        <f t="shared" si="975"/>
        <v>0</v>
      </c>
      <c r="J613" s="8">
        <f t="shared" si="976"/>
        <v>3</v>
      </c>
      <c r="K613" s="16" t="e">
        <f ca="1">VLOOKUP(E613,Shifts!A$2:B810,2,FALSE)</f>
        <v>#N/A</v>
      </c>
      <c r="L613" s="16">
        <f t="shared" si="977"/>
        <v>88</v>
      </c>
      <c r="M613" s="16" t="str">
        <f ca="1">VLOOKUP(B613,Schedule!A$2:B$400,2,FALSE)</f>
        <v xml:space="preserve">00:00 00:00 </v>
      </c>
      <c r="O613" s="8" t="str">
        <f t="shared" ca="1" si="948"/>
        <v>insert into scheduleshift values (@ID,'79','1','7','-2147483647','1','1')exec @id=dbo.nextval 'scheduleshift.scheduleshiftref'</v>
      </c>
    </row>
    <row r="614" spans="1:15" x14ac:dyDescent="0.3">
      <c r="A614" s="8">
        <v>613</v>
      </c>
      <c r="B614" s="8">
        <f t="shared" si="984"/>
        <v>80</v>
      </c>
      <c r="C614" s="8">
        <f t="shared" si="972"/>
        <v>1</v>
      </c>
      <c r="D614" s="8">
        <f t="shared" si="981"/>
        <v>1</v>
      </c>
      <c r="E614" s="18">
        <f ca="1">IF(G614=1,"-2147483647",IF(A614/L613&lt;=N$2*N$3,OFFSET(Shifts!A$1,L613,0,1)))</f>
        <v>178</v>
      </c>
      <c r="F614" s="8">
        <v>1</v>
      </c>
      <c r="G614" s="42">
        <f t="shared" ref="G614" si="990">N$6</f>
        <v>0</v>
      </c>
      <c r="H614" s="8">
        <f t="shared" si="974"/>
        <v>1</v>
      </c>
      <c r="I614" s="8">
        <f t="shared" si="975"/>
        <v>1</v>
      </c>
      <c r="J614" s="8">
        <f t="shared" si="976"/>
        <v>4</v>
      </c>
      <c r="K614" s="16" t="str">
        <f ca="1">VLOOKUP(E614,Shifts!A$2:B811,2,FALSE)</f>
        <v>00:00 00:00</v>
      </c>
      <c r="L614" s="16">
        <f t="shared" si="977"/>
        <v>88</v>
      </c>
      <c r="M614" s="16" t="str">
        <f ca="1">VLOOKUP(B614,Schedule!A$2:B$400,2,FALSE)</f>
        <v xml:space="preserve">00:00 00:00 </v>
      </c>
      <c r="O614" s="8" t="str">
        <f t="shared" ca="1" si="948"/>
        <v>insert into scheduleshift values (@ID,'80','1','1','178','1','0')exec @id=dbo.nextval 'scheduleshift.scheduleshiftref'</v>
      </c>
    </row>
    <row r="615" spans="1:15" x14ac:dyDescent="0.3">
      <c r="A615" s="8">
        <v>614</v>
      </c>
      <c r="B615" s="8">
        <f t="shared" si="984"/>
        <v>80</v>
      </c>
      <c r="C615" s="8">
        <f t="shared" si="972"/>
        <v>1</v>
      </c>
      <c r="D615" s="8">
        <f t="shared" si="937"/>
        <v>2</v>
      </c>
      <c r="E615" s="18">
        <f ca="1">IF(G615=1,"-2147483647",IF(A615/L614&lt;=N$2*N$3,OFFSET(Shifts!A$1,L614,0,1)))</f>
        <v>178</v>
      </c>
      <c r="F615" s="8">
        <v>1</v>
      </c>
      <c r="G615" s="42">
        <f t="shared" ref="G615" si="991">N$7</f>
        <v>0</v>
      </c>
      <c r="H615" s="8">
        <f t="shared" si="974"/>
        <v>0</v>
      </c>
      <c r="I615" s="8">
        <f t="shared" si="975"/>
        <v>0</v>
      </c>
      <c r="J615" s="8">
        <f t="shared" si="976"/>
        <v>5</v>
      </c>
      <c r="K615" s="16" t="str">
        <f ca="1">VLOOKUP(E615,Shifts!A$2:B812,2,FALSE)</f>
        <v>00:00 00:00</v>
      </c>
      <c r="L615" s="16">
        <f t="shared" si="977"/>
        <v>88</v>
      </c>
      <c r="M615" s="16" t="str">
        <f ca="1">VLOOKUP(B615,Schedule!A$2:B$400,2,FALSE)</f>
        <v xml:space="preserve">00:00 00:00 </v>
      </c>
      <c r="O615" s="8" t="str">
        <f t="shared" ca="1" si="948"/>
        <v>insert into scheduleshift values (@ID,'80','1','2','178','1','0')exec @id=dbo.nextval 'scheduleshift.scheduleshiftref'</v>
      </c>
    </row>
    <row r="616" spans="1:15" x14ac:dyDescent="0.3">
      <c r="A616" s="8">
        <v>615</v>
      </c>
      <c r="B616" s="8">
        <f t="shared" si="984"/>
        <v>80</v>
      </c>
      <c r="C616" s="8">
        <f t="shared" si="972"/>
        <v>1</v>
      </c>
      <c r="D616" s="8">
        <f t="shared" si="981"/>
        <v>1</v>
      </c>
      <c r="E616" s="18">
        <f ca="1">IF(G616=1,"-2147483647",IF(A616/L615&lt;=N$2*N$3,OFFSET(Shifts!A$1,L615,0,1)))</f>
        <v>178</v>
      </c>
      <c r="F616" s="8">
        <v>1</v>
      </c>
      <c r="G616" s="42">
        <f t="shared" ref="G616" si="992">N$6</f>
        <v>0</v>
      </c>
      <c r="H616" s="8">
        <f t="shared" si="974"/>
        <v>0</v>
      </c>
      <c r="I616" s="8">
        <f t="shared" si="975"/>
        <v>0</v>
      </c>
      <c r="J616" s="8">
        <f t="shared" si="976"/>
        <v>6</v>
      </c>
      <c r="K616" s="16" t="str">
        <f ca="1">VLOOKUP(E616,Shifts!A$2:B813,2,FALSE)</f>
        <v>00:00 00:00</v>
      </c>
      <c r="L616" s="16">
        <f t="shared" si="977"/>
        <v>88</v>
      </c>
      <c r="M616" s="16" t="str">
        <f ca="1">VLOOKUP(B616,Schedule!A$2:B$400,2,FALSE)</f>
        <v xml:space="preserve">00:00 00:00 </v>
      </c>
      <c r="O616" s="8" t="str">
        <f t="shared" ca="1" si="948"/>
        <v>insert into scheduleshift values (@ID,'80','1','1','178','1','0')exec @id=dbo.nextval 'scheduleshift.scheduleshiftref'</v>
      </c>
    </row>
    <row r="617" spans="1:15" x14ac:dyDescent="0.3">
      <c r="A617" s="8">
        <v>616</v>
      </c>
      <c r="B617" s="8">
        <f t="shared" si="984"/>
        <v>80</v>
      </c>
      <c r="C617" s="8">
        <f t="shared" si="972"/>
        <v>1</v>
      </c>
      <c r="D617" s="8">
        <f t="shared" si="924"/>
        <v>2</v>
      </c>
      <c r="E617" s="18">
        <f ca="1">IF(G617=1,"-2147483647",IF(A617/L616&lt;=N$2*N$3,OFFSET(Shifts!A$1,L616,0,1)))</f>
        <v>178</v>
      </c>
      <c r="F617" s="8">
        <v>1</v>
      </c>
      <c r="G617" s="42">
        <f t="shared" ref="G617" si="993">N$7</f>
        <v>0</v>
      </c>
      <c r="H617" s="8">
        <f t="shared" si="974"/>
        <v>0</v>
      </c>
      <c r="I617" s="8">
        <f t="shared" si="975"/>
        <v>0</v>
      </c>
      <c r="J617" s="8">
        <f t="shared" si="976"/>
        <v>7</v>
      </c>
      <c r="K617" s="16" t="str">
        <f ca="1">VLOOKUP(E617,Shifts!A$2:B814,2,FALSE)</f>
        <v>00:00 00:00</v>
      </c>
      <c r="L617" s="16">
        <f t="shared" si="977"/>
        <v>89</v>
      </c>
      <c r="M617" s="16" t="str">
        <f ca="1">VLOOKUP(B617,Schedule!A$2:B$400,2,FALSE)</f>
        <v xml:space="preserve">00:00 00:00 </v>
      </c>
      <c r="O617" s="8" t="str">
        <f t="shared" ca="1" si="948"/>
        <v>insert into scheduleshift values (@ID,'80','1','2','178','1','0')exec @id=dbo.nextval 'scheduleshift.scheduleshiftref'</v>
      </c>
    </row>
    <row r="618" spans="1:15" x14ac:dyDescent="0.3">
      <c r="A618" s="8">
        <v>617</v>
      </c>
      <c r="B618" s="8">
        <f t="shared" si="984"/>
        <v>80</v>
      </c>
      <c r="C618" s="8">
        <f t="shared" si="972"/>
        <v>1</v>
      </c>
      <c r="D618" s="8">
        <f t="shared" si="926"/>
        <v>3</v>
      </c>
      <c r="E618" s="18">
        <f ca="1">IF(G618=1,"-2147483647",IF(A618/L617&lt;=N$2*N$3,OFFSET(Shifts!A$1,L617,0,1)))</f>
        <v>180</v>
      </c>
      <c r="F618" s="8">
        <v>1</v>
      </c>
      <c r="G618" s="42">
        <f t="shared" ref="G618" si="994">N$8</f>
        <v>0</v>
      </c>
      <c r="H618" s="8">
        <f t="shared" si="974"/>
        <v>0</v>
      </c>
      <c r="I618" s="8">
        <f t="shared" si="975"/>
        <v>0</v>
      </c>
      <c r="J618" s="8">
        <f t="shared" si="976"/>
        <v>1</v>
      </c>
      <c r="K618" s="16" t="str">
        <f ca="1">VLOOKUP(E618,Shifts!A$2:B815,2,FALSE)</f>
        <v>00:00 00:00</v>
      </c>
      <c r="L618" s="16">
        <f t="shared" si="977"/>
        <v>89</v>
      </c>
      <c r="M618" s="16" t="str">
        <f ca="1">VLOOKUP(B618,Schedule!A$2:B$400,2,FALSE)</f>
        <v xml:space="preserve">00:00 00:00 </v>
      </c>
      <c r="O618" s="8" t="str">
        <f t="shared" ca="1" si="948"/>
        <v>insert into scheduleshift values (@ID,'80','1','3','180','1','0')exec @id=dbo.nextval 'scheduleshift.scheduleshiftref'</v>
      </c>
    </row>
    <row r="619" spans="1:15" x14ac:dyDescent="0.3">
      <c r="A619" s="8">
        <v>618</v>
      </c>
      <c r="B619" s="8">
        <f t="shared" si="984"/>
        <v>80</v>
      </c>
      <c r="C619" s="8">
        <f t="shared" si="972"/>
        <v>1</v>
      </c>
      <c r="D619" s="8">
        <f t="shared" si="928"/>
        <v>4</v>
      </c>
      <c r="E619" s="18">
        <f ca="1">IF(G619=1,"-2147483647",IF(A619/L618&lt;=N$2*N$3,OFFSET(Shifts!A$1,L618,0,1)))</f>
        <v>180</v>
      </c>
      <c r="F619" s="8">
        <v>1</v>
      </c>
      <c r="G619" s="42">
        <f t="shared" ref="G619" si="995">N$9</f>
        <v>0</v>
      </c>
      <c r="H619" s="8">
        <f t="shared" si="974"/>
        <v>0</v>
      </c>
      <c r="I619" s="8">
        <f t="shared" si="975"/>
        <v>0</v>
      </c>
      <c r="J619" s="8">
        <f t="shared" si="976"/>
        <v>2</v>
      </c>
      <c r="K619" s="16" t="str">
        <f ca="1">VLOOKUP(E619,Shifts!A$2:B816,2,FALSE)</f>
        <v>00:00 00:00</v>
      </c>
      <c r="L619" s="16">
        <f t="shared" si="977"/>
        <v>89</v>
      </c>
      <c r="M619" s="16" t="str">
        <f ca="1">VLOOKUP(B619,Schedule!A$2:B$400,2,FALSE)</f>
        <v xml:space="preserve">00:00 00:00 </v>
      </c>
      <c r="O619" s="8" t="str">
        <f t="shared" ca="1" si="948"/>
        <v>insert into scheduleshift values (@ID,'80','1','4','180','1','0')exec @id=dbo.nextval 'scheduleshift.scheduleshiftref'</v>
      </c>
    </row>
    <row r="620" spans="1:15" x14ac:dyDescent="0.3">
      <c r="A620" s="8">
        <v>619</v>
      </c>
      <c r="B620" s="8">
        <f t="shared" si="984"/>
        <v>80</v>
      </c>
      <c r="C620" s="8">
        <f t="shared" si="972"/>
        <v>1</v>
      </c>
      <c r="D620" s="8">
        <f t="shared" si="930"/>
        <v>5</v>
      </c>
      <c r="E620" s="18">
        <f ca="1">IF(G620=1,"-2147483647",IF(A620/L619&lt;=N$2*N$3,OFFSET(Shifts!A$1,L619,0,1)))</f>
        <v>180</v>
      </c>
      <c r="F620" s="8">
        <v>1</v>
      </c>
      <c r="G620" s="42">
        <f t="shared" ref="G620" si="996">N$10</f>
        <v>0</v>
      </c>
      <c r="H620" s="8">
        <f t="shared" si="974"/>
        <v>0</v>
      </c>
      <c r="I620" s="8">
        <f t="shared" si="975"/>
        <v>0</v>
      </c>
      <c r="J620" s="8">
        <f t="shared" si="976"/>
        <v>3</v>
      </c>
      <c r="K620" s="16" t="str">
        <f ca="1">VLOOKUP(E620,Shifts!A$2:B817,2,FALSE)</f>
        <v>00:00 00:00</v>
      </c>
      <c r="L620" s="16">
        <f t="shared" si="977"/>
        <v>89</v>
      </c>
      <c r="M620" s="16" t="str">
        <f ca="1">VLOOKUP(B620,Schedule!A$2:B$400,2,FALSE)</f>
        <v xml:space="preserve">00:00 00:00 </v>
      </c>
      <c r="O620" s="8" t="str">
        <f t="shared" ca="1" si="948"/>
        <v>insert into scheduleshift values (@ID,'80','1','5','180','1','0')exec @id=dbo.nextval 'scheduleshift.scheduleshiftref'</v>
      </c>
    </row>
    <row r="621" spans="1:15" x14ac:dyDescent="0.3">
      <c r="A621" s="8">
        <v>620</v>
      </c>
      <c r="B621" s="8">
        <f t="shared" si="984"/>
        <v>80</v>
      </c>
      <c r="C621" s="8">
        <f t="shared" si="972"/>
        <v>1</v>
      </c>
      <c r="D621" s="8">
        <f t="shared" si="932"/>
        <v>6</v>
      </c>
      <c r="E621" s="18" t="str">
        <f ca="1">IF(G621=1,"-2147483647",IF(A621/L620&lt;=N$2*N$3,OFFSET(Shifts!A$1,L620,0,1)))</f>
        <v>-2147483647</v>
      </c>
      <c r="F621" s="8">
        <v>1</v>
      </c>
      <c r="G621" s="42">
        <f t="shared" ref="G621" si="997">N$11</f>
        <v>1</v>
      </c>
      <c r="H621" s="8">
        <f t="shared" si="974"/>
        <v>0</v>
      </c>
      <c r="I621" s="8">
        <f t="shared" si="975"/>
        <v>0</v>
      </c>
      <c r="J621" s="8">
        <f t="shared" si="976"/>
        <v>4</v>
      </c>
      <c r="K621" s="16" t="e">
        <f ca="1">VLOOKUP(E621,Shifts!A$2:B818,2,FALSE)</f>
        <v>#N/A</v>
      </c>
      <c r="L621" s="16">
        <f t="shared" si="977"/>
        <v>89</v>
      </c>
      <c r="M621" s="16" t="str">
        <f ca="1">VLOOKUP(B621,Schedule!A$2:B$400,2,FALSE)</f>
        <v xml:space="preserve">00:00 00:00 </v>
      </c>
      <c r="O621" s="8" t="str">
        <f t="shared" ca="1" si="948"/>
        <v>insert into scheduleshift values (@ID,'80','1','6','-2147483647','1','1')exec @id=dbo.nextval 'scheduleshift.scheduleshiftref'</v>
      </c>
    </row>
    <row r="622" spans="1:15" x14ac:dyDescent="0.3">
      <c r="A622" s="8">
        <v>621</v>
      </c>
      <c r="B622" s="8">
        <f t="shared" si="984"/>
        <v>80</v>
      </c>
      <c r="C622" s="8">
        <f t="shared" si="972"/>
        <v>1</v>
      </c>
      <c r="D622" s="8">
        <f t="shared" si="934"/>
        <v>7</v>
      </c>
      <c r="E622" s="18" t="str">
        <f ca="1">IF(G622=1,"-2147483647",IF(A622/L621&lt;=N$2*N$3,OFFSET(Shifts!A$1,L621,0,1)))</f>
        <v>-2147483647</v>
      </c>
      <c r="F622" s="8">
        <v>1</v>
      </c>
      <c r="G622" s="42">
        <f t="shared" ref="G622" si="998">N$12</f>
        <v>1</v>
      </c>
      <c r="H622" s="8">
        <f t="shared" si="974"/>
        <v>0</v>
      </c>
      <c r="I622" s="8">
        <f t="shared" si="975"/>
        <v>0</v>
      </c>
      <c r="J622" s="8">
        <f t="shared" si="976"/>
        <v>5</v>
      </c>
      <c r="K622" s="16" t="e">
        <f ca="1">VLOOKUP(E622,Shifts!A$2:B819,2,FALSE)</f>
        <v>#N/A</v>
      </c>
      <c r="L622" s="16">
        <f t="shared" si="977"/>
        <v>89</v>
      </c>
      <c r="M622" s="16" t="str">
        <f ca="1">VLOOKUP(B622,Schedule!A$2:B$400,2,FALSE)</f>
        <v xml:space="preserve">00:00 00:00 </v>
      </c>
      <c r="O622" s="8" t="str">
        <f t="shared" ca="1" si="948"/>
        <v>insert into scheduleshift values (@ID,'80','1','7','-2147483647','1','1')exec @id=dbo.nextval 'scheduleshift.scheduleshiftref'</v>
      </c>
    </row>
    <row r="623" spans="1:15" x14ac:dyDescent="0.3">
      <c r="A623" s="8">
        <v>622</v>
      </c>
      <c r="B623" s="8">
        <f t="shared" si="984"/>
        <v>81</v>
      </c>
      <c r="C623" s="8">
        <f t="shared" si="972"/>
        <v>1</v>
      </c>
      <c r="D623" s="8">
        <f t="shared" ref="D623:D686" si="999">2-1</f>
        <v>1</v>
      </c>
      <c r="E623" s="18">
        <f ca="1">IF(G623=1,"-2147483647",IF(A623/L622&lt;=N$2*N$3,OFFSET(Shifts!A$1,L622,0,1)))</f>
        <v>180</v>
      </c>
      <c r="F623" s="8">
        <v>1</v>
      </c>
      <c r="G623" s="42">
        <f t="shared" ref="G623" si="1000">N$6</f>
        <v>0</v>
      </c>
      <c r="H623" s="8">
        <f t="shared" si="974"/>
        <v>1</v>
      </c>
      <c r="I623" s="8">
        <f t="shared" si="975"/>
        <v>1</v>
      </c>
      <c r="J623" s="8">
        <f t="shared" si="976"/>
        <v>6</v>
      </c>
      <c r="K623" s="16" t="str">
        <f ca="1">VLOOKUP(E623,Shifts!A$2:B820,2,FALSE)</f>
        <v>00:00 00:00</v>
      </c>
      <c r="L623" s="16">
        <f t="shared" si="977"/>
        <v>89</v>
      </c>
      <c r="M623" s="16" t="str">
        <f ca="1">VLOOKUP(B623,Schedule!A$2:B$400,2,FALSE)</f>
        <v xml:space="preserve">00:00 00:00 </v>
      </c>
      <c r="O623" s="8" t="str">
        <f t="shared" ca="1" si="948"/>
        <v>insert into scheduleshift values (@ID,'81','1','1','180','1','0')exec @id=dbo.nextval 'scheduleshift.scheduleshiftref'</v>
      </c>
    </row>
    <row r="624" spans="1:15" x14ac:dyDescent="0.3">
      <c r="A624" s="8">
        <v>623</v>
      </c>
      <c r="B624" s="8">
        <f t="shared" si="984"/>
        <v>81</v>
      </c>
      <c r="C624" s="8">
        <f t="shared" si="972"/>
        <v>1</v>
      </c>
      <c r="D624" s="8">
        <f t="shared" si="937"/>
        <v>2</v>
      </c>
      <c r="E624" s="18">
        <f ca="1">IF(G624=1,"-2147483647",IF(A624/L623&lt;=N$2*N$3,OFFSET(Shifts!A$1,L623,0,1)))</f>
        <v>180</v>
      </c>
      <c r="F624" s="8">
        <v>1</v>
      </c>
      <c r="G624" s="42">
        <f t="shared" ref="G624" si="1001">N$7</f>
        <v>0</v>
      </c>
      <c r="H624" s="8">
        <f t="shared" si="974"/>
        <v>0</v>
      </c>
      <c r="I624" s="8">
        <f t="shared" si="975"/>
        <v>0</v>
      </c>
      <c r="J624" s="8">
        <f t="shared" si="976"/>
        <v>7</v>
      </c>
      <c r="K624" s="16" t="str">
        <f ca="1">VLOOKUP(E624,Shifts!A$2:B821,2,FALSE)</f>
        <v>00:00 00:00</v>
      </c>
      <c r="L624" s="16">
        <f t="shared" si="977"/>
        <v>90</v>
      </c>
      <c r="M624" s="16" t="str">
        <f ca="1">VLOOKUP(B624,Schedule!A$2:B$400,2,FALSE)</f>
        <v xml:space="preserve">00:00 00:00 </v>
      </c>
      <c r="O624" s="8" t="str">
        <f t="shared" ca="1" si="948"/>
        <v>insert into scheduleshift values (@ID,'81','1','2','180','1','0')exec @id=dbo.nextval 'scheduleshift.scheduleshiftref'</v>
      </c>
    </row>
    <row r="625" spans="1:15" x14ac:dyDescent="0.3">
      <c r="A625" s="8">
        <v>624</v>
      </c>
      <c r="B625" s="8">
        <f t="shared" si="984"/>
        <v>81</v>
      </c>
      <c r="C625" s="8">
        <f t="shared" si="972"/>
        <v>1</v>
      </c>
      <c r="D625" s="8">
        <f t="shared" si="999"/>
        <v>1</v>
      </c>
      <c r="E625" s="18">
        <f ca="1">IF(G625=1,"-2147483647",IF(A625/L624&lt;=N$2*N$3,OFFSET(Shifts!A$1,L624,0,1)))</f>
        <v>182</v>
      </c>
      <c r="F625" s="8">
        <v>1</v>
      </c>
      <c r="G625" s="42">
        <f t="shared" ref="G625" si="1002">N$6</f>
        <v>0</v>
      </c>
      <c r="H625" s="8">
        <f t="shared" si="974"/>
        <v>0</v>
      </c>
      <c r="I625" s="8">
        <f t="shared" si="975"/>
        <v>0</v>
      </c>
      <c r="J625" s="8">
        <f t="shared" si="976"/>
        <v>1</v>
      </c>
      <c r="K625" s="16" t="str">
        <f ca="1">VLOOKUP(E625,Shifts!A$2:B822,2,FALSE)</f>
        <v>00:00 00:00</v>
      </c>
      <c r="L625" s="16">
        <f t="shared" si="977"/>
        <v>90</v>
      </c>
      <c r="M625" s="16" t="str">
        <f ca="1">VLOOKUP(B625,Schedule!A$2:B$400,2,FALSE)</f>
        <v xml:space="preserve">00:00 00:00 </v>
      </c>
      <c r="O625" s="8" t="str">
        <f t="shared" ca="1" si="948"/>
        <v>insert into scheduleshift values (@ID,'81','1','1','182','1','0')exec @id=dbo.nextval 'scheduleshift.scheduleshiftref'</v>
      </c>
    </row>
    <row r="626" spans="1:15" x14ac:dyDescent="0.3">
      <c r="A626" s="8">
        <v>625</v>
      </c>
      <c r="B626" s="8">
        <f t="shared" si="984"/>
        <v>81</v>
      </c>
      <c r="C626" s="8">
        <f t="shared" si="972"/>
        <v>1</v>
      </c>
      <c r="D626" s="8">
        <f t="shared" si="924"/>
        <v>2</v>
      </c>
      <c r="E626" s="18">
        <f ca="1">IF(G626=1,"-2147483647",IF(A626/L625&lt;=N$2*N$3,OFFSET(Shifts!A$1,L625,0,1)))</f>
        <v>182</v>
      </c>
      <c r="F626" s="8">
        <v>1</v>
      </c>
      <c r="G626" s="42">
        <f t="shared" ref="G626" si="1003">N$7</f>
        <v>0</v>
      </c>
      <c r="H626" s="8">
        <f t="shared" si="974"/>
        <v>0</v>
      </c>
      <c r="I626" s="8">
        <f t="shared" si="975"/>
        <v>0</v>
      </c>
      <c r="J626" s="8">
        <f t="shared" si="976"/>
        <v>2</v>
      </c>
      <c r="K626" s="16" t="str">
        <f ca="1">VLOOKUP(E626,Shifts!A$2:B823,2,FALSE)</f>
        <v>00:00 00:00</v>
      </c>
      <c r="L626" s="16">
        <f t="shared" si="977"/>
        <v>90</v>
      </c>
      <c r="M626" s="16" t="str">
        <f ca="1">VLOOKUP(B626,Schedule!A$2:B$400,2,FALSE)</f>
        <v xml:space="preserve">00:00 00:00 </v>
      </c>
      <c r="O626" s="8" t="str">
        <f t="shared" ca="1" si="948"/>
        <v>insert into scheduleshift values (@ID,'81','1','2','182','1','0')exec @id=dbo.nextval 'scheduleshift.scheduleshiftref'</v>
      </c>
    </row>
    <row r="627" spans="1:15" x14ac:dyDescent="0.3">
      <c r="A627" s="8">
        <v>626</v>
      </c>
      <c r="B627" s="8">
        <f t="shared" si="984"/>
        <v>81</v>
      </c>
      <c r="C627" s="8">
        <f t="shared" si="972"/>
        <v>1</v>
      </c>
      <c r="D627" s="8">
        <f t="shared" si="926"/>
        <v>3</v>
      </c>
      <c r="E627" s="18">
        <f ca="1">IF(G627=1,"-2147483647",IF(A627/L626&lt;=N$2*N$3,OFFSET(Shifts!A$1,L626,0,1)))</f>
        <v>182</v>
      </c>
      <c r="F627" s="8">
        <v>1</v>
      </c>
      <c r="G627" s="42">
        <f t="shared" ref="G627" si="1004">N$8</f>
        <v>0</v>
      </c>
      <c r="H627" s="8">
        <f t="shared" si="974"/>
        <v>0</v>
      </c>
      <c r="I627" s="8">
        <f t="shared" si="975"/>
        <v>0</v>
      </c>
      <c r="J627" s="8">
        <f t="shared" si="976"/>
        <v>3</v>
      </c>
      <c r="K627" s="16" t="str">
        <f ca="1">VLOOKUP(E627,Shifts!A$2:B824,2,FALSE)</f>
        <v>00:00 00:00</v>
      </c>
      <c r="L627" s="16">
        <f t="shared" si="977"/>
        <v>90</v>
      </c>
      <c r="M627" s="16" t="str">
        <f ca="1">VLOOKUP(B627,Schedule!A$2:B$400,2,FALSE)</f>
        <v xml:space="preserve">00:00 00:00 </v>
      </c>
      <c r="O627" s="8" t="str">
        <f t="shared" ca="1" si="948"/>
        <v>insert into scheduleshift values (@ID,'81','1','3','182','1','0')exec @id=dbo.nextval 'scheduleshift.scheduleshiftref'</v>
      </c>
    </row>
    <row r="628" spans="1:15" x14ac:dyDescent="0.3">
      <c r="A628" s="8">
        <v>627</v>
      </c>
      <c r="B628" s="8">
        <f t="shared" si="984"/>
        <v>81</v>
      </c>
      <c r="C628" s="8">
        <f t="shared" si="972"/>
        <v>1</v>
      </c>
      <c r="D628" s="8">
        <f t="shared" si="928"/>
        <v>4</v>
      </c>
      <c r="E628" s="18">
        <f ca="1">IF(G628=1,"-2147483647",IF(A628/L627&lt;=N$2*N$3,OFFSET(Shifts!A$1,L627,0,1)))</f>
        <v>182</v>
      </c>
      <c r="F628" s="8">
        <v>1</v>
      </c>
      <c r="G628" s="42">
        <f t="shared" ref="G628" si="1005">N$9</f>
        <v>0</v>
      </c>
      <c r="H628" s="8">
        <f t="shared" si="974"/>
        <v>0</v>
      </c>
      <c r="I628" s="8">
        <f t="shared" si="975"/>
        <v>0</v>
      </c>
      <c r="J628" s="8">
        <f t="shared" si="976"/>
        <v>4</v>
      </c>
      <c r="K628" s="16" t="str">
        <f ca="1">VLOOKUP(E628,Shifts!A$2:B825,2,FALSE)</f>
        <v>00:00 00:00</v>
      </c>
      <c r="L628" s="16">
        <f t="shared" si="977"/>
        <v>90</v>
      </c>
      <c r="M628" s="16" t="str">
        <f ca="1">VLOOKUP(B628,Schedule!A$2:B$400,2,FALSE)</f>
        <v xml:space="preserve">00:00 00:00 </v>
      </c>
      <c r="O628" s="8" t="str">
        <f t="shared" ca="1" si="948"/>
        <v>insert into scheduleshift values (@ID,'81','1','4','182','1','0')exec @id=dbo.nextval 'scheduleshift.scheduleshiftref'</v>
      </c>
    </row>
    <row r="629" spans="1:15" x14ac:dyDescent="0.3">
      <c r="A629" s="8">
        <v>628</v>
      </c>
      <c r="B629" s="8">
        <f t="shared" si="984"/>
        <v>81</v>
      </c>
      <c r="C629" s="8">
        <f t="shared" si="972"/>
        <v>1</v>
      </c>
      <c r="D629" s="8">
        <f t="shared" si="930"/>
        <v>5</v>
      </c>
      <c r="E629" s="18">
        <f ca="1">IF(G629=1,"-2147483647",IF(A629/L628&lt;=N$2*N$3,OFFSET(Shifts!A$1,L628,0,1)))</f>
        <v>182</v>
      </c>
      <c r="F629" s="8">
        <v>1</v>
      </c>
      <c r="G629" s="42">
        <f t="shared" ref="G629" si="1006">N$10</f>
        <v>0</v>
      </c>
      <c r="H629" s="8">
        <f t="shared" si="974"/>
        <v>0</v>
      </c>
      <c r="I629" s="8">
        <f t="shared" si="975"/>
        <v>0</v>
      </c>
      <c r="J629" s="8">
        <f t="shared" si="976"/>
        <v>5</v>
      </c>
      <c r="K629" s="16" t="str">
        <f ca="1">VLOOKUP(E629,Shifts!A$2:B826,2,FALSE)</f>
        <v>00:00 00:00</v>
      </c>
      <c r="L629" s="16">
        <f t="shared" si="977"/>
        <v>90</v>
      </c>
      <c r="M629" s="16" t="str">
        <f ca="1">VLOOKUP(B629,Schedule!A$2:B$400,2,FALSE)</f>
        <v xml:space="preserve">00:00 00:00 </v>
      </c>
      <c r="O629" s="8" t="str">
        <f t="shared" ca="1" si="948"/>
        <v>insert into scheduleshift values (@ID,'81','1','5','182','1','0')exec @id=dbo.nextval 'scheduleshift.scheduleshiftref'</v>
      </c>
    </row>
    <row r="630" spans="1:15" x14ac:dyDescent="0.3">
      <c r="A630" s="8">
        <v>629</v>
      </c>
      <c r="B630" s="8">
        <f t="shared" si="984"/>
        <v>81</v>
      </c>
      <c r="C630" s="8">
        <f t="shared" si="972"/>
        <v>1</v>
      </c>
      <c r="D630" s="8">
        <f t="shared" si="932"/>
        <v>6</v>
      </c>
      <c r="E630" s="18" t="str">
        <f ca="1">IF(G630=1,"-2147483647",IF(A630/L629&lt;=N$2*N$3,OFFSET(Shifts!A$1,L629,0,1)))</f>
        <v>-2147483647</v>
      </c>
      <c r="F630" s="8">
        <v>1</v>
      </c>
      <c r="G630" s="42">
        <f t="shared" ref="G630" si="1007">N$11</f>
        <v>1</v>
      </c>
      <c r="H630" s="8">
        <f t="shared" si="974"/>
        <v>0</v>
      </c>
      <c r="I630" s="8">
        <f t="shared" si="975"/>
        <v>0</v>
      </c>
      <c r="J630" s="8">
        <f t="shared" si="976"/>
        <v>6</v>
      </c>
      <c r="K630" s="16" t="e">
        <f ca="1">VLOOKUP(E630,Shifts!A$2:B827,2,FALSE)</f>
        <v>#N/A</v>
      </c>
      <c r="L630" s="16">
        <f t="shared" si="977"/>
        <v>90</v>
      </c>
      <c r="M630" s="16" t="str">
        <f ca="1">VLOOKUP(B630,Schedule!A$2:B$400,2,FALSE)</f>
        <v xml:space="preserve">00:00 00:00 </v>
      </c>
      <c r="O630" s="8" t="str">
        <f t="shared" ca="1" si="948"/>
        <v>insert into scheduleshift values (@ID,'81','1','6','-2147483647','1','1')exec @id=dbo.nextval 'scheduleshift.scheduleshiftref'</v>
      </c>
    </row>
    <row r="631" spans="1:15" x14ac:dyDescent="0.3">
      <c r="A631" s="8">
        <v>630</v>
      </c>
      <c r="B631" s="8">
        <f t="shared" si="984"/>
        <v>81</v>
      </c>
      <c r="C631" s="8">
        <f t="shared" si="972"/>
        <v>1</v>
      </c>
      <c r="D631" s="8">
        <f t="shared" si="934"/>
        <v>7</v>
      </c>
      <c r="E631" s="18" t="str">
        <f ca="1">IF(G631=1,"-2147483647",IF(A631/L630&lt;=N$2*N$3,OFFSET(Shifts!A$1,L630,0,1)))</f>
        <v>-2147483647</v>
      </c>
      <c r="F631" s="8">
        <v>1</v>
      </c>
      <c r="G631" s="42">
        <f t="shared" ref="G631" si="1008">N$12</f>
        <v>1</v>
      </c>
      <c r="H631" s="8">
        <f t="shared" si="974"/>
        <v>0</v>
      </c>
      <c r="I631" s="8">
        <f t="shared" si="975"/>
        <v>0</v>
      </c>
      <c r="J631" s="8">
        <f t="shared" si="976"/>
        <v>7</v>
      </c>
      <c r="K631" s="16" t="e">
        <f ca="1">VLOOKUP(E631,Shifts!A$2:B828,2,FALSE)</f>
        <v>#N/A</v>
      </c>
      <c r="L631" s="16">
        <f t="shared" si="977"/>
        <v>91</v>
      </c>
      <c r="M631" s="16" t="str">
        <f ca="1">VLOOKUP(B631,Schedule!A$2:B$400,2,FALSE)</f>
        <v xml:space="preserve">00:00 00:00 </v>
      </c>
      <c r="O631" s="8" t="str">
        <f t="shared" ca="1" si="948"/>
        <v>insert into scheduleshift values (@ID,'81','1','7','-2147483647','1','1')exec @id=dbo.nextval 'scheduleshift.scheduleshiftref'</v>
      </c>
    </row>
    <row r="632" spans="1:15" x14ac:dyDescent="0.3">
      <c r="A632" s="8">
        <v>631</v>
      </c>
      <c r="B632" s="8">
        <f t="shared" si="984"/>
        <v>82</v>
      </c>
      <c r="C632" s="8">
        <f t="shared" si="972"/>
        <v>1</v>
      </c>
      <c r="D632" s="8">
        <f t="shared" si="999"/>
        <v>1</v>
      </c>
      <c r="E632" s="18">
        <f ca="1">IF(G632=1,"-2147483647",IF(A632/L631&lt;=N$2*N$3,OFFSET(Shifts!A$1,L631,0,1)))</f>
        <v>184</v>
      </c>
      <c r="F632" s="8">
        <v>1</v>
      </c>
      <c r="G632" s="42">
        <f t="shared" ref="G632" si="1009">N$6</f>
        <v>0</v>
      </c>
      <c r="H632" s="8">
        <f t="shared" si="974"/>
        <v>1</v>
      </c>
      <c r="I632" s="8">
        <f t="shared" si="975"/>
        <v>1</v>
      </c>
      <c r="J632" s="8">
        <f t="shared" si="976"/>
        <v>1</v>
      </c>
      <c r="K632" s="16" t="str">
        <f ca="1">VLOOKUP(E632,Shifts!A$2:B829,2,FALSE)</f>
        <v>00:00 00:00</v>
      </c>
      <c r="L632" s="16">
        <f t="shared" si="977"/>
        <v>91</v>
      </c>
      <c r="M632" s="16" t="str">
        <f ca="1">VLOOKUP(B632,Schedule!A$2:B$400,2,FALSE)</f>
        <v xml:space="preserve">00:00 00:00 </v>
      </c>
      <c r="O632" s="8" t="str">
        <f t="shared" ca="1" si="948"/>
        <v>insert into scheduleshift values (@ID,'82','1','1','184','1','0')exec @id=dbo.nextval 'scheduleshift.scheduleshiftref'</v>
      </c>
    </row>
    <row r="633" spans="1:15" x14ac:dyDescent="0.3">
      <c r="A633" s="8">
        <v>632</v>
      </c>
      <c r="B633" s="8">
        <f t="shared" si="984"/>
        <v>82</v>
      </c>
      <c r="C633" s="8">
        <f t="shared" si="972"/>
        <v>1</v>
      </c>
      <c r="D633" s="8">
        <f t="shared" si="937"/>
        <v>2</v>
      </c>
      <c r="E633" s="18">
        <f ca="1">IF(G633=1,"-2147483647",IF(A633/L632&lt;=N$2*N$3,OFFSET(Shifts!A$1,L632,0,1)))</f>
        <v>184</v>
      </c>
      <c r="F633" s="8">
        <v>1</v>
      </c>
      <c r="G633" s="42">
        <f t="shared" ref="G633" si="1010">N$7</f>
        <v>0</v>
      </c>
      <c r="H633" s="8">
        <f t="shared" si="974"/>
        <v>0</v>
      </c>
      <c r="I633" s="8">
        <f t="shared" si="975"/>
        <v>0</v>
      </c>
      <c r="J633" s="8">
        <f t="shared" si="976"/>
        <v>2</v>
      </c>
      <c r="K633" s="16" t="str">
        <f ca="1">VLOOKUP(E633,Shifts!A$2:B830,2,FALSE)</f>
        <v>00:00 00:00</v>
      </c>
      <c r="L633" s="16">
        <f t="shared" si="977"/>
        <v>91</v>
      </c>
      <c r="M633" s="16" t="str">
        <f ca="1">VLOOKUP(B633,Schedule!A$2:B$400,2,FALSE)</f>
        <v xml:space="preserve">00:00 00:00 </v>
      </c>
      <c r="O633" s="8" t="str">
        <f t="shared" ca="1" si="948"/>
        <v>insert into scheduleshift values (@ID,'82','1','2','184','1','0')exec @id=dbo.nextval 'scheduleshift.scheduleshiftref'</v>
      </c>
    </row>
    <row r="634" spans="1:15" x14ac:dyDescent="0.3">
      <c r="A634" s="8">
        <v>633</v>
      </c>
      <c r="B634" s="8">
        <f t="shared" si="984"/>
        <v>82</v>
      </c>
      <c r="C634" s="8">
        <f t="shared" si="972"/>
        <v>1</v>
      </c>
      <c r="D634" s="8">
        <f t="shared" si="999"/>
        <v>1</v>
      </c>
      <c r="E634" s="18">
        <f ca="1">IF(G634=1,"-2147483647",IF(A634/L633&lt;=N$2*N$3,OFFSET(Shifts!A$1,L633,0,1)))</f>
        <v>184</v>
      </c>
      <c r="F634" s="8">
        <v>1</v>
      </c>
      <c r="G634" s="42">
        <f t="shared" ref="G634" si="1011">N$6</f>
        <v>0</v>
      </c>
      <c r="H634" s="8">
        <f t="shared" si="974"/>
        <v>0</v>
      </c>
      <c r="I634" s="8">
        <f t="shared" si="975"/>
        <v>0</v>
      </c>
      <c r="J634" s="8">
        <f t="shared" si="976"/>
        <v>3</v>
      </c>
      <c r="K634" s="16" t="str">
        <f ca="1">VLOOKUP(E634,Shifts!A$2:B831,2,FALSE)</f>
        <v>00:00 00:00</v>
      </c>
      <c r="L634" s="16">
        <f t="shared" si="977"/>
        <v>91</v>
      </c>
      <c r="M634" s="16" t="str">
        <f ca="1">VLOOKUP(B634,Schedule!A$2:B$400,2,FALSE)</f>
        <v xml:space="preserve">00:00 00:00 </v>
      </c>
      <c r="O634" s="8" t="str">
        <f t="shared" ca="1" si="948"/>
        <v>insert into scheduleshift values (@ID,'82','1','1','184','1','0')exec @id=dbo.nextval 'scheduleshift.scheduleshiftref'</v>
      </c>
    </row>
    <row r="635" spans="1:15" x14ac:dyDescent="0.3">
      <c r="A635" s="8">
        <v>634</v>
      </c>
      <c r="B635" s="8">
        <f t="shared" si="984"/>
        <v>82</v>
      </c>
      <c r="C635" s="8">
        <f t="shared" si="972"/>
        <v>1</v>
      </c>
      <c r="D635" s="8">
        <f t="shared" ref="D635:D698" si="1012">D634+1</f>
        <v>2</v>
      </c>
      <c r="E635" s="18">
        <f ca="1">IF(G635=1,"-2147483647",IF(A635/L634&lt;=N$2*N$3,OFFSET(Shifts!A$1,L634,0,1)))</f>
        <v>184</v>
      </c>
      <c r="F635" s="8">
        <v>1</v>
      </c>
      <c r="G635" s="42">
        <f t="shared" ref="G635" si="1013">N$7</f>
        <v>0</v>
      </c>
      <c r="H635" s="8">
        <f t="shared" si="974"/>
        <v>0</v>
      </c>
      <c r="I635" s="8">
        <f t="shared" si="975"/>
        <v>0</v>
      </c>
      <c r="J635" s="8">
        <f t="shared" si="976"/>
        <v>4</v>
      </c>
      <c r="K635" s="16" t="str">
        <f ca="1">VLOOKUP(E635,Shifts!A$2:B832,2,FALSE)</f>
        <v>00:00 00:00</v>
      </c>
      <c r="L635" s="16">
        <f t="shared" si="977"/>
        <v>91</v>
      </c>
      <c r="M635" s="16" t="str">
        <f ca="1">VLOOKUP(B635,Schedule!A$2:B$400,2,FALSE)</f>
        <v xml:space="preserve">00:00 00:00 </v>
      </c>
      <c r="O635" s="8" t="str">
        <f t="shared" ca="1" si="948"/>
        <v>insert into scheduleshift values (@ID,'82','1','2','184','1','0')exec @id=dbo.nextval 'scheduleshift.scheduleshiftref'</v>
      </c>
    </row>
    <row r="636" spans="1:15" x14ac:dyDescent="0.3">
      <c r="A636" s="8">
        <v>635</v>
      </c>
      <c r="B636" s="8">
        <f t="shared" si="984"/>
        <v>82</v>
      </c>
      <c r="C636" s="8">
        <f t="shared" si="972"/>
        <v>1</v>
      </c>
      <c r="D636" s="8">
        <f t="shared" ref="D636:D699" si="1014">D634+2</f>
        <v>3</v>
      </c>
      <c r="E636" s="18">
        <f ca="1">IF(G636=1,"-2147483647",IF(A636/L635&lt;=N$2*N$3,OFFSET(Shifts!A$1,L635,0,1)))</f>
        <v>184</v>
      </c>
      <c r="F636" s="8">
        <v>1</v>
      </c>
      <c r="G636" s="42">
        <f t="shared" ref="G636" si="1015">N$8</f>
        <v>0</v>
      </c>
      <c r="H636" s="8">
        <f t="shared" si="974"/>
        <v>0</v>
      </c>
      <c r="I636" s="8">
        <f t="shared" si="975"/>
        <v>0</v>
      </c>
      <c r="J636" s="8">
        <f t="shared" si="976"/>
        <v>5</v>
      </c>
      <c r="K636" s="16" t="str">
        <f ca="1">VLOOKUP(E636,Shifts!A$2:B833,2,FALSE)</f>
        <v>00:00 00:00</v>
      </c>
      <c r="L636" s="16">
        <f t="shared" si="977"/>
        <v>91</v>
      </c>
      <c r="M636" s="16" t="str">
        <f ca="1">VLOOKUP(B636,Schedule!A$2:B$400,2,FALSE)</f>
        <v xml:space="preserve">00:00 00:00 </v>
      </c>
      <c r="O636" s="8" t="str">
        <f t="shared" ca="1" si="948"/>
        <v>insert into scheduleshift values (@ID,'82','1','3','184','1','0')exec @id=dbo.nextval 'scheduleshift.scheduleshiftref'</v>
      </c>
    </row>
    <row r="637" spans="1:15" x14ac:dyDescent="0.3">
      <c r="A637" s="8">
        <v>636</v>
      </c>
      <c r="B637" s="8">
        <f t="shared" si="984"/>
        <v>82</v>
      </c>
      <c r="C637" s="8">
        <f t="shared" si="972"/>
        <v>1</v>
      </c>
      <c r="D637" s="8">
        <f t="shared" ref="D637:D700" si="1016">D634+3</f>
        <v>4</v>
      </c>
      <c r="E637" s="18">
        <f ca="1">IF(G637=1,"-2147483647",IF(A637/L636&lt;=N$2*N$3,OFFSET(Shifts!A$1,L636,0,1)))</f>
        <v>184</v>
      </c>
      <c r="F637" s="8">
        <v>1</v>
      </c>
      <c r="G637" s="42">
        <f t="shared" ref="G637" si="1017">N$9</f>
        <v>0</v>
      </c>
      <c r="H637" s="8">
        <f t="shared" si="974"/>
        <v>0</v>
      </c>
      <c r="I637" s="8">
        <f t="shared" si="975"/>
        <v>0</v>
      </c>
      <c r="J637" s="8">
        <f t="shared" si="976"/>
        <v>6</v>
      </c>
      <c r="K637" s="16" t="str">
        <f ca="1">VLOOKUP(E637,Shifts!A$2:B834,2,FALSE)</f>
        <v>00:00 00:00</v>
      </c>
      <c r="L637" s="16">
        <f t="shared" si="977"/>
        <v>91</v>
      </c>
      <c r="M637" s="16" t="str">
        <f ca="1">VLOOKUP(B637,Schedule!A$2:B$400,2,FALSE)</f>
        <v xml:space="preserve">00:00 00:00 </v>
      </c>
      <c r="O637" s="8" t="str">
        <f t="shared" ca="1" si="948"/>
        <v>insert into scheduleshift values (@ID,'82','1','4','184','1','0')exec @id=dbo.nextval 'scheduleshift.scheduleshiftref'</v>
      </c>
    </row>
    <row r="638" spans="1:15" x14ac:dyDescent="0.3">
      <c r="A638" s="8">
        <v>637</v>
      </c>
      <c r="B638" s="8">
        <f t="shared" si="984"/>
        <v>82</v>
      </c>
      <c r="C638" s="8">
        <f t="shared" si="972"/>
        <v>1</v>
      </c>
      <c r="D638" s="8">
        <f t="shared" ref="D638:D701" si="1018">D634+4</f>
        <v>5</v>
      </c>
      <c r="E638" s="18">
        <f ca="1">IF(G638=1,"-2147483647",IF(A638/L637&lt;=N$2*N$3,OFFSET(Shifts!A$1,L637,0,1)))</f>
        <v>184</v>
      </c>
      <c r="F638" s="8">
        <v>1</v>
      </c>
      <c r="G638" s="42">
        <f t="shared" ref="G638" si="1019">N$10</f>
        <v>0</v>
      </c>
      <c r="H638" s="8">
        <f t="shared" si="974"/>
        <v>0</v>
      </c>
      <c r="I638" s="8">
        <f t="shared" si="975"/>
        <v>0</v>
      </c>
      <c r="J638" s="8">
        <f t="shared" si="976"/>
        <v>7</v>
      </c>
      <c r="K638" s="16" t="str">
        <f ca="1">VLOOKUP(E638,Shifts!A$2:B835,2,FALSE)</f>
        <v>00:00 00:00</v>
      </c>
      <c r="L638" s="16">
        <f t="shared" si="977"/>
        <v>92</v>
      </c>
      <c r="M638" s="16" t="str">
        <f ca="1">VLOOKUP(B638,Schedule!A$2:B$400,2,FALSE)</f>
        <v xml:space="preserve">00:00 00:00 </v>
      </c>
      <c r="O638" s="8" t="str">
        <f t="shared" ca="1" si="948"/>
        <v>insert into scheduleshift values (@ID,'82','1','5','184','1','0')exec @id=dbo.nextval 'scheduleshift.scheduleshiftref'</v>
      </c>
    </row>
    <row r="639" spans="1:15" x14ac:dyDescent="0.3">
      <c r="A639" s="8">
        <v>638</v>
      </c>
      <c r="B639" s="8">
        <f t="shared" si="984"/>
        <v>82</v>
      </c>
      <c r="C639" s="8">
        <f t="shared" si="972"/>
        <v>1</v>
      </c>
      <c r="D639" s="8">
        <f t="shared" ref="D639:D702" si="1020">D634+5</f>
        <v>6</v>
      </c>
      <c r="E639" s="18" t="str">
        <f ca="1">IF(G639=1,"-2147483647",IF(A639/L638&lt;=N$2*N$3,OFFSET(Shifts!A$1,L638,0,1)))</f>
        <v>-2147483647</v>
      </c>
      <c r="F639" s="8">
        <v>1</v>
      </c>
      <c r="G639" s="42">
        <f t="shared" ref="G639" si="1021">N$11</f>
        <v>1</v>
      </c>
      <c r="H639" s="8">
        <f t="shared" si="974"/>
        <v>0</v>
      </c>
      <c r="I639" s="8">
        <f t="shared" si="975"/>
        <v>0</v>
      </c>
      <c r="J639" s="8">
        <f t="shared" si="976"/>
        <v>1</v>
      </c>
      <c r="K639" s="16" t="e">
        <f ca="1">VLOOKUP(E639,Shifts!A$2:B836,2,FALSE)</f>
        <v>#N/A</v>
      </c>
      <c r="L639" s="16">
        <f t="shared" si="977"/>
        <v>92</v>
      </c>
      <c r="M639" s="16" t="str">
        <f ca="1">VLOOKUP(B639,Schedule!A$2:B$400,2,FALSE)</f>
        <v xml:space="preserve">00:00 00:00 </v>
      </c>
      <c r="O639" s="8" t="str">
        <f t="shared" ca="1" si="948"/>
        <v>insert into scheduleshift values (@ID,'82','1','6','-2147483647','1','1')exec @id=dbo.nextval 'scheduleshift.scheduleshiftref'</v>
      </c>
    </row>
    <row r="640" spans="1:15" x14ac:dyDescent="0.3">
      <c r="A640" s="8">
        <v>639</v>
      </c>
      <c r="B640" s="8">
        <f t="shared" si="984"/>
        <v>82</v>
      </c>
      <c r="C640" s="8">
        <f t="shared" si="972"/>
        <v>1</v>
      </c>
      <c r="D640" s="8">
        <f t="shared" ref="D640:D703" si="1022">D634+6</f>
        <v>7</v>
      </c>
      <c r="E640" s="18" t="str">
        <f ca="1">IF(G640=1,"-2147483647",IF(A640/L639&lt;=N$2*N$3,OFFSET(Shifts!A$1,L639,0,1)))</f>
        <v>-2147483647</v>
      </c>
      <c r="F640" s="8">
        <v>1</v>
      </c>
      <c r="G640" s="42">
        <f t="shared" ref="G640" si="1023">N$12</f>
        <v>1</v>
      </c>
      <c r="H640" s="8">
        <f t="shared" si="974"/>
        <v>0</v>
      </c>
      <c r="I640" s="8">
        <f t="shared" si="975"/>
        <v>0</v>
      </c>
      <c r="J640" s="8">
        <f t="shared" si="976"/>
        <v>2</v>
      </c>
      <c r="K640" s="16" t="e">
        <f ca="1">VLOOKUP(E640,Shifts!A$2:B837,2,FALSE)</f>
        <v>#N/A</v>
      </c>
      <c r="L640" s="16">
        <f t="shared" si="977"/>
        <v>92</v>
      </c>
      <c r="M640" s="16" t="str">
        <f ca="1">VLOOKUP(B640,Schedule!A$2:B$400,2,FALSE)</f>
        <v xml:space="preserve">00:00 00:00 </v>
      </c>
      <c r="O640" s="8" t="str">
        <f t="shared" ca="1" si="948"/>
        <v>insert into scheduleshift values (@ID,'82','1','7','-2147483647','1','1')exec @id=dbo.nextval 'scheduleshift.scheduleshiftref'</v>
      </c>
    </row>
    <row r="641" spans="1:15" x14ac:dyDescent="0.3">
      <c r="A641" s="8">
        <v>640</v>
      </c>
      <c r="B641" s="8">
        <f t="shared" si="984"/>
        <v>83</v>
      </c>
      <c r="C641" s="8">
        <f t="shared" si="972"/>
        <v>1</v>
      </c>
      <c r="D641" s="8">
        <f t="shared" si="999"/>
        <v>1</v>
      </c>
      <c r="E641" s="18">
        <f ca="1">IF(G641=1,"-2147483647",IF(A641/L640&lt;=N$2*N$3,OFFSET(Shifts!A$1,L640,0,1)))</f>
        <v>186</v>
      </c>
      <c r="F641" s="8">
        <v>1</v>
      </c>
      <c r="G641" s="42">
        <f t="shared" ref="G641" si="1024">N$6</f>
        <v>0</v>
      </c>
      <c r="H641" s="8">
        <f t="shared" si="974"/>
        <v>1</v>
      </c>
      <c r="I641" s="8">
        <f t="shared" si="975"/>
        <v>1</v>
      </c>
      <c r="J641" s="8">
        <f t="shared" si="976"/>
        <v>3</v>
      </c>
      <c r="K641" s="16" t="str">
        <f ca="1">VLOOKUP(E641,Shifts!A$2:B838,2,FALSE)</f>
        <v>00:00 00:00</v>
      </c>
      <c r="L641" s="16">
        <f t="shared" si="977"/>
        <v>92</v>
      </c>
      <c r="M641" s="16" t="str">
        <f ca="1">VLOOKUP(B641,Schedule!A$2:B$400,2,FALSE)</f>
        <v xml:space="preserve">00:00 00:00 </v>
      </c>
      <c r="O641" s="8" t="str">
        <f t="shared" ca="1" si="948"/>
        <v>insert into scheduleshift values (@ID,'83','1','1','186','1','0')exec @id=dbo.nextval 'scheduleshift.scheduleshiftref'</v>
      </c>
    </row>
    <row r="642" spans="1:15" x14ac:dyDescent="0.3">
      <c r="A642" s="8">
        <v>641</v>
      </c>
      <c r="B642" s="8">
        <f t="shared" si="984"/>
        <v>83</v>
      </c>
      <c r="C642" s="8">
        <f t="shared" si="972"/>
        <v>1</v>
      </c>
      <c r="D642" s="8">
        <f t="shared" ref="D642:D705" si="1025">D641+1</f>
        <v>2</v>
      </c>
      <c r="E642" s="18">
        <f ca="1">IF(G642=1,"-2147483647",IF(A642/L641&lt;=N$2*N$3,OFFSET(Shifts!A$1,L641,0,1)))</f>
        <v>186</v>
      </c>
      <c r="F642" s="8">
        <v>1</v>
      </c>
      <c r="G642" s="42">
        <f t="shared" ref="G642" si="1026">N$7</f>
        <v>0</v>
      </c>
      <c r="H642" s="8">
        <f t="shared" si="974"/>
        <v>0</v>
      </c>
      <c r="I642" s="8">
        <f t="shared" si="975"/>
        <v>0</v>
      </c>
      <c r="J642" s="8">
        <f t="shared" si="976"/>
        <v>4</v>
      </c>
      <c r="K642" s="16" t="str">
        <f ca="1">VLOOKUP(E642,Shifts!A$2:B839,2,FALSE)</f>
        <v>00:00 00:00</v>
      </c>
      <c r="L642" s="16">
        <f t="shared" si="977"/>
        <v>92</v>
      </c>
      <c r="M642" s="16" t="str">
        <f ca="1">VLOOKUP(B642,Schedule!A$2:B$400,2,FALSE)</f>
        <v xml:space="preserve">00:00 00:00 </v>
      </c>
      <c r="O642" s="8" t="str">
        <f t="shared" ca="1" si="948"/>
        <v>insert into scheduleshift values (@ID,'83','1','2','186','1','0')exec @id=dbo.nextval 'scheduleshift.scheduleshiftref'</v>
      </c>
    </row>
    <row r="643" spans="1:15" x14ac:dyDescent="0.3">
      <c r="A643" s="8">
        <v>642</v>
      </c>
      <c r="B643" s="8">
        <f t="shared" si="984"/>
        <v>83</v>
      </c>
      <c r="C643" s="8">
        <f t="shared" si="972"/>
        <v>1</v>
      </c>
      <c r="D643" s="8">
        <f t="shared" si="999"/>
        <v>1</v>
      </c>
      <c r="E643" s="18">
        <f ca="1">IF(G643=1,"-2147483647",IF(A643/L642&lt;=N$2*N$3,OFFSET(Shifts!A$1,L642,0,1)))</f>
        <v>186</v>
      </c>
      <c r="F643" s="8">
        <v>1</v>
      </c>
      <c r="G643" s="42">
        <f t="shared" ref="G643" si="1027">N$6</f>
        <v>0</v>
      </c>
      <c r="H643" s="8">
        <f t="shared" si="974"/>
        <v>0</v>
      </c>
      <c r="I643" s="8">
        <f t="shared" si="975"/>
        <v>0</v>
      </c>
      <c r="J643" s="8">
        <f t="shared" si="976"/>
        <v>5</v>
      </c>
      <c r="K643" s="16" t="str">
        <f ca="1">VLOOKUP(E643,Shifts!A$2:B840,2,FALSE)</f>
        <v>00:00 00:00</v>
      </c>
      <c r="L643" s="16">
        <f t="shared" si="977"/>
        <v>92</v>
      </c>
      <c r="M643" s="16" t="str">
        <f ca="1">VLOOKUP(B643,Schedule!A$2:B$400,2,FALSE)</f>
        <v xml:space="preserve">00:00 00:00 </v>
      </c>
      <c r="O643" s="8" t="str">
        <f t="shared" ref="O643:O706" ca="1" si="1028">"insert into scheduleshift values (@ID,'"&amp;B643&amp;"','"&amp;C643&amp;"','"&amp;D643&amp;"','"&amp;E643&amp;"','"&amp;F643&amp;"','"&amp;G643&amp;"')exec @id=dbo.nextval 'scheduleshift.scheduleshiftref'"</f>
        <v>insert into scheduleshift values (@ID,'83','1','1','186','1','0')exec @id=dbo.nextval 'scheduleshift.scheduleshiftref'</v>
      </c>
    </row>
    <row r="644" spans="1:15" x14ac:dyDescent="0.3">
      <c r="A644" s="8">
        <v>643</v>
      </c>
      <c r="B644" s="8">
        <f t="shared" si="984"/>
        <v>83</v>
      </c>
      <c r="C644" s="8">
        <f t="shared" si="972"/>
        <v>1</v>
      </c>
      <c r="D644" s="8">
        <f t="shared" si="1012"/>
        <v>2</v>
      </c>
      <c r="E644" s="18">
        <f ca="1">IF(G644=1,"-2147483647",IF(A644/L643&lt;=N$2*N$3,OFFSET(Shifts!A$1,L643,0,1)))</f>
        <v>186</v>
      </c>
      <c r="F644" s="8">
        <v>1</v>
      </c>
      <c r="G644" s="42">
        <f t="shared" ref="G644" si="1029">N$7</f>
        <v>0</v>
      </c>
      <c r="H644" s="8">
        <f t="shared" si="974"/>
        <v>0</v>
      </c>
      <c r="I644" s="8">
        <f t="shared" si="975"/>
        <v>0</v>
      </c>
      <c r="J644" s="8">
        <f t="shared" si="976"/>
        <v>6</v>
      </c>
      <c r="K644" s="16" t="str">
        <f ca="1">VLOOKUP(E644,Shifts!A$2:B841,2,FALSE)</f>
        <v>00:00 00:00</v>
      </c>
      <c r="L644" s="16">
        <f t="shared" si="977"/>
        <v>92</v>
      </c>
      <c r="M644" s="16" t="str">
        <f ca="1">VLOOKUP(B644,Schedule!A$2:B$400,2,FALSE)</f>
        <v xml:space="preserve">00:00 00:00 </v>
      </c>
      <c r="O644" s="8" t="str">
        <f t="shared" ca="1" si="1028"/>
        <v>insert into scheduleshift values (@ID,'83','1','2','186','1','0')exec @id=dbo.nextval 'scheduleshift.scheduleshiftref'</v>
      </c>
    </row>
    <row r="645" spans="1:15" x14ac:dyDescent="0.3">
      <c r="A645" s="8">
        <v>644</v>
      </c>
      <c r="B645" s="8">
        <f t="shared" si="984"/>
        <v>83</v>
      </c>
      <c r="C645" s="8">
        <f t="shared" si="972"/>
        <v>1</v>
      </c>
      <c r="D645" s="8">
        <f t="shared" si="1014"/>
        <v>3</v>
      </c>
      <c r="E645" s="18">
        <f ca="1">IF(G645=1,"-2147483647",IF(A645/L644&lt;=N$2*N$3,OFFSET(Shifts!A$1,L644,0,1)))</f>
        <v>186</v>
      </c>
      <c r="F645" s="8">
        <v>1</v>
      </c>
      <c r="G645" s="42">
        <f t="shared" ref="G645" si="1030">N$8</f>
        <v>0</v>
      </c>
      <c r="H645" s="8">
        <f t="shared" si="974"/>
        <v>0</v>
      </c>
      <c r="I645" s="8">
        <f t="shared" si="975"/>
        <v>0</v>
      </c>
      <c r="J645" s="8">
        <f t="shared" si="976"/>
        <v>7</v>
      </c>
      <c r="K645" s="16" t="str">
        <f ca="1">VLOOKUP(E645,Shifts!A$2:B842,2,FALSE)</f>
        <v>00:00 00:00</v>
      </c>
      <c r="L645" s="16">
        <f t="shared" si="977"/>
        <v>93</v>
      </c>
      <c r="M645" s="16" t="str">
        <f ca="1">VLOOKUP(B645,Schedule!A$2:B$400,2,FALSE)</f>
        <v xml:space="preserve">00:00 00:00 </v>
      </c>
      <c r="O645" s="8" t="str">
        <f t="shared" ca="1" si="1028"/>
        <v>insert into scheduleshift values (@ID,'83','1','3','186','1','0')exec @id=dbo.nextval 'scheduleshift.scheduleshiftref'</v>
      </c>
    </row>
    <row r="646" spans="1:15" x14ac:dyDescent="0.3">
      <c r="A646" s="8">
        <v>645</v>
      </c>
      <c r="B646" s="8">
        <f t="shared" si="984"/>
        <v>83</v>
      </c>
      <c r="C646" s="8">
        <f t="shared" si="972"/>
        <v>1</v>
      </c>
      <c r="D646" s="8">
        <f t="shared" si="1016"/>
        <v>4</v>
      </c>
      <c r="E646" s="18">
        <f ca="1">IF(G646=1,"-2147483647",IF(A646/L645&lt;=N$2*N$3,OFFSET(Shifts!A$1,L645,0,1)))</f>
        <v>188</v>
      </c>
      <c r="F646" s="8">
        <v>1</v>
      </c>
      <c r="G646" s="42">
        <f t="shared" ref="G646" si="1031">N$9</f>
        <v>0</v>
      </c>
      <c r="H646" s="8">
        <f t="shared" si="974"/>
        <v>0</v>
      </c>
      <c r="I646" s="8">
        <f t="shared" si="975"/>
        <v>0</v>
      </c>
      <c r="J646" s="8">
        <f t="shared" si="976"/>
        <v>1</v>
      </c>
      <c r="K646" s="16" t="str">
        <f ca="1">VLOOKUP(E646,Shifts!A$2:B843,2,FALSE)</f>
        <v>00:00 00:00</v>
      </c>
      <c r="L646" s="16">
        <f t="shared" si="977"/>
        <v>93</v>
      </c>
      <c r="M646" s="16" t="str">
        <f ca="1">VLOOKUP(B646,Schedule!A$2:B$400,2,FALSE)</f>
        <v xml:space="preserve">00:00 00:00 </v>
      </c>
      <c r="O646" s="8" t="str">
        <f t="shared" ca="1" si="1028"/>
        <v>insert into scheduleshift values (@ID,'83','1','4','188','1','0')exec @id=dbo.nextval 'scheduleshift.scheduleshiftref'</v>
      </c>
    </row>
    <row r="647" spans="1:15" x14ac:dyDescent="0.3">
      <c r="A647" s="8">
        <v>646</v>
      </c>
      <c r="B647" s="8">
        <f t="shared" si="984"/>
        <v>83</v>
      </c>
      <c r="C647" s="8">
        <f t="shared" si="972"/>
        <v>1</v>
      </c>
      <c r="D647" s="8">
        <f t="shared" si="1018"/>
        <v>5</v>
      </c>
      <c r="E647" s="18">
        <f ca="1">IF(G647=1,"-2147483647",IF(A647/L646&lt;=N$2*N$3,OFFSET(Shifts!A$1,L646,0,1)))</f>
        <v>188</v>
      </c>
      <c r="F647" s="8">
        <v>1</v>
      </c>
      <c r="G647" s="42">
        <f t="shared" ref="G647" si="1032">N$10</f>
        <v>0</v>
      </c>
      <c r="H647" s="8">
        <f t="shared" si="974"/>
        <v>0</v>
      </c>
      <c r="I647" s="8">
        <f t="shared" si="975"/>
        <v>0</v>
      </c>
      <c r="J647" s="8">
        <f t="shared" si="976"/>
        <v>2</v>
      </c>
      <c r="K647" s="16" t="str">
        <f ca="1">VLOOKUP(E647,Shifts!A$2:B844,2,FALSE)</f>
        <v>00:00 00:00</v>
      </c>
      <c r="L647" s="16">
        <f t="shared" si="977"/>
        <v>93</v>
      </c>
      <c r="M647" s="16" t="str">
        <f ca="1">VLOOKUP(B647,Schedule!A$2:B$400,2,FALSE)</f>
        <v xml:space="preserve">00:00 00:00 </v>
      </c>
      <c r="O647" s="8" t="str">
        <f t="shared" ca="1" si="1028"/>
        <v>insert into scheduleshift values (@ID,'83','1','5','188','1','0')exec @id=dbo.nextval 'scheduleshift.scheduleshiftref'</v>
      </c>
    </row>
    <row r="648" spans="1:15" x14ac:dyDescent="0.3">
      <c r="A648" s="8">
        <v>647</v>
      </c>
      <c r="B648" s="8">
        <f t="shared" si="984"/>
        <v>83</v>
      </c>
      <c r="C648" s="8">
        <f t="shared" si="972"/>
        <v>1</v>
      </c>
      <c r="D648" s="8">
        <f t="shared" si="1020"/>
        <v>6</v>
      </c>
      <c r="E648" s="18" t="str">
        <f ca="1">IF(G648=1,"-2147483647",IF(A648/L647&lt;=N$2*N$3,OFFSET(Shifts!A$1,L647,0,1)))</f>
        <v>-2147483647</v>
      </c>
      <c r="F648" s="8">
        <v>1</v>
      </c>
      <c r="G648" s="42">
        <f t="shared" ref="G648" si="1033">N$11</f>
        <v>1</v>
      </c>
      <c r="H648" s="8">
        <f t="shared" si="974"/>
        <v>0</v>
      </c>
      <c r="I648" s="8">
        <f t="shared" si="975"/>
        <v>0</v>
      </c>
      <c r="J648" s="8">
        <f t="shared" si="976"/>
        <v>3</v>
      </c>
      <c r="K648" s="16" t="e">
        <f ca="1">VLOOKUP(E648,Shifts!A$2:B845,2,FALSE)</f>
        <v>#N/A</v>
      </c>
      <c r="L648" s="16">
        <f t="shared" si="977"/>
        <v>93</v>
      </c>
      <c r="M648" s="16" t="str">
        <f ca="1">VLOOKUP(B648,Schedule!A$2:B$400,2,FALSE)</f>
        <v xml:space="preserve">00:00 00:00 </v>
      </c>
      <c r="O648" s="8" t="str">
        <f t="shared" ca="1" si="1028"/>
        <v>insert into scheduleshift values (@ID,'83','1','6','-2147483647','1','1')exec @id=dbo.nextval 'scheduleshift.scheduleshiftref'</v>
      </c>
    </row>
    <row r="649" spans="1:15" x14ac:dyDescent="0.3">
      <c r="A649" s="8">
        <v>648</v>
      </c>
      <c r="B649" s="8">
        <f t="shared" si="984"/>
        <v>83</v>
      </c>
      <c r="C649" s="8">
        <f t="shared" si="972"/>
        <v>1</v>
      </c>
      <c r="D649" s="8">
        <f t="shared" si="1022"/>
        <v>7</v>
      </c>
      <c r="E649" s="18" t="str">
        <f ca="1">IF(G649=1,"-2147483647",IF(A649/L648&lt;=N$2*N$3,OFFSET(Shifts!A$1,L648,0,1)))</f>
        <v>-2147483647</v>
      </c>
      <c r="F649" s="8">
        <v>1</v>
      </c>
      <c r="G649" s="42">
        <f t="shared" ref="G649" si="1034">N$12</f>
        <v>1</v>
      </c>
      <c r="H649" s="8">
        <f t="shared" si="974"/>
        <v>0</v>
      </c>
      <c r="I649" s="8">
        <f t="shared" si="975"/>
        <v>0</v>
      </c>
      <c r="J649" s="8">
        <f t="shared" si="976"/>
        <v>4</v>
      </c>
      <c r="K649" s="16" t="e">
        <f ca="1">VLOOKUP(E649,Shifts!A$2:B846,2,FALSE)</f>
        <v>#N/A</v>
      </c>
      <c r="L649" s="16">
        <f t="shared" si="977"/>
        <v>93</v>
      </c>
      <c r="M649" s="16" t="str">
        <f ca="1">VLOOKUP(B649,Schedule!A$2:B$400,2,FALSE)</f>
        <v xml:space="preserve">00:00 00:00 </v>
      </c>
      <c r="O649" s="8" t="str">
        <f t="shared" ca="1" si="1028"/>
        <v>insert into scheduleshift values (@ID,'83','1','7','-2147483647','1','1')exec @id=dbo.nextval 'scheduleshift.scheduleshiftref'</v>
      </c>
    </row>
    <row r="650" spans="1:15" x14ac:dyDescent="0.3">
      <c r="A650" s="8">
        <v>649</v>
      </c>
      <c r="B650" s="8">
        <f t="shared" si="984"/>
        <v>84</v>
      </c>
      <c r="C650" s="8">
        <f t="shared" si="972"/>
        <v>1</v>
      </c>
      <c r="D650" s="8">
        <f t="shared" si="999"/>
        <v>1</v>
      </c>
      <c r="E650" s="18">
        <f ca="1">IF(G650=1,"-2147483647",IF(A650/L649&lt;=N$2*N$3,OFFSET(Shifts!A$1,L649,0,1)))</f>
        <v>188</v>
      </c>
      <c r="F650" s="8">
        <v>1</v>
      </c>
      <c r="G650" s="42">
        <f t="shared" ref="G650" si="1035">N$6</f>
        <v>0</v>
      </c>
      <c r="H650" s="8">
        <f t="shared" si="974"/>
        <v>1</v>
      </c>
      <c r="I650" s="8">
        <f t="shared" si="975"/>
        <v>1</v>
      </c>
      <c r="J650" s="8">
        <f t="shared" si="976"/>
        <v>5</v>
      </c>
      <c r="K650" s="16" t="str">
        <f ca="1">VLOOKUP(E650,Shifts!A$2:B847,2,FALSE)</f>
        <v>00:00 00:00</v>
      </c>
      <c r="L650" s="16">
        <f t="shared" si="977"/>
        <v>93</v>
      </c>
      <c r="M650" s="16" t="str">
        <f ca="1">VLOOKUP(B650,Schedule!A$2:B$400,2,FALSE)</f>
        <v xml:space="preserve">00:00 00:00 </v>
      </c>
      <c r="O650" s="8" t="str">
        <f t="shared" ca="1" si="1028"/>
        <v>insert into scheduleshift values (@ID,'84','1','1','188','1','0')exec @id=dbo.nextval 'scheduleshift.scheduleshiftref'</v>
      </c>
    </row>
    <row r="651" spans="1:15" x14ac:dyDescent="0.3">
      <c r="A651" s="8">
        <v>650</v>
      </c>
      <c r="B651" s="8">
        <f t="shared" si="984"/>
        <v>84</v>
      </c>
      <c r="C651" s="8">
        <f t="shared" si="972"/>
        <v>1</v>
      </c>
      <c r="D651" s="8">
        <f t="shared" si="1025"/>
        <v>2</v>
      </c>
      <c r="E651" s="18">
        <f ca="1">IF(G651=1,"-2147483647",IF(A651/L650&lt;=N$2*N$3,OFFSET(Shifts!A$1,L650,0,1)))</f>
        <v>188</v>
      </c>
      <c r="F651" s="8">
        <v>1</v>
      </c>
      <c r="G651" s="42">
        <f t="shared" ref="G651" si="1036">N$7</f>
        <v>0</v>
      </c>
      <c r="H651" s="8">
        <f t="shared" si="974"/>
        <v>0</v>
      </c>
      <c r="I651" s="8">
        <f t="shared" si="975"/>
        <v>0</v>
      </c>
      <c r="J651" s="8">
        <f t="shared" si="976"/>
        <v>6</v>
      </c>
      <c r="K651" s="16" t="str">
        <f ca="1">VLOOKUP(E651,Shifts!A$2:B848,2,FALSE)</f>
        <v>00:00 00:00</v>
      </c>
      <c r="L651" s="16">
        <f t="shared" si="977"/>
        <v>93</v>
      </c>
      <c r="M651" s="16" t="str">
        <f ca="1">VLOOKUP(B651,Schedule!A$2:B$400,2,FALSE)</f>
        <v xml:space="preserve">00:00 00:00 </v>
      </c>
      <c r="O651" s="8" t="str">
        <f t="shared" ca="1" si="1028"/>
        <v>insert into scheduleshift values (@ID,'84','1','2','188','1','0')exec @id=dbo.nextval 'scheduleshift.scheduleshiftref'</v>
      </c>
    </row>
    <row r="652" spans="1:15" x14ac:dyDescent="0.3">
      <c r="A652" s="8">
        <v>651</v>
      </c>
      <c r="B652" s="8">
        <f t="shared" si="984"/>
        <v>84</v>
      </c>
      <c r="C652" s="8">
        <f t="shared" si="972"/>
        <v>1</v>
      </c>
      <c r="D652" s="8">
        <f t="shared" si="999"/>
        <v>1</v>
      </c>
      <c r="E652" s="18">
        <f ca="1">IF(G652=1,"-2147483647",IF(A652/L651&lt;=N$2*N$3,OFFSET(Shifts!A$1,L651,0,1)))</f>
        <v>188</v>
      </c>
      <c r="F652" s="8">
        <v>1</v>
      </c>
      <c r="G652" s="42">
        <f t="shared" ref="G652" si="1037">N$6</f>
        <v>0</v>
      </c>
      <c r="H652" s="8">
        <f t="shared" si="974"/>
        <v>0</v>
      </c>
      <c r="I652" s="8">
        <f t="shared" si="975"/>
        <v>0</v>
      </c>
      <c r="J652" s="8">
        <f t="shared" si="976"/>
        <v>7</v>
      </c>
      <c r="K652" s="16" t="str">
        <f ca="1">VLOOKUP(E652,Shifts!A$2:B849,2,FALSE)</f>
        <v>00:00 00:00</v>
      </c>
      <c r="L652" s="16">
        <f t="shared" si="977"/>
        <v>94</v>
      </c>
      <c r="M652" s="16" t="str">
        <f ca="1">VLOOKUP(B652,Schedule!A$2:B$400,2,FALSE)</f>
        <v xml:space="preserve">00:00 00:00 </v>
      </c>
      <c r="O652" s="8" t="str">
        <f t="shared" ca="1" si="1028"/>
        <v>insert into scheduleshift values (@ID,'84','1','1','188','1','0')exec @id=dbo.nextval 'scheduleshift.scheduleshiftref'</v>
      </c>
    </row>
    <row r="653" spans="1:15" x14ac:dyDescent="0.3">
      <c r="A653" s="8">
        <v>652</v>
      </c>
      <c r="B653" s="8">
        <f t="shared" si="984"/>
        <v>84</v>
      </c>
      <c r="C653" s="8">
        <f t="shared" si="972"/>
        <v>1</v>
      </c>
      <c r="D653" s="8">
        <f t="shared" si="1012"/>
        <v>2</v>
      </c>
      <c r="E653" s="18">
        <f ca="1">IF(G653=1,"-2147483647",IF(A653/L652&lt;=N$2*N$3,OFFSET(Shifts!A$1,L652,0,1)))</f>
        <v>190</v>
      </c>
      <c r="F653" s="8">
        <v>1</v>
      </c>
      <c r="G653" s="42">
        <f t="shared" ref="G653" si="1038">N$7</f>
        <v>0</v>
      </c>
      <c r="H653" s="8">
        <f t="shared" si="974"/>
        <v>0</v>
      </c>
      <c r="I653" s="8">
        <f t="shared" si="975"/>
        <v>0</v>
      </c>
      <c r="J653" s="8">
        <f t="shared" si="976"/>
        <v>1</v>
      </c>
      <c r="K653" s="16" t="str">
        <f ca="1">VLOOKUP(E653,Shifts!A$2:B850,2,FALSE)</f>
        <v>00:00 00:00</v>
      </c>
      <c r="L653" s="16">
        <f t="shared" si="977"/>
        <v>94</v>
      </c>
      <c r="M653" s="16" t="str">
        <f ca="1">VLOOKUP(B653,Schedule!A$2:B$400,2,FALSE)</f>
        <v xml:space="preserve">00:00 00:00 </v>
      </c>
      <c r="O653" s="8" t="str">
        <f t="shared" ca="1" si="1028"/>
        <v>insert into scheduleshift values (@ID,'84','1','2','190','1','0')exec @id=dbo.nextval 'scheduleshift.scheduleshiftref'</v>
      </c>
    </row>
    <row r="654" spans="1:15" x14ac:dyDescent="0.3">
      <c r="A654" s="8">
        <v>653</v>
      </c>
      <c r="B654" s="8">
        <f t="shared" si="984"/>
        <v>84</v>
      </c>
      <c r="C654" s="8">
        <f t="shared" si="972"/>
        <v>1</v>
      </c>
      <c r="D654" s="8">
        <f t="shared" si="1014"/>
        <v>3</v>
      </c>
      <c r="E654" s="18">
        <f ca="1">IF(G654=1,"-2147483647",IF(A654/L653&lt;=N$2*N$3,OFFSET(Shifts!A$1,L653,0,1)))</f>
        <v>190</v>
      </c>
      <c r="F654" s="8">
        <v>1</v>
      </c>
      <c r="G654" s="42">
        <f t="shared" ref="G654" si="1039">N$8</f>
        <v>0</v>
      </c>
      <c r="H654" s="8">
        <f t="shared" si="974"/>
        <v>0</v>
      </c>
      <c r="I654" s="8">
        <f t="shared" si="975"/>
        <v>0</v>
      </c>
      <c r="J654" s="8">
        <f t="shared" si="976"/>
        <v>2</v>
      </c>
      <c r="K654" s="16" t="str">
        <f ca="1">VLOOKUP(E654,Shifts!A$2:B851,2,FALSE)</f>
        <v>00:00 00:00</v>
      </c>
      <c r="L654" s="16">
        <f t="shared" si="977"/>
        <v>94</v>
      </c>
      <c r="M654" s="16" t="str">
        <f ca="1">VLOOKUP(B654,Schedule!A$2:B$400,2,FALSE)</f>
        <v xml:space="preserve">00:00 00:00 </v>
      </c>
      <c r="O654" s="8" t="str">
        <f t="shared" ca="1" si="1028"/>
        <v>insert into scheduleshift values (@ID,'84','1','3','190','1','0')exec @id=dbo.nextval 'scheduleshift.scheduleshiftref'</v>
      </c>
    </row>
    <row r="655" spans="1:15" x14ac:dyDescent="0.3">
      <c r="A655" s="8">
        <v>654</v>
      </c>
      <c r="B655" s="8">
        <f t="shared" si="984"/>
        <v>84</v>
      </c>
      <c r="C655" s="8">
        <f t="shared" si="972"/>
        <v>1</v>
      </c>
      <c r="D655" s="8">
        <f t="shared" si="1016"/>
        <v>4</v>
      </c>
      <c r="E655" s="18">
        <f ca="1">IF(G655=1,"-2147483647",IF(A655/L654&lt;=N$2*N$3,OFFSET(Shifts!A$1,L654,0,1)))</f>
        <v>190</v>
      </c>
      <c r="F655" s="8">
        <v>1</v>
      </c>
      <c r="G655" s="42">
        <f t="shared" ref="G655" si="1040">N$9</f>
        <v>0</v>
      </c>
      <c r="H655" s="8">
        <f t="shared" si="974"/>
        <v>0</v>
      </c>
      <c r="I655" s="8">
        <f t="shared" si="975"/>
        <v>0</v>
      </c>
      <c r="J655" s="8">
        <f t="shared" si="976"/>
        <v>3</v>
      </c>
      <c r="K655" s="16" t="str">
        <f ca="1">VLOOKUP(E655,Shifts!A$2:B852,2,FALSE)</f>
        <v>00:00 00:00</v>
      </c>
      <c r="L655" s="16">
        <f t="shared" si="977"/>
        <v>94</v>
      </c>
      <c r="M655" s="16" t="str">
        <f ca="1">VLOOKUP(B655,Schedule!A$2:B$400,2,FALSE)</f>
        <v xml:space="preserve">00:00 00:00 </v>
      </c>
      <c r="O655" s="8" t="str">
        <f t="shared" ca="1" si="1028"/>
        <v>insert into scheduleshift values (@ID,'84','1','4','190','1','0')exec @id=dbo.nextval 'scheduleshift.scheduleshiftref'</v>
      </c>
    </row>
    <row r="656" spans="1:15" x14ac:dyDescent="0.3">
      <c r="A656" s="8">
        <v>655</v>
      </c>
      <c r="B656" s="8">
        <f t="shared" si="984"/>
        <v>84</v>
      </c>
      <c r="C656" s="8">
        <f t="shared" si="972"/>
        <v>1</v>
      </c>
      <c r="D656" s="8">
        <f t="shared" si="1018"/>
        <v>5</v>
      </c>
      <c r="E656" s="18">
        <f ca="1">IF(G656=1,"-2147483647",IF(A656/L655&lt;=N$2*N$3,OFFSET(Shifts!A$1,L655,0,1)))</f>
        <v>190</v>
      </c>
      <c r="F656" s="8">
        <v>1</v>
      </c>
      <c r="G656" s="42">
        <f t="shared" ref="G656" si="1041">N$10</f>
        <v>0</v>
      </c>
      <c r="H656" s="8">
        <f t="shared" si="974"/>
        <v>0</v>
      </c>
      <c r="I656" s="8">
        <f t="shared" si="975"/>
        <v>0</v>
      </c>
      <c r="J656" s="8">
        <f t="shared" si="976"/>
        <v>4</v>
      </c>
      <c r="K656" s="16" t="str">
        <f ca="1">VLOOKUP(E656,Shifts!A$2:B853,2,FALSE)</f>
        <v>00:00 00:00</v>
      </c>
      <c r="L656" s="16">
        <f t="shared" si="977"/>
        <v>94</v>
      </c>
      <c r="M656" s="16" t="str">
        <f ca="1">VLOOKUP(B656,Schedule!A$2:B$400,2,FALSE)</f>
        <v xml:space="preserve">00:00 00:00 </v>
      </c>
      <c r="O656" s="8" t="str">
        <f t="shared" ca="1" si="1028"/>
        <v>insert into scheduleshift values (@ID,'84','1','5','190','1','0')exec @id=dbo.nextval 'scheduleshift.scheduleshiftref'</v>
      </c>
    </row>
    <row r="657" spans="1:15" x14ac:dyDescent="0.3">
      <c r="A657" s="8">
        <v>656</v>
      </c>
      <c r="B657" s="8">
        <f t="shared" si="984"/>
        <v>84</v>
      </c>
      <c r="C657" s="8">
        <f t="shared" si="972"/>
        <v>1</v>
      </c>
      <c r="D657" s="8">
        <f t="shared" si="1020"/>
        <v>6</v>
      </c>
      <c r="E657" s="18" t="str">
        <f ca="1">IF(G657=1,"-2147483647",IF(A657/L656&lt;=N$2*N$3,OFFSET(Shifts!A$1,L656,0,1)))</f>
        <v>-2147483647</v>
      </c>
      <c r="F657" s="8">
        <v>1</v>
      </c>
      <c r="G657" s="42">
        <f t="shared" ref="G657" si="1042">N$11</f>
        <v>1</v>
      </c>
      <c r="H657" s="8">
        <f t="shared" si="974"/>
        <v>0</v>
      </c>
      <c r="I657" s="8">
        <f t="shared" si="975"/>
        <v>0</v>
      </c>
      <c r="J657" s="8">
        <f t="shared" si="976"/>
        <v>5</v>
      </c>
      <c r="K657" s="16" t="e">
        <f ca="1">VLOOKUP(E657,Shifts!A$2:B854,2,FALSE)</f>
        <v>#N/A</v>
      </c>
      <c r="L657" s="16">
        <f t="shared" si="977"/>
        <v>94</v>
      </c>
      <c r="M657" s="16" t="str">
        <f ca="1">VLOOKUP(B657,Schedule!A$2:B$400,2,FALSE)</f>
        <v xml:space="preserve">00:00 00:00 </v>
      </c>
      <c r="O657" s="8" t="str">
        <f t="shared" ca="1" si="1028"/>
        <v>insert into scheduleshift values (@ID,'84','1','6','-2147483647','1','1')exec @id=dbo.nextval 'scheduleshift.scheduleshiftref'</v>
      </c>
    </row>
    <row r="658" spans="1:15" x14ac:dyDescent="0.3">
      <c r="A658" s="8">
        <v>657</v>
      </c>
      <c r="B658" s="8">
        <f t="shared" si="984"/>
        <v>84</v>
      </c>
      <c r="C658" s="8">
        <f t="shared" si="972"/>
        <v>1</v>
      </c>
      <c r="D658" s="8">
        <f t="shared" si="1022"/>
        <v>7</v>
      </c>
      <c r="E658" s="18" t="str">
        <f ca="1">IF(G658=1,"-2147483647",IF(A658/L657&lt;=N$2*N$3,OFFSET(Shifts!A$1,L657,0,1)))</f>
        <v>-2147483647</v>
      </c>
      <c r="F658" s="8">
        <v>1</v>
      </c>
      <c r="G658" s="42">
        <f t="shared" ref="G658" si="1043">N$12</f>
        <v>1</v>
      </c>
      <c r="H658" s="8">
        <f t="shared" si="974"/>
        <v>0</v>
      </c>
      <c r="I658" s="8">
        <f t="shared" si="975"/>
        <v>0</v>
      </c>
      <c r="J658" s="8">
        <f t="shared" si="976"/>
        <v>6</v>
      </c>
      <c r="K658" s="16" t="e">
        <f ca="1">VLOOKUP(E658,Shifts!A$2:B855,2,FALSE)</f>
        <v>#N/A</v>
      </c>
      <c r="L658" s="16">
        <f t="shared" si="977"/>
        <v>94</v>
      </c>
      <c r="M658" s="16" t="str">
        <f ca="1">VLOOKUP(B658,Schedule!A$2:B$400,2,FALSE)</f>
        <v xml:space="preserve">00:00 00:00 </v>
      </c>
      <c r="O658" s="8" t="str">
        <f t="shared" ca="1" si="1028"/>
        <v>insert into scheduleshift values (@ID,'84','1','7','-2147483647','1','1')exec @id=dbo.nextval 'scheduleshift.scheduleshiftref'</v>
      </c>
    </row>
    <row r="659" spans="1:15" x14ac:dyDescent="0.3">
      <c r="A659" s="8">
        <v>658</v>
      </c>
      <c r="B659" s="8">
        <f t="shared" si="984"/>
        <v>85</v>
      </c>
      <c r="C659" s="8">
        <f t="shared" si="972"/>
        <v>1</v>
      </c>
      <c r="D659" s="8">
        <f t="shared" si="999"/>
        <v>1</v>
      </c>
      <c r="E659" s="18">
        <f ca="1">IF(G659=1,"-2147483647",IF(A659/L658&lt;=N$2*N$3,OFFSET(Shifts!A$1,L658,0,1)))</f>
        <v>190</v>
      </c>
      <c r="F659" s="8">
        <v>1</v>
      </c>
      <c r="G659" s="42">
        <f t="shared" ref="G659" si="1044">N$6</f>
        <v>0</v>
      </c>
      <c r="H659" s="8">
        <f t="shared" si="974"/>
        <v>1</v>
      </c>
      <c r="I659" s="8">
        <f t="shared" si="975"/>
        <v>1</v>
      </c>
      <c r="J659" s="8">
        <f t="shared" si="976"/>
        <v>7</v>
      </c>
      <c r="K659" s="16" t="str">
        <f ca="1">VLOOKUP(E659,Shifts!A$2:B856,2,FALSE)</f>
        <v>00:00 00:00</v>
      </c>
      <c r="L659" s="16">
        <f t="shared" si="977"/>
        <v>95</v>
      </c>
      <c r="M659" s="16" t="str">
        <f ca="1">VLOOKUP(B659,Schedule!A$2:B$400,2,FALSE)</f>
        <v xml:space="preserve">00:00 00:00 </v>
      </c>
      <c r="O659" s="8" t="str">
        <f t="shared" ca="1" si="1028"/>
        <v>insert into scheduleshift values (@ID,'85','1','1','190','1','0')exec @id=dbo.nextval 'scheduleshift.scheduleshiftref'</v>
      </c>
    </row>
    <row r="660" spans="1:15" x14ac:dyDescent="0.3">
      <c r="A660" s="8">
        <v>659</v>
      </c>
      <c r="B660" s="8">
        <f t="shared" si="984"/>
        <v>85</v>
      </c>
      <c r="C660" s="8">
        <f t="shared" si="972"/>
        <v>1</v>
      </c>
      <c r="D660" s="8">
        <f t="shared" si="1025"/>
        <v>2</v>
      </c>
      <c r="E660" s="18">
        <f ca="1">IF(G660=1,"-2147483647",IF(A660/L659&lt;=N$2*N$3,OFFSET(Shifts!A$1,L659,0,1)))</f>
        <v>193</v>
      </c>
      <c r="F660" s="8">
        <v>1</v>
      </c>
      <c r="G660" s="42">
        <f t="shared" ref="G660" si="1045">N$7</f>
        <v>0</v>
      </c>
      <c r="H660" s="8">
        <f t="shared" si="974"/>
        <v>0</v>
      </c>
      <c r="I660" s="8">
        <f t="shared" si="975"/>
        <v>0</v>
      </c>
      <c r="J660" s="8">
        <f t="shared" si="976"/>
        <v>1</v>
      </c>
      <c r="K660" s="16" t="str">
        <f ca="1">VLOOKUP(E660,Shifts!A$2:B857,2,FALSE)</f>
        <v>00:00 00:00</v>
      </c>
      <c r="L660" s="16">
        <f t="shared" si="977"/>
        <v>95</v>
      </c>
      <c r="M660" s="16" t="str">
        <f ca="1">VLOOKUP(B660,Schedule!A$2:B$400,2,FALSE)</f>
        <v xml:space="preserve">00:00 00:00 </v>
      </c>
      <c r="O660" s="8" t="str">
        <f t="shared" ca="1" si="1028"/>
        <v>insert into scheduleshift values (@ID,'85','1','2','193','1','0')exec @id=dbo.nextval 'scheduleshift.scheduleshiftref'</v>
      </c>
    </row>
    <row r="661" spans="1:15" x14ac:dyDescent="0.3">
      <c r="A661" s="8">
        <v>660</v>
      </c>
      <c r="B661" s="8">
        <f t="shared" si="984"/>
        <v>85</v>
      </c>
      <c r="C661" s="8">
        <f t="shared" si="972"/>
        <v>1</v>
      </c>
      <c r="D661" s="8">
        <f t="shared" si="999"/>
        <v>1</v>
      </c>
      <c r="E661" s="18">
        <f ca="1">IF(G661=1,"-2147483647",IF(A661/L660&lt;=N$2*N$3,OFFSET(Shifts!A$1,L660,0,1)))</f>
        <v>193</v>
      </c>
      <c r="F661" s="8">
        <v>1</v>
      </c>
      <c r="G661" s="42">
        <f t="shared" ref="G661" si="1046">N$6</f>
        <v>0</v>
      </c>
      <c r="H661" s="8">
        <f t="shared" si="974"/>
        <v>0</v>
      </c>
      <c r="I661" s="8">
        <f t="shared" si="975"/>
        <v>0</v>
      </c>
      <c r="J661" s="8">
        <f t="shared" si="976"/>
        <v>2</v>
      </c>
      <c r="K661" s="16" t="str">
        <f ca="1">VLOOKUP(E661,Shifts!A$2:B858,2,FALSE)</f>
        <v>00:00 00:00</v>
      </c>
      <c r="L661" s="16">
        <f t="shared" si="977"/>
        <v>95</v>
      </c>
      <c r="M661" s="16" t="str">
        <f ca="1">VLOOKUP(B661,Schedule!A$2:B$400,2,FALSE)</f>
        <v xml:space="preserve">00:00 00:00 </v>
      </c>
      <c r="O661" s="8" t="str">
        <f t="shared" ca="1" si="1028"/>
        <v>insert into scheduleshift values (@ID,'85','1','1','193','1','0')exec @id=dbo.nextval 'scheduleshift.scheduleshiftref'</v>
      </c>
    </row>
    <row r="662" spans="1:15" x14ac:dyDescent="0.3">
      <c r="A662" s="8">
        <v>661</v>
      </c>
      <c r="B662" s="8">
        <f t="shared" si="984"/>
        <v>85</v>
      </c>
      <c r="C662" s="8">
        <f t="shared" si="972"/>
        <v>1</v>
      </c>
      <c r="D662" s="8">
        <f t="shared" si="1012"/>
        <v>2</v>
      </c>
      <c r="E662" s="18">
        <f ca="1">IF(G662=1,"-2147483647",IF(A662/L661&lt;=N$2*N$3,OFFSET(Shifts!A$1,L661,0,1)))</f>
        <v>193</v>
      </c>
      <c r="F662" s="8">
        <v>1</v>
      </c>
      <c r="G662" s="42">
        <f t="shared" ref="G662" si="1047">N$7</f>
        <v>0</v>
      </c>
      <c r="H662" s="8">
        <f t="shared" si="974"/>
        <v>0</v>
      </c>
      <c r="I662" s="8">
        <f t="shared" si="975"/>
        <v>0</v>
      </c>
      <c r="J662" s="8">
        <f t="shared" si="976"/>
        <v>3</v>
      </c>
      <c r="K662" s="16" t="str">
        <f ca="1">VLOOKUP(E662,Shifts!A$2:B859,2,FALSE)</f>
        <v>00:00 00:00</v>
      </c>
      <c r="L662" s="16">
        <f t="shared" si="977"/>
        <v>95</v>
      </c>
      <c r="M662" s="16" t="str">
        <f ca="1">VLOOKUP(B662,Schedule!A$2:B$400,2,FALSE)</f>
        <v xml:space="preserve">00:00 00:00 </v>
      </c>
      <c r="O662" s="8" t="str">
        <f t="shared" ca="1" si="1028"/>
        <v>insert into scheduleshift values (@ID,'85','1','2','193','1','0')exec @id=dbo.nextval 'scheduleshift.scheduleshiftref'</v>
      </c>
    </row>
    <row r="663" spans="1:15" x14ac:dyDescent="0.3">
      <c r="A663" s="8">
        <v>662</v>
      </c>
      <c r="B663" s="8">
        <f t="shared" si="984"/>
        <v>85</v>
      </c>
      <c r="C663" s="8">
        <f t="shared" si="972"/>
        <v>1</v>
      </c>
      <c r="D663" s="8">
        <f t="shared" si="1014"/>
        <v>3</v>
      </c>
      <c r="E663" s="18">
        <f ca="1">IF(G663=1,"-2147483647",IF(A663/L662&lt;=N$2*N$3,OFFSET(Shifts!A$1,L662,0,1)))</f>
        <v>193</v>
      </c>
      <c r="F663" s="8">
        <v>1</v>
      </c>
      <c r="G663" s="42">
        <f t="shared" ref="G663" si="1048">N$8</f>
        <v>0</v>
      </c>
      <c r="H663" s="8">
        <f t="shared" si="974"/>
        <v>0</v>
      </c>
      <c r="I663" s="8">
        <f t="shared" si="975"/>
        <v>0</v>
      </c>
      <c r="J663" s="8">
        <f t="shared" si="976"/>
        <v>4</v>
      </c>
      <c r="K663" s="16" t="str">
        <f ca="1">VLOOKUP(E663,Shifts!A$2:B860,2,FALSE)</f>
        <v>00:00 00:00</v>
      </c>
      <c r="L663" s="16">
        <f t="shared" si="977"/>
        <v>95</v>
      </c>
      <c r="M663" s="16" t="str">
        <f ca="1">VLOOKUP(B663,Schedule!A$2:B$400,2,FALSE)</f>
        <v xml:space="preserve">00:00 00:00 </v>
      </c>
      <c r="O663" s="8" t="str">
        <f t="shared" ca="1" si="1028"/>
        <v>insert into scheduleshift values (@ID,'85','1','3','193','1','0')exec @id=dbo.nextval 'scheduleshift.scheduleshiftref'</v>
      </c>
    </row>
    <row r="664" spans="1:15" x14ac:dyDescent="0.3">
      <c r="A664" s="8">
        <v>663</v>
      </c>
      <c r="B664" s="8">
        <f t="shared" si="984"/>
        <v>85</v>
      </c>
      <c r="C664" s="8">
        <f t="shared" si="972"/>
        <v>1</v>
      </c>
      <c r="D664" s="8">
        <f t="shared" si="1016"/>
        <v>4</v>
      </c>
      <c r="E664" s="18">
        <f ca="1">IF(G664=1,"-2147483647",IF(A664/L663&lt;=N$2*N$3,OFFSET(Shifts!A$1,L663,0,1)))</f>
        <v>193</v>
      </c>
      <c r="F664" s="8">
        <v>1</v>
      </c>
      <c r="G664" s="42">
        <f t="shared" ref="G664" si="1049">N$9</f>
        <v>0</v>
      </c>
      <c r="H664" s="8">
        <f t="shared" si="974"/>
        <v>0</v>
      </c>
      <c r="I664" s="8">
        <f t="shared" si="975"/>
        <v>0</v>
      </c>
      <c r="J664" s="8">
        <f t="shared" si="976"/>
        <v>5</v>
      </c>
      <c r="K664" s="16" t="str">
        <f ca="1">VLOOKUP(E664,Shifts!A$2:B861,2,FALSE)</f>
        <v>00:00 00:00</v>
      </c>
      <c r="L664" s="16">
        <f t="shared" si="977"/>
        <v>95</v>
      </c>
      <c r="M664" s="16" t="str">
        <f ca="1">VLOOKUP(B664,Schedule!A$2:B$400,2,FALSE)</f>
        <v xml:space="preserve">00:00 00:00 </v>
      </c>
      <c r="O664" s="8" t="str">
        <f t="shared" ca="1" si="1028"/>
        <v>insert into scheduleshift values (@ID,'85','1','4','193','1','0')exec @id=dbo.nextval 'scheduleshift.scheduleshiftref'</v>
      </c>
    </row>
    <row r="665" spans="1:15" x14ac:dyDescent="0.3">
      <c r="A665" s="8">
        <v>664</v>
      </c>
      <c r="B665" s="8">
        <f t="shared" si="984"/>
        <v>85</v>
      </c>
      <c r="C665" s="8">
        <f t="shared" si="972"/>
        <v>1</v>
      </c>
      <c r="D665" s="8">
        <f t="shared" si="1018"/>
        <v>5</v>
      </c>
      <c r="E665" s="18">
        <f ca="1">IF(G665=1,"-2147483647",IF(A665/L664&lt;=N$2*N$3,OFFSET(Shifts!A$1,L664,0,1)))</f>
        <v>193</v>
      </c>
      <c r="F665" s="8">
        <v>1</v>
      </c>
      <c r="G665" s="42">
        <f t="shared" ref="G665" si="1050">N$10</f>
        <v>0</v>
      </c>
      <c r="H665" s="8">
        <f t="shared" si="974"/>
        <v>0</v>
      </c>
      <c r="I665" s="8">
        <f t="shared" si="975"/>
        <v>0</v>
      </c>
      <c r="J665" s="8">
        <f t="shared" si="976"/>
        <v>6</v>
      </c>
      <c r="K665" s="16" t="str">
        <f ca="1">VLOOKUP(E665,Shifts!A$2:B862,2,FALSE)</f>
        <v>00:00 00:00</v>
      </c>
      <c r="L665" s="16">
        <f t="shared" si="977"/>
        <v>95</v>
      </c>
      <c r="M665" s="16" t="str">
        <f ca="1">VLOOKUP(B665,Schedule!A$2:B$400,2,FALSE)</f>
        <v xml:space="preserve">00:00 00:00 </v>
      </c>
      <c r="O665" s="8" t="str">
        <f t="shared" ca="1" si="1028"/>
        <v>insert into scheduleshift values (@ID,'85','1','5','193','1','0')exec @id=dbo.nextval 'scheduleshift.scheduleshiftref'</v>
      </c>
    </row>
    <row r="666" spans="1:15" x14ac:dyDescent="0.3">
      <c r="A666" s="8">
        <v>665</v>
      </c>
      <c r="B666" s="8">
        <f t="shared" si="984"/>
        <v>85</v>
      </c>
      <c r="C666" s="8">
        <f t="shared" si="972"/>
        <v>1</v>
      </c>
      <c r="D666" s="8">
        <f t="shared" si="1020"/>
        <v>6</v>
      </c>
      <c r="E666" s="18" t="str">
        <f ca="1">IF(G666=1,"-2147483647",IF(A666/L665&lt;=N$2*N$3,OFFSET(Shifts!A$1,L665,0,1)))</f>
        <v>-2147483647</v>
      </c>
      <c r="F666" s="8">
        <v>1</v>
      </c>
      <c r="G666" s="42">
        <f t="shared" ref="G666" si="1051">N$11</f>
        <v>1</v>
      </c>
      <c r="H666" s="8">
        <f t="shared" si="974"/>
        <v>0</v>
      </c>
      <c r="I666" s="8">
        <f t="shared" si="975"/>
        <v>0</v>
      </c>
      <c r="J666" s="8">
        <f t="shared" si="976"/>
        <v>7</v>
      </c>
      <c r="K666" s="16" t="e">
        <f ca="1">VLOOKUP(E666,Shifts!A$2:B863,2,FALSE)</f>
        <v>#N/A</v>
      </c>
      <c r="L666" s="16">
        <f t="shared" si="977"/>
        <v>96</v>
      </c>
      <c r="M666" s="16" t="str">
        <f ca="1">VLOOKUP(B666,Schedule!A$2:B$400,2,FALSE)</f>
        <v xml:space="preserve">00:00 00:00 </v>
      </c>
      <c r="O666" s="8" t="str">
        <f t="shared" ca="1" si="1028"/>
        <v>insert into scheduleshift values (@ID,'85','1','6','-2147483647','1','1')exec @id=dbo.nextval 'scheduleshift.scheduleshiftref'</v>
      </c>
    </row>
    <row r="667" spans="1:15" x14ac:dyDescent="0.3">
      <c r="A667" s="8">
        <v>666</v>
      </c>
      <c r="B667" s="8">
        <f t="shared" si="984"/>
        <v>85</v>
      </c>
      <c r="C667" s="8">
        <f t="shared" ref="C667:C730" si="1052">IF(I667=1,1,IF(H667=1,C666+1,IF(H667=0,C666)))</f>
        <v>1</v>
      </c>
      <c r="D667" s="8">
        <f t="shared" si="1022"/>
        <v>7</v>
      </c>
      <c r="E667" s="18" t="str">
        <f ca="1">IF(G667=1,"-2147483647",IF(A667/L666&lt;=N$2*N$3,OFFSET(Shifts!A$1,L666,0,1)))</f>
        <v>-2147483647</v>
      </c>
      <c r="F667" s="8">
        <v>1</v>
      </c>
      <c r="G667" s="42">
        <f t="shared" ref="G667" si="1053">N$12</f>
        <v>1</v>
      </c>
      <c r="H667" s="8">
        <f t="shared" ref="H667:H730" si="1054">IF(D666=7,1,0)</f>
        <v>0</v>
      </c>
      <c r="I667" s="8">
        <f t="shared" ref="I667:I730" si="1055">IF(C666*D666=N$2,1,0)</f>
        <v>0</v>
      </c>
      <c r="J667" s="8">
        <f t="shared" ref="J667:J730" si="1056">MOD(J666,N$2*N$3)+1</f>
        <v>1</v>
      </c>
      <c r="K667" s="16" t="e">
        <f ca="1">VLOOKUP(E667,Shifts!A$2:B864,2,FALSE)</f>
        <v>#N/A</v>
      </c>
      <c r="L667" s="16">
        <f t="shared" ref="L667:L730" si="1057">IF(J667&lt;N$2*N$3,L666,L666+1)</f>
        <v>96</v>
      </c>
      <c r="M667" s="16" t="str">
        <f ca="1">VLOOKUP(B667,Schedule!A$2:B$400,2,FALSE)</f>
        <v xml:space="preserve">00:00 00:00 </v>
      </c>
      <c r="O667" s="8" t="str">
        <f t="shared" ca="1" si="1028"/>
        <v>insert into scheduleshift values (@ID,'85','1','7','-2147483647','1','1')exec @id=dbo.nextval 'scheduleshift.scheduleshiftref'</v>
      </c>
    </row>
    <row r="668" spans="1:15" x14ac:dyDescent="0.3">
      <c r="A668" s="8">
        <v>667</v>
      </c>
      <c r="B668" s="8">
        <f t="shared" si="984"/>
        <v>86</v>
      </c>
      <c r="C668" s="8">
        <f t="shared" si="1052"/>
        <v>1</v>
      </c>
      <c r="D668" s="8">
        <f t="shared" si="999"/>
        <v>1</v>
      </c>
      <c r="E668" s="18">
        <f ca="1">IF(G668=1,"-2147483647",IF(A668/L667&lt;=N$2*N$3,OFFSET(Shifts!A$1,L667,0,1)))</f>
        <v>195</v>
      </c>
      <c r="F668" s="8">
        <v>1</v>
      </c>
      <c r="G668" s="42">
        <f t="shared" ref="G668" si="1058">N$6</f>
        <v>0</v>
      </c>
      <c r="H668" s="8">
        <f t="shared" si="1054"/>
        <v>1</v>
      </c>
      <c r="I668" s="8">
        <f t="shared" si="1055"/>
        <v>1</v>
      </c>
      <c r="J668" s="8">
        <f t="shared" si="1056"/>
        <v>2</v>
      </c>
      <c r="K668" s="16" t="str">
        <f ca="1">VLOOKUP(E668,Shifts!A$2:B865,2,FALSE)</f>
        <v>00:00 00:00</v>
      </c>
      <c r="L668" s="16">
        <f t="shared" si="1057"/>
        <v>96</v>
      </c>
      <c r="M668" s="16" t="str">
        <f ca="1">VLOOKUP(B668,Schedule!A$2:B$400,2,FALSE)</f>
        <v>00:00 00:00 1</v>
      </c>
      <c r="O668" s="8" t="str">
        <f t="shared" ca="1" si="1028"/>
        <v>insert into scheduleshift values (@ID,'86','1','1','195','1','0')exec @id=dbo.nextval 'scheduleshift.scheduleshiftref'</v>
      </c>
    </row>
    <row r="669" spans="1:15" x14ac:dyDescent="0.3">
      <c r="A669" s="8">
        <v>668</v>
      </c>
      <c r="B669" s="8">
        <f t="shared" si="984"/>
        <v>86</v>
      </c>
      <c r="C669" s="8">
        <f t="shared" si="1052"/>
        <v>1</v>
      </c>
      <c r="D669" s="8">
        <f t="shared" si="1025"/>
        <v>2</v>
      </c>
      <c r="E669" s="18">
        <f ca="1">IF(G669=1,"-2147483647",IF(A669/L668&lt;=N$2*N$3,OFFSET(Shifts!A$1,L668,0,1)))</f>
        <v>195</v>
      </c>
      <c r="F669" s="8">
        <v>1</v>
      </c>
      <c r="G669" s="42">
        <f t="shared" ref="G669" si="1059">N$7</f>
        <v>0</v>
      </c>
      <c r="H669" s="8">
        <f t="shared" si="1054"/>
        <v>0</v>
      </c>
      <c r="I669" s="8">
        <f t="shared" si="1055"/>
        <v>0</v>
      </c>
      <c r="J669" s="8">
        <f t="shared" si="1056"/>
        <v>3</v>
      </c>
      <c r="K669" s="16" t="str">
        <f ca="1">VLOOKUP(E669,Shifts!A$2:B866,2,FALSE)</f>
        <v>00:00 00:00</v>
      </c>
      <c r="L669" s="16">
        <f t="shared" si="1057"/>
        <v>96</v>
      </c>
      <c r="M669" s="16" t="str">
        <f ca="1">VLOOKUP(B669,Schedule!A$2:B$400,2,FALSE)</f>
        <v>00:00 00:00 1</v>
      </c>
      <c r="O669" s="8" t="str">
        <f t="shared" ca="1" si="1028"/>
        <v>insert into scheduleshift values (@ID,'86','1','2','195','1','0')exec @id=dbo.nextval 'scheduleshift.scheduleshiftref'</v>
      </c>
    </row>
    <row r="670" spans="1:15" x14ac:dyDescent="0.3">
      <c r="A670" s="8">
        <v>669</v>
      </c>
      <c r="B670" s="8">
        <f t="shared" si="984"/>
        <v>86</v>
      </c>
      <c r="C670" s="8">
        <f t="shared" si="1052"/>
        <v>1</v>
      </c>
      <c r="D670" s="8">
        <f t="shared" si="999"/>
        <v>1</v>
      </c>
      <c r="E670" s="18">
        <f ca="1">IF(G670=1,"-2147483647",IF(A670/L669&lt;=N$2*N$3,OFFSET(Shifts!A$1,L669,0,1)))</f>
        <v>195</v>
      </c>
      <c r="F670" s="8">
        <v>1</v>
      </c>
      <c r="G670" s="42">
        <f t="shared" ref="G670" si="1060">N$6</f>
        <v>0</v>
      </c>
      <c r="H670" s="8">
        <f t="shared" si="1054"/>
        <v>0</v>
      </c>
      <c r="I670" s="8">
        <f t="shared" si="1055"/>
        <v>0</v>
      </c>
      <c r="J670" s="8">
        <f t="shared" si="1056"/>
        <v>4</v>
      </c>
      <c r="K670" s="16" t="str">
        <f ca="1">VLOOKUP(E670,Shifts!A$2:B867,2,FALSE)</f>
        <v>00:00 00:00</v>
      </c>
      <c r="L670" s="16">
        <f t="shared" si="1057"/>
        <v>96</v>
      </c>
      <c r="M670" s="16" t="str">
        <f ca="1">VLOOKUP(B670,Schedule!A$2:B$400,2,FALSE)</f>
        <v>00:00 00:00 1</v>
      </c>
      <c r="O670" s="8" t="str">
        <f t="shared" ca="1" si="1028"/>
        <v>insert into scheduleshift values (@ID,'86','1','1','195','1','0')exec @id=dbo.nextval 'scheduleshift.scheduleshiftref'</v>
      </c>
    </row>
    <row r="671" spans="1:15" x14ac:dyDescent="0.3">
      <c r="A671" s="8">
        <v>670</v>
      </c>
      <c r="B671" s="8">
        <f t="shared" si="984"/>
        <v>86</v>
      </c>
      <c r="C671" s="8">
        <f t="shared" si="1052"/>
        <v>1</v>
      </c>
      <c r="D671" s="8">
        <f t="shared" si="1012"/>
        <v>2</v>
      </c>
      <c r="E671" s="18">
        <f ca="1">IF(G671=1,"-2147483647",IF(A671/L670&lt;=N$2*N$3,OFFSET(Shifts!A$1,L670,0,1)))</f>
        <v>195</v>
      </c>
      <c r="F671" s="8">
        <v>1</v>
      </c>
      <c r="G671" s="42">
        <f t="shared" ref="G671" si="1061">N$7</f>
        <v>0</v>
      </c>
      <c r="H671" s="8">
        <f t="shared" si="1054"/>
        <v>0</v>
      </c>
      <c r="I671" s="8">
        <f t="shared" si="1055"/>
        <v>0</v>
      </c>
      <c r="J671" s="8">
        <f t="shared" si="1056"/>
        <v>5</v>
      </c>
      <c r="K671" s="16" t="str">
        <f ca="1">VLOOKUP(E671,Shifts!A$2:B868,2,FALSE)</f>
        <v>00:00 00:00</v>
      </c>
      <c r="L671" s="16">
        <f t="shared" si="1057"/>
        <v>96</v>
      </c>
      <c r="M671" s="16" t="str">
        <f ca="1">VLOOKUP(B671,Schedule!A$2:B$400,2,FALSE)</f>
        <v>00:00 00:00 1</v>
      </c>
      <c r="O671" s="8" t="str">
        <f t="shared" ca="1" si="1028"/>
        <v>insert into scheduleshift values (@ID,'86','1','2','195','1','0')exec @id=dbo.nextval 'scheduleshift.scheduleshiftref'</v>
      </c>
    </row>
    <row r="672" spans="1:15" x14ac:dyDescent="0.3">
      <c r="A672" s="8">
        <v>671</v>
      </c>
      <c r="B672" s="8">
        <f t="shared" si="984"/>
        <v>86</v>
      </c>
      <c r="C672" s="8">
        <f t="shared" si="1052"/>
        <v>1</v>
      </c>
      <c r="D672" s="8">
        <f t="shared" si="1014"/>
        <v>3</v>
      </c>
      <c r="E672" s="18">
        <f ca="1">IF(G672=1,"-2147483647",IF(A672/L671&lt;=N$2*N$3,OFFSET(Shifts!A$1,L671,0,1)))</f>
        <v>195</v>
      </c>
      <c r="F672" s="8">
        <v>1</v>
      </c>
      <c r="G672" s="42">
        <f t="shared" ref="G672" si="1062">N$8</f>
        <v>0</v>
      </c>
      <c r="H672" s="8">
        <f t="shared" si="1054"/>
        <v>0</v>
      </c>
      <c r="I672" s="8">
        <f t="shared" si="1055"/>
        <v>0</v>
      </c>
      <c r="J672" s="8">
        <f t="shared" si="1056"/>
        <v>6</v>
      </c>
      <c r="K672" s="16" t="str">
        <f ca="1">VLOOKUP(E672,Shifts!A$2:B869,2,FALSE)</f>
        <v>00:00 00:00</v>
      </c>
      <c r="L672" s="16">
        <f t="shared" si="1057"/>
        <v>96</v>
      </c>
      <c r="M672" s="16" t="str">
        <f ca="1">VLOOKUP(B672,Schedule!A$2:B$400,2,FALSE)</f>
        <v>00:00 00:00 1</v>
      </c>
      <c r="O672" s="8" t="str">
        <f t="shared" ca="1" si="1028"/>
        <v>insert into scheduleshift values (@ID,'86','1','3','195','1','0')exec @id=dbo.nextval 'scheduleshift.scheduleshiftref'</v>
      </c>
    </row>
    <row r="673" spans="1:15" x14ac:dyDescent="0.3">
      <c r="A673" s="8">
        <v>672</v>
      </c>
      <c r="B673" s="8">
        <f t="shared" ref="B673:B736" si="1063">IF(I673=1,B672+1,B672)</f>
        <v>86</v>
      </c>
      <c r="C673" s="8">
        <f t="shared" si="1052"/>
        <v>1</v>
      </c>
      <c r="D673" s="8">
        <f t="shared" si="1016"/>
        <v>4</v>
      </c>
      <c r="E673" s="18">
        <f ca="1">IF(G673=1,"-2147483647",IF(A673/L672&lt;=N$2*N$3,OFFSET(Shifts!A$1,L672,0,1)))</f>
        <v>195</v>
      </c>
      <c r="F673" s="8">
        <v>1</v>
      </c>
      <c r="G673" s="42">
        <f t="shared" ref="G673" si="1064">N$9</f>
        <v>0</v>
      </c>
      <c r="H673" s="8">
        <f t="shared" si="1054"/>
        <v>0</v>
      </c>
      <c r="I673" s="8">
        <f t="shared" si="1055"/>
        <v>0</v>
      </c>
      <c r="J673" s="8">
        <f t="shared" si="1056"/>
        <v>7</v>
      </c>
      <c r="K673" s="16" t="str">
        <f ca="1">VLOOKUP(E673,Shifts!A$2:B870,2,FALSE)</f>
        <v>00:00 00:00</v>
      </c>
      <c r="L673" s="16">
        <f t="shared" si="1057"/>
        <v>97</v>
      </c>
      <c r="M673" s="16" t="str">
        <f ca="1">VLOOKUP(B673,Schedule!A$2:B$400,2,FALSE)</f>
        <v>00:00 00:00 1</v>
      </c>
      <c r="O673" s="8" t="str">
        <f t="shared" ca="1" si="1028"/>
        <v>insert into scheduleshift values (@ID,'86','1','4','195','1','0')exec @id=dbo.nextval 'scheduleshift.scheduleshiftref'</v>
      </c>
    </row>
    <row r="674" spans="1:15" x14ac:dyDescent="0.3">
      <c r="A674" s="8">
        <v>673</v>
      </c>
      <c r="B674" s="8">
        <f t="shared" si="1063"/>
        <v>86</v>
      </c>
      <c r="C674" s="8">
        <f t="shared" si="1052"/>
        <v>1</v>
      </c>
      <c r="D674" s="8">
        <f t="shared" si="1018"/>
        <v>5</v>
      </c>
      <c r="E674" s="18">
        <f ca="1">IF(G674=1,"-2147483647",IF(A674/L673&lt;=N$2*N$3,OFFSET(Shifts!A$1,L673,0,1)))</f>
        <v>197</v>
      </c>
      <c r="F674" s="8">
        <v>1</v>
      </c>
      <c r="G674" s="42">
        <f t="shared" ref="G674" si="1065">N$10</f>
        <v>0</v>
      </c>
      <c r="H674" s="8">
        <f t="shared" si="1054"/>
        <v>0</v>
      </c>
      <c r="I674" s="8">
        <f t="shared" si="1055"/>
        <v>0</v>
      </c>
      <c r="J674" s="8">
        <f t="shared" si="1056"/>
        <v>1</v>
      </c>
      <c r="K674" s="16" t="str">
        <f ca="1">VLOOKUP(E674,Shifts!A$2:B871,2,FALSE)</f>
        <v>00:00 00:00</v>
      </c>
      <c r="L674" s="16">
        <f t="shared" si="1057"/>
        <v>97</v>
      </c>
      <c r="M674" s="16" t="str">
        <f ca="1">VLOOKUP(B674,Schedule!A$2:B$400,2,FALSE)</f>
        <v>00:00 00:00 1</v>
      </c>
      <c r="O674" s="8" t="str">
        <f t="shared" ca="1" si="1028"/>
        <v>insert into scheduleshift values (@ID,'86','1','5','197','1','0')exec @id=dbo.nextval 'scheduleshift.scheduleshiftref'</v>
      </c>
    </row>
    <row r="675" spans="1:15" x14ac:dyDescent="0.3">
      <c r="A675" s="8">
        <v>674</v>
      </c>
      <c r="B675" s="8">
        <f t="shared" si="1063"/>
        <v>86</v>
      </c>
      <c r="C675" s="8">
        <f t="shared" si="1052"/>
        <v>1</v>
      </c>
      <c r="D675" s="8">
        <f t="shared" si="1020"/>
        <v>6</v>
      </c>
      <c r="E675" s="18" t="str">
        <f ca="1">IF(G675=1,"-2147483647",IF(A675/L674&lt;=N$2*N$3,OFFSET(Shifts!A$1,L674,0,1)))</f>
        <v>-2147483647</v>
      </c>
      <c r="F675" s="8">
        <v>1</v>
      </c>
      <c r="G675" s="42">
        <f t="shared" ref="G675" si="1066">N$11</f>
        <v>1</v>
      </c>
      <c r="H675" s="8">
        <f t="shared" si="1054"/>
        <v>0</v>
      </c>
      <c r="I675" s="8">
        <f t="shared" si="1055"/>
        <v>0</v>
      </c>
      <c r="J675" s="8">
        <f t="shared" si="1056"/>
        <v>2</v>
      </c>
      <c r="K675" s="16" t="e">
        <f ca="1">VLOOKUP(E675,Shifts!A$2:B872,2,FALSE)</f>
        <v>#N/A</v>
      </c>
      <c r="L675" s="16">
        <f t="shared" si="1057"/>
        <v>97</v>
      </c>
      <c r="M675" s="16" t="str">
        <f ca="1">VLOOKUP(B675,Schedule!A$2:B$400,2,FALSE)</f>
        <v>00:00 00:00 1</v>
      </c>
      <c r="O675" s="8" t="str">
        <f t="shared" ca="1" si="1028"/>
        <v>insert into scheduleshift values (@ID,'86','1','6','-2147483647','1','1')exec @id=dbo.nextval 'scheduleshift.scheduleshiftref'</v>
      </c>
    </row>
    <row r="676" spans="1:15" x14ac:dyDescent="0.3">
      <c r="A676" s="8">
        <v>675</v>
      </c>
      <c r="B676" s="8">
        <f t="shared" si="1063"/>
        <v>86</v>
      </c>
      <c r="C676" s="8">
        <f t="shared" si="1052"/>
        <v>1</v>
      </c>
      <c r="D676" s="8">
        <f t="shared" si="1022"/>
        <v>7</v>
      </c>
      <c r="E676" s="18" t="str">
        <f ca="1">IF(G676=1,"-2147483647",IF(A676/L675&lt;=N$2*N$3,OFFSET(Shifts!A$1,L675,0,1)))</f>
        <v>-2147483647</v>
      </c>
      <c r="F676" s="8">
        <v>1</v>
      </c>
      <c r="G676" s="42">
        <f t="shared" ref="G676" si="1067">N$12</f>
        <v>1</v>
      </c>
      <c r="H676" s="8">
        <f t="shared" si="1054"/>
        <v>0</v>
      </c>
      <c r="I676" s="8">
        <f t="shared" si="1055"/>
        <v>0</v>
      </c>
      <c r="J676" s="8">
        <f t="shared" si="1056"/>
        <v>3</v>
      </c>
      <c r="K676" s="16" t="e">
        <f ca="1">VLOOKUP(E676,Shifts!A$2:B873,2,FALSE)</f>
        <v>#N/A</v>
      </c>
      <c r="L676" s="16">
        <f t="shared" si="1057"/>
        <v>97</v>
      </c>
      <c r="M676" s="16" t="str">
        <f ca="1">VLOOKUP(B676,Schedule!A$2:B$400,2,FALSE)</f>
        <v>00:00 00:00 1</v>
      </c>
      <c r="O676" s="8" t="str">
        <f t="shared" ca="1" si="1028"/>
        <v>insert into scheduleshift values (@ID,'86','1','7','-2147483647','1','1')exec @id=dbo.nextval 'scheduleshift.scheduleshiftref'</v>
      </c>
    </row>
    <row r="677" spans="1:15" x14ac:dyDescent="0.3">
      <c r="A677" s="8">
        <v>676</v>
      </c>
      <c r="B677" s="8">
        <f t="shared" si="1063"/>
        <v>87</v>
      </c>
      <c r="C677" s="8">
        <f t="shared" si="1052"/>
        <v>1</v>
      </c>
      <c r="D677" s="8">
        <f t="shared" si="999"/>
        <v>1</v>
      </c>
      <c r="E677" s="18">
        <f ca="1">IF(G677=1,"-2147483647",IF(A677/L676&lt;=N$2*N$3,OFFSET(Shifts!A$1,L676,0,1)))</f>
        <v>197</v>
      </c>
      <c r="F677" s="8">
        <v>1</v>
      </c>
      <c r="G677" s="42">
        <f t="shared" ref="G677" si="1068">N$6</f>
        <v>0</v>
      </c>
      <c r="H677" s="8">
        <f t="shared" si="1054"/>
        <v>1</v>
      </c>
      <c r="I677" s="8">
        <f t="shared" si="1055"/>
        <v>1</v>
      </c>
      <c r="J677" s="8">
        <f t="shared" si="1056"/>
        <v>4</v>
      </c>
      <c r="K677" s="16" t="str">
        <f ca="1">VLOOKUP(E677,Shifts!A$2:B874,2,FALSE)</f>
        <v>00:00 00:00</v>
      </c>
      <c r="L677" s="16">
        <f t="shared" si="1057"/>
        <v>97</v>
      </c>
      <c r="M677" s="16" t="str">
        <f ca="1">VLOOKUP(B677,Schedule!A$2:B$400,2,FALSE)</f>
        <v>00:00 00:00 1</v>
      </c>
      <c r="O677" s="8" t="str">
        <f t="shared" ca="1" si="1028"/>
        <v>insert into scheduleshift values (@ID,'87','1','1','197','1','0')exec @id=dbo.nextval 'scheduleshift.scheduleshiftref'</v>
      </c>
    </row>
    <row r="678" spans="1:15" x14ac:dyDescent="0.3">
      <c r="A678" s="8">
        <v>677</v>
      </c>
      <c r="B678" s="8">
        <f t="shared" si="1063"/>
        <v>87</v>
      </c>
      <c r="C678" s="8">
        <f t="shared" si="1052"/>
        <v>1</v>
      </c>
      <c r="D678" s="8">
        <f t="shared" si="1025"/>
        <v>2</v>
      </c>
      <c r="E678" s="18">
        <f ca="1">IF(G678=1,"-2147483647",IF(A678/L677&lt;=N$2*N$3,OFFSET(Shifts!A$1,L677,0,1)))</f>
        <v>197</v>
      </c>
      <c r="F678" s="8">
        <v>1</v>
      </c>
      <c r="G678" s="42">
        <f t="shared" ref="G678" si="1069">N$7</f>
        <v>0</v>
      </c>
      <c r="H678" s="8">
        <f t="shared" si="1054"/>
        <v>0</v>
      </c>
      <c r="I678" s="8">
        <f t="shared" si="1055"/>
        <v>0</v>
      </c>
      <c r="J678" s="8">
        <f t="shared" si="1056"/>
        <v>5</v>
      </c>
      <c r="K678" s="16" t="str">
        <f ca="1">VLOOKUP(E678,Shifts!A$2:B875,2,FALSE)</f>
        <v>00:00 00:00</v>
      </c>
      <c r="L678" s="16">
        <f t="shared" si="1057"/>
        <v>97</v>
      </c>
      <c r="M678" s="16" t="str">
        <f ca="1">VLOOKUP(B678,Schedule!A$2:B$400,2,FALSE)</f>
        <v>00:00 00:00 1</v>
      </c>
      <c r="O678" s="8" t="str">
        <f t="shared" ca="1" si="1028"/>
        <v>insert into scheduleshift values (@ID,'87','1','2','197','1','0')exec @id=dbo.nextval 'scheduleshift.scheduleshiftref'</v>
      </c>
    </row>
    <row r="679" spans="1:15" x14ac:dyDescent="0.3">
      <c r="A679" s="8">
        <v>678</v>
      </c>
      <c r="B679" s="8">
        <f t="shared" si="1063"/>
        <v>87</v>
      </c>
      <c r="C679" s="8">
        <f t="shared" si="1052"/>
        <v>1</v>
      </c>
      <c r="D679" s="8">
        <f t="shared" si="999"/>
        <v>1</v>
      </c>
      <c r="E679" s="18">
        <f ca="1">IF(G679=1,"-2147483647",IF(A679/L678&lt;=N$2*N$3,OFFSET(Shifts!A$1,L678,0,1)))</f>
        <v>197</v>
      </c>
      <c r="F679" s="8">
        <v>1</v>
      </c>
      <c r="G679" s="42">
        <f t="shared" ref="G679" si="1070">N$6</f>
        <v>0</v>
      </c>
      <c r="H679" s="8">
        <f t="shared" si="1054"/>
        <v>0</v>
      </c>
      <c r="I679" s="8">
        <f t="shared" si="1055"/>
        <v>0</v>
      </c>
      <c r="J679" s="8">
        <f t="shared" si="1056"/>
        <v>6</v>
      </c>
      <c r="K679" s="16" t="str">
        <f ca="1">VLOOKUP(E679,Shifts!A$2:B876,2,FALSE)</f>
        <v>00:00 00:00</v>
      </c>
      <c r="L679" s="16">
        <f t="shared" si="1057"/>
        <v>97</v>
      </c>
      <c r="M679" s="16" t="str">
        <f ca="1">VLOOKUP(B679,Schedule!A$2:B$400,2,FALSE)</f>
        <v>00:00 00:00 1</v>
      </c>
      <c r="O679" s="8" t="str">
        <f t="shared" ca="1" si="1028"/>
        <v>insert into scheduleshift values (@ID,'87','1','1','197','1','0')exec @id=dbo.nextval 'scheduleshift.scheduleshiftref'</v>
      </c>
    </row>
    <row r="680" spans="1:15" x14ac:dyDescent="0.3">
      <c r="A680" s="8">
        <v>679</v>
      </c>
      <c r="B680" s="8">
        <f t="shared" si="1063"/>
        <v>87</v>
      </c>
      <c r="C680" s="8">
        <f t="shared" si="1052"/>
        <v>1</v>
      </c>
      <c r="D680" s="8">
        <f t="shared" si="1012"/>
        <v>2</v>
      </c>
      <c r="E680" s="18">
        <f ca="1">IF(G680=1,"-2147483647",IF(A680/L679&lt;=N$2*N$3,OFFSET(Shifts!A$1,L679,0,1)))</f>
        <v>197</v>
      </c>
      <c r="F680" s="8">
        <v>1</v>
      </c>
      <c r="G680" s="42">
        <f t="shared" ref="G680" si="1071">N$7</f>
        <v>0</v>
      </c>
      <c r="H680" s="8">
        <f t="shared" si="1054"/>
        <v>0</v>
      </c>
      <c r="I680" s="8">
        <f t="shared" si="1055"/>
        <v>0</v>
      </c>
      <c r="J680" s="8">
        <f t="shared" si="1056"/>
        <v>7</v>
      </c>
      <c r="K680" s="16" t="str">
        <f ca="1">VLOOKUP(E680,Shifts!A$2:B877,2,FALSE)</f>
        <v>00:00 00:00</v>
      </c>
      <c r="L680" s="16">
        <f t="shared" si="1057"/>
        <v>98</v>
      </c>
      <c r="M680" s="16" t="str">
        <f ca="1">VLOOKUP(B680,Schedule!A$2:B$400,2,FALSE)</f>
        <v>00:00 00:00 1</v>
      </c>
      <c r="O680" s="8" t="str">
        <f t="shared" ca="1" si="1028"/>
        <v>insert into scheduleshift values (@ID,'87','1','2','197','1','0')exec @id=dbo.nextval 'scheduleshift.scheduleshiftref'</v>
      </c>
    </row>
    <row r="681" spans="1:15" x14ac:dyDescent="0.3">
      <c r="A681" s="8">
        <v>680</v>
      </c>
      <c r="B681" s="8">
        <f t="shared" si="1063"/>
        <v>87</v>
      </c>
      <c r="C681" s="8">
        <f t="shared" si="1052"/>
        <v>1</v>
      </c>
      <c r="D681" s="8">
        <f t="shared" si="1014"/>
        <v>3</v>
      </c>
      <c r="E681" s="18">
        <f ca="1">IF(G681=1,"-2147483647",IF(A681/L680&lt;=N$2*N$3,OFFSET(Shifts!A$1,L680,0,1)))</f>
        <v>199</v>
      </c>
      <c r="F681" s="8">
        <v>1</v>
      </c>
      <c r="G681" s="42">
        <f t="shared" ref="G681" si="1072">N$8</f>
        <v>0</v>
      </c>
      <c r="H681" s="8">
        <f t="shared" si="1054"/>
        <v>0</v>
      </c>
      <c r="I681" s="8">
        <f t="shared" si="1055"/>
        <v>0</v>
      </c>
      <c r="J681" s="8">
        <f t="shared" si="1056"/>
        <v>1</v>
      </c>
      <c r="K681" s="16" t="str">
        <f ca="1">VLOOKUP(E681,Shifts!A$2:B878,2,FALSE)</f>
        <v>00:00 00:00</v>
      </c>
      <c r="L681" s="16">
        <f t="shared" si="1057"/>
        <v>98</v>
      </c>
      <c r="M681" s="16" t="str">
        <f ca="1">VLOOKUP(B681,Schedule!A$2:B$400,2,FALSE)</f>
        <v>00:00 00:00 1</v>
      </c>
      <c r="O681" s="8" t="str">
        <f t="shared" ca="1" si="1028"/>
        <v>insert into scheduleshift values (@ID,'87','1','3','199','1','0')exec @id=dbo.nextval 'scheduleshift.scheduleshiftref'</v>
      </c>
    </row>
    <row r="682" spans="1:15" x14ac:dyDescent="0.3">
      <c r="A682" s="8">
        <v>681</v>
      </c>
      <c r="B682" s="8">
        <f t="shared" si="1063"/>
        <v>87</v>
      </c>
      <c r="C682" s="8">
        <f t="shared" si="1052"/>
        <v>1</v>
      </c>
      <c r="D682" s="8">
        <f t="shared" si="1016"/>
        <v>4</v>
      </c>
      <c r="E682" s="18">
        <f ca="1">IF(G682=1,"-2147483647",IF(A682/L681&lt;=N$2*N$3,OFFSET(Shifts!A$1,L681,0,1)))</f>
        <v>199</v>
      </c>
      <c r="F682" s="8">
        <v>1</v>
      </c>
      <c r="G682" s="42">
        <f t="shared" ref="G682" si="1073">N$9</f>
        <v>0</v>
      </c>
      <c r="H682" s="8">
        <f t="shared" si="1054"/>
        <v>0</v>
      </c>
      <c r="I682" s="8">
        <f t="shared" si="1055"/>
        <v>0</v>
      </c>
      <c r="J682" s="8">
        <f t="shared" si="1056"/>
        <v>2</v>
      </c>
      <c r="K682" s="16" t="str">
        <f ca="1">VLOOKUP(E682,Shifts!A$2:B879,2,FALSE)</f>
        <v>00:00 00:00</v>
      </c>
      <c r="L682" s="16">
        <f t="shared" si="1057"/>
        <v>98</v>
      </c>
      <c r="M682" s="16" t="str">
        <f ca="1">VLOOKUP(B682,Schedule!A$2:B$400,2,FALSE)</f>
        <v>00:00 00:00 1</v>
      </c>
      <c r="O682" s="8" t="str">
        <f t="shared" ca="1" si="1028"/>
        <v>insert into scheduleshift values (@ID,'87','1','4','199','1','0')exec @id=dbo.nextval 'scheduleshift.scheduleshiftref'</v>
      </c>
    </row>
    <row r="683" spans="1:15" x14ac:dyDescent="0.3">
      <c r="A683" s="8">
        <v>682</v>
      </c>
      <c r="B683" s="8">
        <f t="shared" si="1063"/>
        <v>87</v>
      </c>
      <c r="C683" s="8">
        <f t="shared" si="1052"/>
        <v>1</v>
      </c>
      <c r="D683" s="8">
        <f t="shared" si="1018"/>
        <v>5</v>
      </c>
      <c r="E683" s="18">
        <f ca="1">IF(G683=1,"-2147483647",IF(A683/L682&lt;=N$2*N$3,OFFSET(Shifts!A$1,L682,0,1)))</f>
        <v>199</v>
      </c>
      <c r="F683" s="8">
        <v>1</v>
      </c>
      <c r="G683" s="42">
        <f t="shared" ref="G683" si="1074">N$10</f>
        <v>0</v>
      </c>
      <c r="H683" s="8">
        <f t="shared" si="1054"/>
        <v>0</v>
      </c>
      <c r="I683" s="8">
        <f t="shared" si="1055"/>
        <v>0</v>
      </c>
      <c r="J683" s="8">
        <f t="shared" si="1056"/>
        <v>3</v>
      </c>
      <c r="K683" s="16" t="str">
        <f ca="1">VLOOKUP(E683,Shifts!A$2:B880,2,FALSE)</f>
        <v>00:00 00:00</v>
      </c>
      <c r="L683" s="16">
        <f t="shared" si="1057"/>
        <v>98</v>
      </c>
      <c r="M683" s="16" t="str">
        <f ca="1">VLOOKUP(B683,Schedule!A$2:B$400,2,FALSE)</f>
        <v>00:00 00:00 1</v>
      </c>
      <c r="O683" s="8" t="str">
        <f t="shared" ca="1" si="1028"/>
        <v>insert into scheduleshift values (@ID,'87','1','5','199','1','0')exec @id=dbo.nextval 'scheduleshift.scheduleshiftref'</v>
      </c>
    </row>
    <row r="684" spans="1:15" x14ac:dyDescent="0.3">
      <c r="A684" s="8">
        <v>683</v>
      </c>
      <c r="B684" s="8">
        <f t="shared" si="1063"/>
        <v>87</v>
      </c>
      <c r="C684" s="8">
        <f t="shared" si="1052"/>
        <v>1</v>
      </c>
      <c r="D684" s="8">
        <f t="shared" si="1020"/>
        <v>6</v>
      </c>
      <c r="E684" s="18" t="str">
        <f ca="1">IF(G684=1,"-2147483647",IF(A684/L683&lt;=N$2*N$3,OFFSET(Shifts!A$1,L683,0,1)))</f>
        <v>-2147483647</v>
      </c>
      <c r="F684" s="8">
        <v>1</v>
      </c>
      <c r="G684" s="42">
        <f t="shared" ref="G684" si="1075">N$11</f>
        <v>1</v>
      </c>
      <c r="H684" s="8">
        <f t="shared" si="1054"/>
        <v>0</v>
      </c>
      <c r="I684" s="8">
        <f t="shared" si="1055"/>
        <v>0</v>
      </c>
      <c r="J684" s="8">
        <f t="shared" si="1056"/>
        <v>4</v>
      </c>
      <c r="K684" s="16" t="e">
        <f ca="1">VLOOKUP(E684,Shifts!A$2:B881,2,FALSE)</f>
        <v>#N/A</v>
      </c>
      <c r="L684" s="16">
        <f t="shared" si="1057"/>
        <v>98</v>
      </c>
      <c r="M684" s="16" t="str">
        <f ca="1">VLOOKUP(B684,Schedule!A$2:B$400,2,FALSE)</f>
        <v>00:00 00:00 1</v>
      </c>
      <c r="O684" s="8" t="str">
        <f t="shared" ca="1" si="1028"/>
        <v>insert into scheduleshift values (@ID,'87','1','6','-2147483647','1','1')exec @id=dbo.nextval 'scheduleshift.scheduleshiftref'</v>
      </c>
    </row>
    <row r="685" spans="1:15" x14ac:dyDescent="0.3">
      <c r="A685" s="8">
        <v>684</v>
      </c>
      <c r="B685" s="8">
        <f t="shared" si="1063"/>
        <v>87</v>
      </c>
      <c r="C685" s="8">
        <f t="shared" si="1052"/>
        <v>1</v>
      </c>
      <c r="D685" s="8">
        <f t="shared" si="1022"/>
        <v>7</v>
      </c>
      <c r="E685" s="18" t="str">
        <f ca="1">IF(G685=1,"-2147483647",IF(A685/L684&lt;=N$2*N$3,OFFSET(Shifts!A$1,L684,0,1)))</f>
        <v>-2147483647</v>
      </c>
      <c r="F685" s="8">
        <v>1</v>
      </c>
      <c r="G685" s="42">
        <f t="shared" ref="G685" si="1076">N$12</f>
        <v>1</v>
      </c>
      <c r="H685" s="8">
        <f t="shared" si="1054"/>
        <v>0</v>
      </c>
      <c r="I685" s="8">
        <f t="shared" si="1055"/>
        <v>0</v>
      </c>
      <c r="J685" s="8">
        <f t="shared" si="1056"/>
        <v>5</v>
      </c>
      <c r="K685" s="16" t="e">
        <f ca="1">VLOOKUP(E685,Shifts!A$2:B882,2,FALSE)</f>
        <v>#N/A</v>
      </c>
      <c r="L685" s="16">
        <f t="shared" si="1057"/>
        <v>98</v>
      </c>
      <c r="M685" s="16" t="str">
        <f ca="1">VLOOKUP(B685,Schedule!A$2:B$400,2,FALSE)</f>
        <v>00:00 00:00 1</v>
      </c>
      <c r="O685" s="8" t="str">
        <f t="shared" ca="1" si="1028"/>
        <v>insert into scheduleshift values (@ID,'87','1','7','-2147483647','1','1')exec @id=dbo.nextval 'scheduleshift.scheduleshiftref'</v>
      </c>
    </row>
    <row r="686" spans="1:15" x14ac:dyDescent="0.3">
      <c r="A686" s="8">
        <v>685</v>
      </c>
      <c r="B686" s="8">
        <f t="shared" si="1063"/>
        <v>88</v>
      </c>
      <c r="C686" s="8">
        <f t="shared" si="1052"/>
        <v>1</v>
      </c>
      <c r="D686" s="8">
        <f t="shared" si="999"/>
        <v>1</v>
      </c>
      <c r="E686" s="18">
        <f ca="1">IF(G686=1,"-2147483647",IF(A686/L685&lt;=N$2*N$3,OFFSET(Shifts!A$1,L685,0,1)))</f>
        <v>199</v>
      </c>
      <c r="F686" s="8">
        <v>1</v>
      </c>
      <c r="G686" s="42">
        <f t="shared" ref="G686" si="1077">N$6</f>
        <v>0</v>
      </c>
      <c r="H686" s="8">
        <f t="shared" si="1054"/>
        <v>1</v>
      </c>
      <c r="I686" s="8">
        <f t="shared" si="1055"/>
        <v>1</v>
      </c>
      <c r="J686" s="8">
        <f t="shared" si="1056"/>
        <v>6</v>
      </c>
      <c r="K686" s="16" t="str">
        <f ca="1">VLOOKUP(E686,Shifts!A$2:B883,2,FALSE)</f>
        <v>00:00 00:00</v>
      </c>
      <c r="L686" s="16">
        <f t="shared" si="1057"/>
        <v>98</v>
      </c>
      <c r="M686" s="16" t="str">
        <f ca="1">VLOOKUP(B686,Schedule!A$2:B$400,2,FALSE)</f>
        <v>00:00 00:00 1</v>
      </c>
      <c r="O686" s="8" t="str">
        <f t="shared" ca="1" si="1028"/>
        <v>insert into scheduleshift values (@ID,'88','1','1','199','1','0')exec @id=dbo.nextval 'scheduleshift.scheduleshiftref'</v>
      </c>
    </row>
    <row r="687" spans="1:15" x14ac:dyDescent="0.3">
      <c r="A687" s="8">
        <v>686</v>
      </c>
      <c r="B687" s="8">
        <f t="shared" si="1063"/>
        <v>88</v>
      </c>
      <c r="C687" s="8">
        <f t="shared" si="1052"/>
        <v>1</v>
      </c>
      <c r="D687" s="8">
        <f t="shared" si="1025"/>
        <v>2</v>
      </c>
      <c r="E687" s="18">
        <f ca="1">IF(G687=1,"-2147483647",IF(A687/L686&lt;=N$2*N$3,OFFSET(Shifts!A$1,L686,0,1)))</f>
        <v>199</v>
      </c>
      <c r="F687" s="8">
        <v>1</v>
      </c>
      <c r="G687" s="42">
        <f t="shared" ref="G687" si="1078">N$7</f>
        <v>0</v>
      </c>
      <c r="H687" s="8">
        <f t="shared" si="1054"/>
        <v>0</v>
      </c>
      <c r="I687" s="8">
        <f t="shared" si="1055"/>
        <v>0</v>
      </c>
      <c r="J687" s="8">
        <f t="shared" si="1056"/>
        <v>7</v>
      </c>
      <c r="K687" s="16" t="str">
        <f ca="1">VLOOKUP(E687,Shifts!A$2:B884,2,FALSE)</f>
        <v>00:00 00:00</v>
      </c>
      <c r="L687" s="16">
        <f t="shared" si="1057"/>
        <v>99</v>
      </c>
      <c r="M687" s="16" t="str">
        <f ca="1">VLOOKUP(B687,Schedule!A$2:B$400,2,FALSE)</f>
        <v>00:00 00:00 1</v>
      </c>
      <c r="O687" s="8" t="str">
        <f t="shared" ca="1" si="1028"/>
        <v>insert into scheduleshift values (@ID,'88','1','2','199','1','0')exec @id=dbo.nextval 'scheduleshift.scheduleshiftref'</v>
      </c>
    </row>
    <row r="688" spans="1:15" x14ac:dyDescent="0.3">
      <c r="A688" s="8">
        <v>687</v>
      </c>
      <c r="B688" s="8">
        <f t="shared" si="1063"/>
        <v>88</v>
      </c>
      <c r="C688" s="8">
        <f t="shared" si="1052"/>
        <v>1</v>
      </c>
      <c r="D688" s="8">
        <f t="shared" ref="D688:D751" si="1079">2-1</f>
        <v>1</v>
      </c>
      <c r="E688" s="18">
        <f ca="1">IF(G688=1,"-2147483647",IF(A688/L687&lt;=N$2*N$3,OFFSET(Shifts!A$1,L687,0,1)))</f>
        <v>201</v>
      </c>
      <c r="F688" s="8">
        <v>1</v>
      </c>
      <c r="G688" s="42">
        <f t="shared" ref="G688" si="1080">N$6</f>
        <v>0</v>
      </c>
      <c r="H688" s="8">
        <f t="shared" si="1054"/>
        <v>0</v>
      </c>
      <c r="I688" s="8">
        <f t="shared" si="1055"/>
        <v>0</v>
      </c>
      <c r="J688" s="8">
        <f t="shared" si="1056"/>
        <v>1</v>
      </c>
      <c r="K688" s="16" t="str">
        <f ca="1">VLOOKUP(E688,Shifts!A$2:B885,2,FALSE)</f>
        <v>00:00 00:00</v>
      </c>
      <c r="L688" s="16">
        <f t="shared" si="1057"/>
        <v>99</v>
      </c>
      <c r="M688" s="16" t="str">
        <f ca="1">VLOOKUP(B688,Schedule!A$2:B$400,2,FALSE)</f>
        <v>00:00 00:00 1</v>
      </c>
      <c r="O688" s="8" t="str">
        <f t="shared" ca="1" si="1028"/>
        <v>insert into scheduleshift values (@ID,'88','1','1','201','1','0')exec @id=dbo.nextval 'scheduleshift.scheduleshiftref'</v>
      </c>
    </row>
    <row r="689" spans="1:15" x14ac:dyDescent="0.3">
      <c r="A689" s="8">
        <v>688</v>
      </c>
      <c r="B689" s="8">
        <f t="shared" si="1063"/>
        <v>88</v>
      </c>
      <c r="C689" s="8">
        <f t="shared" si="1052"/>
        <v>1</v>
      </c>
      <c r="D689" s="8">
        <f t="shared" si="1012"/>
        <v>2</v>
      </c>
      <c r="E689" s="18">
        <f ca="1">IF(G689=1,"-2147483647",IF(A689/L688&lt;=N$2*N$3,OFFSET(Shifts!A$1,L688,0,1)))</f>
        <v>201</v>
      </c>
      <c r="F689" s="8">
        <v>1</v>
      </c>
      <c r="G689" s="42">
        <f t="shared" ref="G689" si="1081">N$7</f>
        <v>0</v>
      </c>
      <c r="H689" s="8">
        <f t="shared" si="1054"/>
        <v>0</v>
      </c>
      <c r="I689" s="8">
        <f t="shared" si="1055"/>
        <v>0</v>
      </c>
      <c r="J689" s="8">
        <f t="shared" si="1056"/>
        <v>2</v>
      </c>
      <c r="K689" s="16" t="str">
        <f ca="1">VLOOKUP(E689,Shifts!A$2:B886,2,FALSE)</f>
        <v>00:00 00:00</v>
      </c>
      <c r="L689" s="16">
        <f t="shared" si="1057"/>
        <v>99</v>
      </c>
      <c r="M689" s="16" t="str">
        <f ca="1">VLOOKUP(B689,Schedule!A$2:B$400,2,FALSE)</f>
        <v>00:00 00:00 1</v>
      </c>
      <c r="O689" s="8" t="str">
        <f t="shared" ca="1" si="1028"/>
        <v>insert into scheduleshift values (@ID,'88','1','2','201','1','0')exec @id=dbo.nextval 'scheduleshift.scheduleshiftref'</v>
      </c>
    </row>
    <row r="690" spans="1:15" x14ac:dyDescent="0.3">
      <c r="A690" s="8">
        <v>689</v>
      </c>
      <c r="B690" s="8">
        <f t="shared" si="1063"/>
        <v>88</v>
      </c>
      <c r="C690" s="8">
        <f t="shared" si="1052"/>
        <v>1</v>
      </c>
      <c r="D690" s="8">
        <f t="shared" si="1014"/>
        <v>3</v>
      </c>
      <c r="E690" s="18">
        <f ca="1">IF(G690=1,"-2147483647",IF(A690/L689&lt;=N$2*N$3,OFFSET(Shifts!A$1,L689,0,1)))</f>
        <v>201</v>
      </c>
      <c r="F690" s="8">
        <v>1</v>
      </c>
      <c r="G690" s="42">
        <f t="shared" ref="G690" si="1082">N$8</f>
        <v>0</v>
      </c>
      <c r="H690" s="8">
        <f t="shared" si="1054"/>
        <v>0</v>
      </c>
      <c r="I690" s="8">
        <f t="shared" si="1055"/>
        <v>0</v>
      </c>
      <c r="J690" s="8">
        <f t="shared" si="1056"/>
        <v>3</v>
      </c>
      <c r="K690" s="16" t="str">
        <f ca="1">VLOOKUP(E690,Shifts!A$2:B887,2,FALSE)</f>
        <v>00:00 00:00</v>
      </c>
      <c r="L690" s="16">
        <f t="shared" si="1057"/>
        <v>99</v>
      </c>
      <c r="M690" s="16" t="str">
        <f ca="1">VLOOKUP(B690,Schedule!A$2:B$400,2,FALSE)</f>
        <v>00:00 00:00 1</v>
      </c>
      <c r="O690" s="8" t="str">
        <f t="shared" ca="1" si="1028"/>
        <v>insert into scheduleshift values (@ID,'88','1','3','201','1','0')exec @id=dbo.nextval 'scheduleshift.scheduleshiftref'</v>
      </c>
    </row>
    <row r="691" spans="1:15" x14ac:dyDescent="0.3">
      <c r="A691" s="8">
        <v>690</v>
      </c>
      <c r="B691" s="8">
        <f t="shared" si="1063"/>
        <v>88</v>
      </c>
      <c r="C691" s="8">
        <f t="shared" si="1052"/>
        <v>1</v>
      </c>
      <c r="D691" s="8">
        <f t="shared" si="1016"/>
        <v>4</v>
      </c>
      <c r="E691" s="18">
        <f ca="1">IF(G691=1,"-2147483647",IF(A691/L690&lt;=N$2*N$3,OFFSET(Shifts!A$1,L690,0,1)))</f>
        <v>201</v>
      </c>
      <c r="F691" s="8">
        <v>1</v>
      </c>
      <c r="G691" s="42">
        <f t="shared" ref="G691" si="1083">N$9</f>
        <v>0</v>
      </c>
      <c r="H691" s="8">
        <f t="shared" si="1054"/>
        <v>0</v>
      </c>
      <c r="I691" s="8">
        <f t="shared" si="1055"/>
        <v>0</v>
      </c>
      <c r="J691" s="8">
        <f t="shared" si="1056"/>
        <v>4</v>
      </c>
      <c r="K691" s="16" t="str">
        <f ca="1">VLOOKUP(E691,Shifts!A$2:B888,2,FALSE)</f>
        <v>00:00 00:00</v>
      </c>
      <c r="L691" s="16">
        <f t="shared" si="1057"/>
        <v>99</v>
      </c>
      <c r="M691" s="16" t="str">
        <f ca="1">VLOOKUP(B691,Schedule!A$2:B$400,2,FALSE)</f>
        <v>00:00 00:00 1</v>
      </c>
      <c r="O691" s="8" t="str">
        <f t="shared" ca="1" si="1028"/>
        <v>insert into scheduleshift values (@ID,'88','1','4','201','1','0')exec @id=dbo.nextval 'scheduleshift.scheduleshiftref'</v>
      </c>
    </row>
    <row r="692" spans="1:15" x14ac:dyDescent="0.3">
      <c r="A692" s="8">
        <v>691</v>
      </c>
      <c r="B692" s="8">
        <f t="shared" si="1063"/>
        <v>88</v>
      </c>
      <c r="C692" s="8">
        <f t="shared" si="1052"/>
        <v>1</v>
      </c>
      <c r="D692" s="8">
        <f t="shared" si="1018"/>
        <v>5</v>
      </c>
      <c r="E692" s="18">
        <f ca="1">IF(G692=1,"-2147483647",IF(A692/L691&lt;=N$2*N$3,OFFSET(Shifts!A$1,L691,0,1)))</f>
        <v>201</v>
      </c>
      <c r="F692" s="8">
        <v>1</v>
      </c>
      <c r="G692" s="42">
        <f t="shared" ref="G692" si="1084">N$10</f>
        <v>0</v>
      </c>
      <c r="H692" s="8">
        <f t="shared" si="1054"/>
        <v>0</v>
      </c>
      <c r="I692" s="8">
        <f t="shared" si="1055"/>
        <v>0</v>
      </c>
      <c r="J692" s="8">
        <f t="shared" si="1056"/>
        <v>5</v>
      </c>
      <c r="K692" s="16" t="str">
        <f ca="1">VLOOKUP(E692,Shifts!A$2:B889,2,FALSE)</f>
        <v>00:00 00:00</v>
      </c>
      <c r="L692" s="16">
        <f t="shared" si="1057"/>
        <v>99</v>
      </c>
      <c r="M692" s="16" t="str">
        <f ca="1">VLOOKUP(B692,Schedule!A$2:B$400,2,FALSE)</f>
        <v>00:00 00:00 1</v>
      </c>
      <c r="O692" s="8" t="str">
        <f t="shared" ca="1" si="1028"/>
        <v>insert into scheduleshift values (@ID,'88','1','5','201','1','0')exec @id=dbo.nextval 'scheduleshift.scheduleshiftref'</v>
      </c>
    </row>
    <row r="693" spans="1:15" x14ac:dyDescent="0.3">
      <c r="A693" s="8">
        <v>692</v>
      </c>
      <c r="B693" s="8">
        <f t="shared" si="1063"/>
        <v>88</v>
      </c>
      <c r="C693" s="8">
        <f t="shared" si="1052"/>
        <v>1</v>
      </c>
      <c r="D693" s="8">
        <f t="shared" si="1020"/>
        <v>6</v>
      </c>
      <c r="E693" s="18" t="str">
        <f ca="1">IF(G693=1,"-2147483647",IF(A693/L692&lt;=N$2*N$3,OFFSET(Shifts!A$1,L692,0,1)))</f>
        <v>-2147483647</v>
      </c>
      <c r="F693" s="8">
        <v>1</v>
      </c>
      <c r="G693" s="42">
        <f t="shared" ref="G693" si="1085">N$11</f>
        <v>1</v>
      </c>
      <c r="H693" s="8">
        <f t="shared" si="1054"/>
        <v>0</v>
      </c>
      <c r="I693" s="8">
        <f t="shared" si="1055"/>
        <v>0</v>
      </c>
      <c r="J693" s="8">
        <f t="shared" si="1056"/>
        <v>6</v>
      </c>
      <c r="K693" s="16" t="e">
        <f ca="1">VLOOKUP(E693,Shifts!A$2:B890,2,FALSE)</f>
        <v>#N/A</v>
      </c>
      <c r="L693" s="16">
        <f t="shared" si="1057"/>
        <v>99</v>
      </c>
      <c r="M693" s="16" t="str">
        <f ca="1">VLOOKUP(B693,Schedule!A$2:B$400,2,FALSE)</f>
        <v>00:00 00:00 1</v>
      </c>
      <c r="O693" s="8" t="str">
        <f t="shared" ca="1" si="1028"/>
        <v>insert into scheduleshift values (@ID,'88','1','6','-2147483647','1','1')exec @id=dbo.nextval 'scheduleshift.scheduleshiftref'</v>
      </c>
    </row>
    <row r="694" spans="1:15" x14ac:dyDescent="0.3">
      <c r="A694" s="8">
        <v>693</v>
      </c>
      <c r="B694" s="8">
        <f t="shared" si="1063"/>
        <v>88</v>
      </c>
      <c r="C694" s="8">
        <f t="shared" si="1052"/>
        <v>1</v>
      </c>
      <c r="D694" s="8">
        <f t="shared" si="1022"/>
        <v>7</v>
      </c>
      <c r="E694" s="18" t="str">
        <f ca="1">IF(G694=1,"-2147483647",IF(A694/L693&lt;=N$2*N$3,OFFSET(Shifts!A$1,L693,0,1)))</f>
        <v>-2147483647</v>
      </c>
      <c r="F694" s="8">
        <v>1</v>
      </c>
      <c r="G694" s="42">
        <f t="shared" ref="G694" si="1086">N$12</f>
        <v>1</v>
      </c>
      <c r="H694" s="8">
        <f t="shared" si="1054"/>
        <v>0</v>
      </c>
      <c r="I694" s="8">
        <f t="shared" si="1055"/>
        <v>0</v>
      </c>
      <c r="J694" s="8">
        <f t="shared" si="1056"/>
        <v>7</v>
      </c>
      <c r="K694" s="16" t="e">
        <f ca="1">VLOOKUP(E694,Shifts!A$2:B891,2,FALSE)</f>
        <v>#N/A</v>
      </c>
      <c r="L694" s="16">
        <f t="shared" si="1057"/>
        <v>100</v>
      </c>
      <c r="M694" s="16" t="str">
        <f ca="1">VLOOKUP(B694,Schedule!A$2:B$400,2,FALSE)</f>
        <v>00:00 00:00 1</v>
      </c>
      <c r="O694" s="8" t="str">
        <f t="shared" ca="1" si="1028"/>
        <v>insert into scheduleshift values (@ID,'88','1','7','-2147483647','1','1')exec @id=dbo.nextval 'scheduleshift.scheduleshiftref'</v>
      </c>
    </row>
    <row r="695" spans="1:15" x14ac:dyDescent="0.3">
      <c r="A695" s="8">
        <v>694</v>
      </c>
      <c r="B695" s="8">
        <f t="shared" si="1063"/>
        <v>89</v>
      </c>
      <c r="C695" s="8">
        <f t="shared" si="1052"/>
        <v>1</v>
      </c>
      <c r="D695" s="8">
        <f t="shared" si="1079"/>
        <v>1</v>
      </c>
      <c r="E695" s="18">
        <f ca="1">IF(G695=1,"-2147483647",IF(A695/L694&lt;=N$2*N$3,OFFSET(Shifts!A$1,L694,0,1)))</f>
        <v>203</v>
      </c>
      <c r="F695" s="8">
        <v>1</v>
      </c>
      <c r="G695" s="42">
        <f t="shared" ref="G695" si="1087">N$6</f>
        <v>0</v>
      </c>
      <c r="H695" s="8">
        <f t="shared" si="1054"/>
        <v>1</v>
      </c>
      <c r="I695" s="8">
        <f t="shared" si="1055"/>
        <v>1</v>
      </c>
      <c r="J695" s="8">
        <f t="shared" si="1056"/>
        <v>1</v>
      </c>
      <c r="K695" s="16" t="str">
        <f ca="1">VLOOKUP(E695,Shifts!A$2:B892,2,FALSE)</f>
        <v>00:00 00:00</v>
      </c>
      <c r="L695" s="16">
        <f t="shared" si="1057"/>
        <v>100</v>
      </c>
      <c r="M695" s="16" t="str">
        <f ca="1">VLOOKUP(B695,Schedule!A$2:B$400,2,FALSE)</f>
        <v>00:00 00:00 1</v>
      </c>
      <c r="O695" s="8" t="str">
        <f t="shared" ca="1" si="1028"/>
        <v>insert into scheduleshift values (@ID,'89','1','1','203','1','0')exec @id=dbo.nextval 'scheduleshift.scheduleshiftref'</v>
      </c>
    </row>
    <row r="696" spans="1:15" x14ac:dyDescent="0.3">
      <c r="A696" s="8">
        <v>695</v>
      </c>
      <c r="B696" s="8">
        <f t="shared" si="1063"/>
        <v>89</v>
      </c>
      <c r="C696" s="8">
        <f t="shared" si="1052"/>
        <v>1</v>
      </c>
      <c r="D696" s="8">
        <f t="shared" si="1025"/>
        <v>2</v>
      </c>
      <c r="E696" s="18">
        <f ca="1">IF(G696=1,"-2147483647",IF(A696/L695&lt;=N$2*N$3,OFFSET(Shifts!A$1,L695,0,1)))</f>
        <v>203</v>
      </c>
      <c r="F696" s="8">
        <v>1</v>
      </c>
      <c r="G696" s="42">
        <f t="shared" ref="G696" si="1088">N$7</f>
        <v>0</v>
      </c>
      <c r="H696" s="8">
        <f t="shared" si="1054"/>
        <v>0</v>
      </c>
      <c r="I696" s="8">
        <f t="shared" si="1055"/>
        <v>0</v>
      </c>
      <c r="J696" s="8">
        <f t="shared" si="1056"/>
        <v>2</v>
      </c>
      <c r="K696" s="16" t="str">
        <f ca="1">VLOOKUP(E696,Shifts!A$2:B893,2,FALSE)</f>
        <v>00:00 00:00</v>
      </c>
      <c r="L696" s="16">
        <f t="shared" si="1057"/>
        <v>100</v>
      </c>
      <c r="M696" s="16" t="str">
        <f ca="1">VLOOKUP(B696,Schedule!A$2:B$400,2,FALSE)</f>
        <v>00:00 00:00 1</v>
      </c>
      <c r="O696" s="8" t="str">
        <f t="shared" ca="1" si="1028"/>
        <v>insert into scheduleshift values (@ID,'89','1','2','203','1','0')exec @id=dbo.nextval 'scheduleshift.scheduleshiftref'</v>
      </c>
    </row>
    <row r="697" spans="1:15" x14ac:dyDescent="0.3">
      <c r="A697" s="8">
        <v>696</v>
      </c>
      <c r="B697" s="8">
        <f t="shared" si="1063"/>
        <v>89</v>
      </c>
      <c r="C697" s="8">
        <f t="shared" si="1052"/>
        <v>1</v>
      </c>
      <c r="D697" s="8">
        <f t="shared" si="1079"/>
        <v>1</v>
      </c>
      <c r="E697" s="18">
        <f ca="1">IF(G697=1,"-2147483647",IF(A697/L696&lt;=N$2*N$3,OFFSET(Shifts!A$1,L696,0,1)))</f>
        <v>203</v>
      </c>
      <c r="F697" s="8">
        <v>1</v>
      </c>
      <c r="G697" s="42">
        <f t="shared" ref="G697" si="1089">N$6</f>
        <v>0</v>
      </c>
      <c r="H697" s="8">
        <f t="shared" si="1054"/>
        <v>0</v>
      </c>
      <c r="I697" s="8">
        <f t="shared" si="1055"/>
        <v>0</v>
      </c>
      <c r="J697" s="8">
        <f t="shared" si="1056"/>
        <v>3</v>
      </c>
      <c r="K697" s="16" t="str">
        <f ca="1">VLOOKUP(E697,Shifts!A$2:B894,2,FALSE)</f>
        <v>00:00 00:00</v>
      </c>
      <c r="L697" s="16">
        <f t="shared" si="1057"/>
        <v>100</v>
      </c>
      <c r="M697" s="16" t="str">
        <f ca="1">VLOOKUP(B697,Schedule!A$2:B$400,2,FALSE)</f>
        <v>00:00 00:00 1</v>
      </c>
      <c r="O697" s="8" t="str">
        <f t="shared" ca="1" si="1028"/>
        <v>insert into scheduleshift values (@ID,'89','1','1','203','1','0')exec @id=dbo.nextval 'scheduleshift.scheduleshiftref'</v>
      </c>
    </row>
    <row r="698" spans="1:15" x14ac:dyDescent="0.3">
      <c r="A698" s="8">
        <v>697</v>
      </c>
      <c r="B698" s="8">
        <f t="shared" si="1063"/>
        <v>89</v>
      </c>
      <c r="C698" s="8">
        <f t="shared" si="1052"/>
        <v>1</v>
      </c>
      <c r="D698" s="8">
        <f t="shared" si="1012"/>
        <v>2</v>
      </c>
      <c r="E698" s="18">
        <f ca="1">IF(G698=1,"-2147483647",IF(A698/L697&lt;=N$2*N$3,OFFSET(Shifts!A$1,L697,0,1)))</f>
        <v>203</v>
      </c>
      <c r="F698" s="8">
        <v>1</v>
      </c>
      <c r="G698" s="42">
        <f t="shared" ref="G698" si="1090">N$7</f>
        <v>0</v>
      </c>
      <c r="H698" s="8">
        <f t="shared" si="1054"/>
        <v>0</v>
      </c>
      <c r="I698" s="8">
        <f t="shared" si="1055"/>
        <v>0</v>
      </c>
      <c r="J698" s="8">
        <f t="shared" si="1056"/>
        <v>4</v>
      </c>
      <c r="K698" s="16" t="str">
        <f ca="1">VLOOKUP(E698,Shifts!A$2:B895,2,FALSE)</f>
        <v>00:00 00:00</v>
      </c>
      <c r="L698" s="16">
        <f t="shared" si="1057"/>
        <v>100</v>
      </c>
      <c r="M698" s="16" t="str">
        <f ca="1">VLOOKUP(B698,Schedule!A$2:B$400,2,FALSE)</f>
        <v>00:00 00:00 1</v>
      </c>
      <c r="O698" s="8" t="str">
        <f t="shared" ca="1" si="1028"/>
        <v>insert into scheduleshift values (@ID,'89','1','2','203','1','0')exec @id=dbo.nextval 'scheduleshift.scheduleshiftref'</v>
      </c>
    </row>
    <row r="699" spans="1:15" x14ac:dyDescent="0.3">
      <c r="A699" s="8">
        <v>698</v>
      </c>
      <c r="B699" s="8">
        <f t="shared" si="1063"/>
        <v>89</v>
      </c>
      <c r="C699" s="8">
        <f t="shared" si="1052"/>
        <v>1</v>
      </c>
      <c r="D699" s="8">
        <f t="shared" si="1014"/>
        <v>3</v>
      </c>
      <c r="E699" s="18">
        <f ca="1">IF(G699=1,"-2147483647",IF(A699/L698&lt;=N$2*N$3,OFFSET(Shifts!A$1,L698,0,1)))</f>
        <v>203</v>
      </c>
      <c r="F699" s="8">
        <v>1</v>
      </c>
      <c r="G699" s="42">
        <f t="shared" ref="G699" si="1091">N$8</f>
        <v>0</v>
      </c>
      <c r="H699" s="8">
        <f t="shared" si="1054"/>
        <v>0</v>
      </c>
      <c r="I699" s="8">
        <f t="shared" si="1055"/>
        <v>0</v>
      </c>
      <c r="J699" s="8">
        <f t="shared" si="1056"/>
        <v>5</v>
      </c>
      <c r="K699" s="16" t="str">
        <f ca="1">VLOOKUP(E699,Shifts!A$2:B896,2,FALSE)</f>
        <v>00:00 00:00</v>
      </c>
      <c r="L699" s="16">
        <f t="shared" si="1057"/>
        <v>100</v>
      </c>
      <c r="M699" s="16" t="str">
        <f ca="1">VLOOKUP(B699,Schedule!A$2:B$400,2,FALSE)</f>
        <v>00:00 00:00 1</v>
      </c>
      <c r="O699" s="8" t="str">
        <f t="shared" ca="1" si="1028"/>
        <v>insert into scheduleshift values (@ID,'89','1','3','203','1','0')exec @id=dbo.nextval 'scheduleshift.scheduleshiftref'</v>
      </c>
    </row>
    <row r="700" spans="1:15" x14ac:dyDescent="0.3">
      <c r="A700" s="8">
        <v>699</v>
      </c>
      <c r="B700" s="8">
        <f t="shared" si="1063"/>
        <v>89</v>
      </c>
      <c r="C700" s="8">
        <f t="shared" si="1052"/>
        <v>1</v>
      </c>
      <c r="D700" s="8">
        <f t="shared" si="1016"/>
        <v>4</v>
      </c>
      <c r="E700" s="18">
        <f ca="1">IF(G700=1,"-2147483647",IF(A700/L699&lt;=N$2*N$3,OFFSET(Shifts!A$1,L699,0,1)))</f>
        <v>203</v>
      </c>
      <c r="F700" s="8">
        <v>1</v>
      </c>
      <c r="G700" s="42">
        <f t="shared" ref="G700" si="1092">N$9</f>
        <v>0</v>
      </c>
      <c r="H700" s="8">
        <f t="shared" si="1054"/>
        <v>0</v>
      </c>
      <c r="I700" s="8">
        <f t="shared" si="1055"/>
        <v>0</v>
      </c>
      <c r="J700" s="8">
        <f t="shared" si="1056"/>
        <v>6</v>
      </c>
      <c r="K700" s="16" t="str">
        <f ca="1">VLOOKUP(E700,Shifts!A$2:B897,2,FALSE)</f>
        <v>00:00 00:00</v>
      </c>
      <c r="L700" s="16">
        <f t="shared" si="1057"/>
        <v>100</v>
      </c>
      <c r="M700" s="16" t="str">
        <f ca="1">VLOOKUP(B700,Schedule!A$2:B$400,2,FALSE)</f>
        <v>00:00 00:00 1</v>
      </c>
      <c r="O700" s="8" t="str">
        <f t="shared" ca="1" si="1028"/>
        <v>insert into scheduleshift values (@ID,'89','1','4','203','1','0')exec @id=dbo.nextval 'scheduleshift.scheduleshiftref'</v>
      </c>
    </row>
    <row r="701" spans="1:15" x14ac:dyDescent="0.3">
      <c r="A701" s="8">
        <v>700</v>
      </c>
      <c r="B701" s="8">
        <f t="shared" si="1063"/>
        <v>89</v>
      </c>
      <c r="C701" s="8">
        <f t="shared" si="1052"/>
        <v>1</v>
      </c>
      <c r="D701" s="8">
        <f t="shared" si="1018"/>
        <v>5</v>
      </c>
      <c r="E701" s="18">
        <f ca="1">IF(G701=1,"-2147483647",IF(A701/L700&lt;=N$2*N$3,OFFSET(Shifts!A$1,L700,0,1)))</f>
        <v>203</v>
      </c>
      <c r="F701" s="8">
        <v>1</v>
      </c>
      <c r="G701" s="42">
        <f t="shared" ref="G701" si="1093">N$10</f>
        <v>0</v>
      </c>
      <c r="H701" s="8">
        <f t="shared" si="1054"/>
        <v>0</v>
      </c>
      <c r="I701" s="8">
        <f t="shared" si="1055"/>
        <v>0</v>
      </c>
      <c r="J701" s="8">
        <f t="shared" si="1056"/>
        <v>7</v>
      </c>
      <c r="K701" s="16" t="str">
        <f ca="1">VLOOKUP(E701,Shifts!A$2:B898,2,FALSE)</f>
        <v>00:00 00:00</v>
      </c>
      <c r="L701" s="16">
        <f t="shared" si="1057"/>
        <v>101</v>
      </c>
      <c r="M701" s="16" t="str">
        <f ca="1">VLOOKUP(B701,Schedule!A$2:B$400,2,FALSE)</f>
        <v>00:00 00:00 1</v>
      </c>
      <c r="O701" s="8" t="str">
        <f t="shared" ca="1" si="1028"/>
        <v>insert into scheduleshift values (@ID,'89','1','5','203','1','0')exec @id=dbo.nextval 'scheduleshift.scheduleshiftref'</v>
      </c>
    </row>
    <row r="702" spans="1:15" x14ac:dyDescent="0.3">
      <c r="A702" s="8">
        <v>701</v>
      </c>
      <c r="B702" s="8">
        <f t="shared" si="1063"/>
        <v>89</v>
      </c>
      <c r="C702" s="8">
        <f t="shared" si="1052"/>
        <v>1</v>
      </c>
      <c r="D702" s="8">
        <f t="shared" si="1020"/>
        <v>6</v>
      </c>
      <c r="E702" s="18" t="str">
        <f ca="1">IF(G702=1,"-2147483647",IF(A702/L701&lt;=N$2*N$3,OFFSET(Shifts!A$1,L701,0,1)))</f>
        <v>-2147483647</v>
      </c>
      <c r="F702" s="8">
        <v>1</v>
      </c>
      <c r="G702" s="42">
        <f t="shared" ref="G702" si="1094">N$11</f>
        <v>1</v>
      </c>
      <c r="H702" s="8">
        <f t="shared" si="1054"/>
        <v>0</v>
      </c>
      <c r="I702" s="8">
        <f t="shared" si="1055"/>
        <v>0</v>
      </c>
      <c r="J702" s="8">
        <f t="shared" si="1056"/>
        <v>1</v>
      </c>
      <c r="K702" s="16" t="e">
        <f ca="1">VLOOKUP(E702,Shifts!A$2:B899,2,FALSE)</f>
        <v>#N/A</v>
      </c>
      <c r="L702" s="16">
        <f t="shared" si="1057"/>
        <v>101</v>
      </c>
      <c r="M702" s="16" t="str">
        <f ca="1">VLOOKUP(B702,Schedule!A$2:B$400,2,FALSE)</f>
        <v>00:00 00:00 1</v>
      </c>
      <c r="O702" s="8" t="str">
        <f t="shared" ca="1" si="1028"/>
        <v>insert into scheduleshift values (@ID,'89','1','6','-2147483647','1','1')exec @id=dbo.nextval 'scheduleshift.scheduleshiftref'</v>
      </c>
    </row>
    <row r="703" spans="1:15" x14ac:dyDescent="0.3">
      <c r="A703" s="8">
        <v>702</v>
      </c>
      <c r="B703" s="8">
        <f t="shared" si="1063"/>
        <v>89</v>
      </c>
      <c r="C703" s="8">
        <f t="shared" si="1052"/>
        <v>1</v>
      </c>
      <c r="D703" s="8">
        <f t="shared" si="1022"/>
        <v>7</v>
      </c>
      <c r="E703" s="18" t="str">
        <f ca="1">IF(G703=1,"-2147483647",IF(A703/L702&lt;=N$2*N$3,OFFSET(Shifts!A$1,L702,0,1)))</f>
        <v>-2147483647</v>
      </c>
      <c r="F703" s="8">
        <v>1</v>
      </c>
      <c r="G703" s="42">
        <f t="shared" ref="G703" si="1095">N$12</f>
        <v>1</v>
      </c>
      <c r="H703" s="8">
        <f t="shared" si="1054"/>
        <v>0</v>
      </c>
      <c r="I703" s="8">
        <f t="shared" si="1055"/>
        <v>0</v>
      </c>
      <c r="J703" s="8">
        <f t="shared" si="1056"/>
        <v>2</v>
      </c>
      <c r="K703" s="16" t="e">
        <f ca="1">VLOOKUP(E703,Shifts!A$2:B900,2,FALSE)</f>
        <v>#N/A</v>
      </c>
      <c r="L703" s="16">
        <f t="shared" si="1057"/>
        <v>101</v>
      </c>
      <c r="M703" s="16" t="str">
        <f ca="1">VLOOKUP(B703,Schedule!A$2:B$400,2,FALSE)</f>
        <v>00:00 00:00 1</v>
      </c>
      <c r="O703" s="8" t="str">
        <f t="shared" ca="1" si="1028"/>
        <v>insert into scheduleshift values (@ID,'89','1','7','-2147483647','1','1')exec @id=dbo.nextval 'scheduleshift.scheduleshiftref'</v>
      </c>
    </row>
    <row r="704" spans="1:15" x14ac:dyDescent="0.3">
      <c r="A704" s="8">
        <v>703</v>
      </c>
      <c r="B704" s="8">
        <f t="shared" si="1063"/>
        <v>90</v>
      </c>
      <c r="C704" s="8">
        <f t="shared" si="1052"/>
        <v>1</v>
      </c>
      <c r="D704" s="8">
        <f t="shared" si="1079"/>
        <v>1</v>
      </c>
      <c r="E704" s="18">
        <f ca="1">IF(G704=1,"-2147483647",IF(A704/L703&lt;=N$2*N$3,OFFSET(Shifts!A$1,L703,0,1)))</f>
        <v>205</v>
      </c>
      <c r="F704" s="8">
        <v>1</v>
      </c>
      <c r="G704" s="42">
        <f t="shared" ref="G704" si="1096">N$6</f>
        <v>0</v>
      </c>
      <c r="H704" s="8">
        <f t="shared" si="1054"/>
        <v>1</v>
      </c>
      <c r="I704" s="8">
        <f t="shared" si="1055"/>
        <v>1</v>
      </c>
      <c r="J704" s="8">
        <f t="shared" si="1056"/>
        <v>3</v>
      </c>
      <c r="K704" s="16" t="str">
        <f ca="1">VLOOKUP(E704,Shifts!A$2:B901,2,FALSE)</f>
        <v>00:00 00:00</v>
      </c>
      <c r="L704" s="16">
        <f t="shared" si="1057"/>
        <v>101</v>
      </c>
      <c r="M704" s="16" t="str">
        <f ca="1">VLOOKUP(B704,Schedule!A$2:B$400,2,FALSE)</f>
        <v>00:00 00:00 1</v>
      </c>
      <c r="O704" s="8" t="str">
        <f t="shared" ca="1" si="1028"/>
        <v>insert into scheduleshift values (@ID,'90','1','1','205','1','0')exec @id=dbo.nextval 'scheduleshift.scheduleshiftref'</v>
      </c>
    </row>
    <row r="705" spans="1:15" x14ac:dyDescent="0.3">
      <c r="A705" s="8">
        <v>704</v>
      </c>
      <c r="B705" s="8">
        <f t="shared" si="1063"/>
        <v>90</v>
      </c>
      <c r="C705" s="8">
        <f t="shared" si="1052"/>
        <v>1</v>
      </c>
      <c r="D705" s="8">
        <f t="shared" si="1025"/>
        <v>2</v>
      </c>
      <c r="E705" s="18">
        <f ca="1">IF(G705=1,"-2147483647",IF(A705/L704&lt;=N$2*N$3,OFFSET(Shifts!A$1,L704,0,1)))</f>
        <v>205</v>
      </c>
      <c r="F705" s="8">
        <v>1</v>
      </c>
      <c r="G705" s="42">
        <f t="shared" ref="G705" si="1097">N$7</f>
        <v>0</v>
      </c>
      <c r="H705" s="8">
        <f t="shared" si="1054"/>
        <v>0</v>
      </c>
      <c r="I705" s="8">
        <f t="shared" si="1055"/>
        <v>0</v>
      </c>
      <c r="J705" s="8">
        <f t="shared" si="1056"/>
        <v>4</v>
      </c>
      <c r="K705" s="16" t="str">
        <f ca="1">VLOOKUP(E705,Shifts!A$2:B902,2,FALSE)</f>
        <v>00:00 00:00</v>
      </c>
      <c r="L705" s="16">
        <f t="shared" si="1057"/>
        <v>101</v>
      </c>
      <c r="M705" s="16" t="str">
        <f ca="1">VLOOKUP(B705,Schedule!A$2:B$400,2,FALSE)</f>
        <v>00:00 00:00 1</v>
      </c>
      <c r="O705" s="8" t="str">
        <f t="shared" ca="1" si="1028"/>
        <v>insert into scheduleshift values (@ID,'90','1','2','205','1','0')exec @id=dbo.nextval 'scheduleshift.scheduleshiftref'</v>
      </c>
    </row>
    <row r="706" spans="1:15" x14ac:dyDescent="0.3">
      <c r="A706" s="8">
        <v>705</v>
      </c>
      <c r="B706" s="8">
        <f t="shared" si="1063"/>
        <v>90</v>
      </c>
      <c r="C706" s="8">
        <f t="shared" si="1052"/>
        <v>1</v>
      </c>
      <c r="D706" s="8">
        <f t="shared" si="1079"/>
        <v>1</v>
      </c>
      <c r="E706" s="18">
        <f ca="1">IF(G706=1,"-2147483647",IF(A706/L705&lt;=N$2*N$3,OFFSET(Shifts!A$1,L705,0,1)))</f>
        <v>205</v>
      </c>
      <c r="F706" s="8">
        <v>1</v>
      </c>
      <c r="G706" s="42">
        <f t="shared" ref="G706" si="1098">N$6</f>
        <v>0</v>
      </c>
      <c r="H706" s="8">
        <f t="shared" si="1054"/>
        <v>0</v>
      </c>
      <c r="I706" s="8">
        <f t="shared" si="1055"/>
        <v>0</v>
      </c>
      <c r="J706" s="8">
        <f t="shared" si="1056"/>
        <v>5</v>
      </c>
      <c r="K706" s="16" t="str">
        <f ca="1">VLOOKUP(E706,Shifts!A$2:B903,2,FALSE)</f>
        <v>00:00 00:00</v>
      </c>
      <c r="L706" s="16">
        <f t="shared" si="1057"/>
        <v>101</v>
      </c>
      <c r="M706" s="16" t="str">
        <f ca="1">VLOOKUP(B706,Schedule!A$2:B$400,2,FALSE)</f>
        <v>00:00 00:00 1</v>
      </c>
      <c r="O706" s="8" t="str">
        <f t="shared" ca="1" si="1028"/>
        <v>insert into scheduleshift values (@ID,'90','1','1','205','1','0')exec @id=dbo.nextval 'scheduleshift.scheduleshiftref'</v>
      </c>
    </row>
    <row r="707" spans="1:15" x14ac:dyDescent="0.3">
      <c r="A707" s="8">
        <v>706</v>
      </c>
      <c r="B707" s="8">
        <f t="shared" si="1063"/>
        <v>90</v>
      </c>
      <c r="C707" s="8">
        <f t="shared" si="1052"/>
        <v>1</v>
      </c>
      <c r="D707" s="8">
        <f t="shared" ref="D707:D761" si="1099">D706+1</f>
        <v>2</v>
      </c>
      <c r="E707" s="18">
        <f ca="1">IF(G707=1,"-2147483647",IF(A707/L706&lt;=N$2*N$3,OFFSET(Shifts!A$1,L706,0,1)))</f>
        <v>205</v>
      </c>
      <c r="F707" s="8">
        <v>1</v>
      </c>
      <c r="G707" s="42">
        <f t="shared" ref="G707" si="1100">N$7</f>
        <v>0</v>
      </c>
      <c r="H707" s="8">
        <f t="shared" si="1054"/>
        <v>0</v>
      </c>
      <c r="I707" s="8">
        <f t="shared" si="1055"/>
        <v>0</v>
      </c>
      <c r="J707" s="8">
        <f t="shared" si="1056"/>
        <v>6</v>
      </c>
      <c r="K707" s="16" t="str">
        <f ca="1">VLOOKUP(E707,Shifts!A$2:B904,2,FALSE)</f>
        <v>00:00 00:00</v>
      </c>
      <c r="L707" s="16">
        <f t="shared" si="1057"/>
        <v>101</v>
      </c>
      <c r="M707" s="16" t="str">
        <f ca="1">VLOOKUP(B707,Schedule!A$2:B$400,2,FALSE)</f>
        <v>00:00 00:00 1</v>
      </c>
      <c r="O707" s="8" t="str">
        <f t="shared" ref="O707:O770" ca="1" si="1101">"insert into scheduleshift values (@ID,'"&amp;B707&amp;"','"&amp;C707&amp;"','"&amp;D707&amp;"','"&amp;E707&amp;"','"&amp;F707&amp;"','"&amp;G707&amp;"')exec @id=dbo.nextval 'scheduleshift.scheduleshiftref'"</f>
        <v>insert into scheduleshift values (@ID,'90','1','2','205','1','0')exec @id=dbo.nextval 'scheduleshift.scheduleshiftref'</v>
      </c>
    </row>
    <row r="708" spans="1:15" x14ac:dyDescent="0.3">
      <c r="A708" s="8">
        <v>707</v>
      </c>
      <c r="B708" s="8">
        <f t="shared" si="1063"/>
        <v>90</v>
      </c>
      <c r="C708" s="8">
        <f t="shared" si="1052"/>
        <v>1</v>
      </c>
      <c r="D708" s="8">
        <f t="shared" ref="D708:D762" si="1102">D706+2</f>
        <v>3</v>
      </c>
      <c r="E708" s="18">
        <f ca="1">IF(G708=1,"-2147483647",IF(A708/L707&lt;=N$2*N$3,OFFSET(Shifts!A$1,L707,0,1)))</f>
        <v>205</v>
      </c>
      <c r="F708" s="8">
        <v>1</v>
      </c>
      <c r="G708" s="42">
        <f t="shared" ref="G708" si="1103">N$8</f>
        <v>0</v>
      </c>
      <c r="H708" s="8">
        <f t="shared" si="1054"/>
        <v>0</v>
      </c>
      <c r="I708" s="8">
        <f t="shared" si="1055"/>
        <v>0</v>
      </c>
      <c r="J708" s="8">
        <f t="shared" si="1056"/>
        <v>7</v>
      </c>
      <c r="K708" s="16" t="str">
        <f ca="1">VLOOKUP(E708,Shifts!A$2:B905,2,FALSE)</f>
        <v>00:00 00:00</v>
      </c>
      <c r="L708" s="16">
        <f t="shared" si="1057"/>
        <v>102</v>
      </c>
      <c r="M708" s="16" t="str">
        <f ca="1">VLOOKUP(B708,Schedule!A$2:B$400,2,FALSE)</f>
        <v>00:00 00:00 1</v>
      </c>
      <c r="O708" s="8" t="str">
        <f t="shared" ca="1" si="1101"/>
        <v>insert into scheduleshift values (@ID,'90','1','3','205','1','0')exec @id=dbo.nextval 'scheduleshift.scheduleshiftref'</v>
      </c>
    </row>
    <row r="709" spans="1:15" x14ac:dyDescent="0.3">
      <c r="A709" s="8">
        <v>708</v>
      </c>
      <c r="B709" s="8">
        <f t="shared" si="1063"/>
        <v>90</v>
      </c>
      <c r="C709" s="8">
        <f t="shared" si="1052"/>
        <v>1</v>
      </c>
      <c r="D709" s="8">
        <f t="shared" ref="D709:D763" si="1104">D706+3</f>
        <v>4</v>
      </c>
      <c r="E709" s="18">
        <f ca="1">IF(G709=1,"-2147483647",IF(A709/L708&lt;=N$2*N$3,OFFSET(Shifts!A$1,L708,0,1)))</f>
        <v>207</v>
      </c>
      <c r="F709" s="8">
        <v>1</v>
      </c>
      <c r="G709" s="42">
        <f t="shared" ref="G709" si="1105">N$9</f>
        <v>0</v>
      </c>
      <c r="H709" s="8">
        <f t="shared" si="1054"/>
        <v>0</v>
      </c>
      <c r="I709" s="8">
        <f t="shared" si="1055"/>
        <v>0</v>
      </c>
      <c r="J709" s="8">
        <f t="shared" si="1056"/>
        <v>1</v>
      </c>
      <c r="K709" s="16" t="str">
        <f ca="1">VLOOKUP(E709,Shifts!A$2:B906,2,FALSE)</f>
        <v>00:00 00:00</v>
      </c>
      <c r="L709" s="16">
        <f t="shared" si="1057"/>
        <v>102</v>
      </c>
      <c r="M709" s="16" t="str">
        <f ca="1">VLOOKUP(B709,Schedule!A$2:B$400,2,FALSE)</f>
        <v>00:00 00:00 1</v>
      </c>
      <c r="O709" s="8" t="str">
        <f t="shared" ca="1" si="1101"/>
        <v>insert into scheduleshift values (@ID,'90','1','4','207','1','0')exec @id=dbo.nextval 'scheduleshift.scheduleshiftref'</v>
      </c>
    </row>
    <row r="710" spans="1:15" x14ac:dyDescent="0.3">
      <c r="A710" s="8">
        <v>709</v>
      </c>
      <c r="B710" s="8">
        <f t="shared" si="1063"/>
        <v>90</v>
      </c>
      <c r="C710" s="8">
        <f t="shared" si="1052"/>
        <v>1</v>
      </c>
      <c r="D710" s="8">
        <f t="shared" ref="D710:D764" si="1106">D706+4</f>
        <v>5</v>
      </c>
      <c r="E710" s="18">
        <f ca="1">IF(G710=1,"-2147483647",IF(A710/L709&lt;=N$2*N$3,OFFSET(Shifts!A$1,L709,0,1)))</f>
        <v>207</v>
      </c>
      <c r="F710" s="8">
        <v>1</v>
      </c>
      <c r="G710" s="42">
        <f t="shared" ref="G710" si="1107">N$10</f>
        <v>0</v>
      </c>
      <c r="H710" s="8">
        <f t="shared" si="1054"/>
        <v>0</v>
      </c>
      <c r="I710" s="8">
        <f t="shared" si="1055"/>
        <v>0</v>
      </c>
      <c r="J710" s="8">
        <f t="shared" si="1056"/>
        <v>2</v>
      </c>
      <c r="K710" s="16" t="str">
        <f ca="1">VLOOKUP(E710,Shifts!A$2:B907,2,FALSE)</f>
        <v>00:00 00:00</v>
      </c>
      <c r="L710" s="16">
        <f t="shared" si="1057"/>
        <v>102</v>
      </c>
      <c r="M710" s="16" t="str">
        <f ca="1">VLOOKUP(B710,Schedule!A$2:B$400,2,FALSE)</f>
        <v>00:00 00:00 1</v>
      </c>
      <c r="O710" s="8" t="str">
        <f t="shared" ca="1" si="1101"/>
        <v>insert into scheduleshift values (@ID,'90','1','5','207','1','0')exec @id=dbo.nextval 'scheduleshift.scheduleshiftref'</v>
      </c>
    </row>
    <row r="711" spans="1:15" x14ac:dyDescent="0.3">
      <c r="A711" s="8">
        <v>710</v>
      </c>
      <c r="B711" s="8">
        <f t="shared" si="1063"/>
        <v>90</v>
      </c>
      <c r="C711" s="8">
        <f t="shared" si="1052"/>
        <v>1</v>
      </c>
      <c r="D711" s="8">
        <f t="shared" ref="D711:D765" si="1108">D706+5</f>
        <v>6</v>
      </c>
      <c r="E711" s="18" t="str">
        <f ca="1">IF(G711=1,"-2147483647",IF(A711/L710&lt;=N$2*N$3,OFFSET(Shifts!A$1,L710,0,1)))</f>
        <v>-2147483647</v>
      </c>
      <c r="F711" s="8">
        <v>1</v>
      </c>
      <c r="G711" s="42">
        <f t="shared" ref="G711" si="1109">N$11</f>
        <v>1</v>
      </c>
      <c r="H711" s="8">
        <f t="shared" si="1054"/>
        <v>0</v>
      </c>
      <c r="I711" s="8">
        <f t="shared" si="1055"/>
        <v>0</v>
      </c>
      <c r="J711" s="8">
        <f t="shared" si="1056"/>
        <v>3</v>
      </c>
      <c r="K711" s="16" t="e">
        <f ca="1">VLOOKUP(E711,Shifts!A$2:B908,2,FALSE)</f>
        <v>#N/A</v>
      </c>
      <c r="L711" s="16">
        <f t="shared" si="1057"/>
        <v>102</v>
      </c>
      <c r="M711" s="16" t="str">
        <f ca="1">VLOOKUP(B711,Schedule!A$2:B$400,2,FALSE)</f>
        <v>00:00 00:00 1</v>
      </c>
      <c r="O711" s="8" t="str">
        <f t="shared" ca="1" si="1101"/>
        <v>insert into scheduleshift values (@ID,'90','1','6','-2147483647','1','1')exec @id=dbo.nextval 'scheduleshift.scheduleshiftref'</v>
      </c>
    </row>
    <row r="712" spans="1:15" x14ac:dyDescent="0.3">
      <c r="A712" s="8">
        <v>711</v>
      </c>
      <c r="B712" s="8">
        <f t="shared" si="1063"/>
        <v>90</v>
      </c>
      <c r="C712" s="8">
        <f t="shared" si="1052"/>
        <v>1</v>
      </c>
      <c r="D712" s="8">
        <f t="shared" ref="D712:D766" si="1110">D706+6</f>
        <v>7</v>
      </c>
      <c r="E712" s="18" t="str">
        <f ca="1">IF(G712=1,"-2147483647",IF(A712/L711&lt;=N$2*N$3,OFFSET(Shifts!A$1,L711,0,1)))</f>
        <v>-2147483647</v>
      </c>
      <c r="F712" s="8">
        <v>1</v>
      </c>
      <c r="G712" s="42">
        <f t="shared" ref="G712" si="1111">N$12</f>
        <v>1</v>
      </c>
      <c r="H712" s="8">
        <f t="shared" si="1054"/>
        <v>0</v>
      </c>
      <c r="I712" s="8">
        <f t="shared" si="1055"/>
        <v>0</v>
      </c>
      <c r="J712" s="8">
        <f t="shared" si="1056"/>
        <v>4</v>
      </c>
      <c r="K712" s="16" t="e">
        <f ca="1">VLOOKUP(E712,Shifts!A$2:B909,2,FALSE)</f>
        <v>#N/A</v>
      </c>
      <c r="L712" s="16">
        <f t="shared" si="1057"/>
        <v>102</v>
      </c>
      <c r="M712" s="16" t="str">
        <f ca="1">VLOOKUP(B712,Schedule!A$2:B400,2,FALSE)</f>
        <v>00:00 00:00 1</v>
      </c>
      <c r="O712" s="8" t="str">
        <f t="shared" ca="1" si="1101"/>
        <v>insert into scheduleshift values (@ID,'90','1','7','-2147483647','1','1')exec @id=dbo.nextval 'scheduleshift.scheduleshiftref'</v>
      </c>
    </row>
    <row r="713" spans="1:15" x14ac:dyDescent="0.3">
      <c r="A713" s="8">
        <v>712</v>
      </c>
      <c r="B713" s="8">
        <f t="shared" si="1063"/>
        <v>91</v>
      </c>
      <c r="C713" s="8">
        <f t="shared" si="1052"/>
        <v>1</v>
      </c>
      <c r="D713" s="8">
        <f t="shared" si="1079"/>
        <v>1</v>
      </c>
      <c r="E713" s="18">
        <f ca="1">IF(G713=1,"-2147483647",IF(A713/L712&lt;=N$2*N$3,OFFSET(Shifts!A$1,L712,0,1)))</f>
        <v>207</v>
      </c>
      <c r="F713" s="8">
        <v>1</v>
      </c>
      <c r="G713" s="42">
        <f t="shared" ref="G713" si="1112">N$6</f>
        <v>0</v>
      </c>
      <c r="H713" s="8">
        <f t="shared" si="1054"/>
        <v>1</v>
      </c>
      <c r="I713" s="8">
        <f t="shared" si="1055"/>
        <v>1</v>
      </c>
      <c r="J713" s="8">
        <f t="shared" si="1056"/>
        <v>5</v>
      </c>
      <c r="K713" s="16" t="str">
        <f ca="1">VLOOKUP(E713,Shifts!A$2:B910,2,FALSE)</f>
        <v>00:00 00:00</v>
      </c>
      <c r="L713" s="16">
        <f t="shared" si="1057"/>
        <v>102</v>
      </c>
      <c r="M713" s="16" t="str">
        <f ca="1">VLOOKUP(B713,Schedule!A$2:B401,2,FALSE)</f>
        <v>00:00 00:00 1</v>
      </c>
      <c r="O713" s="8" t="str">
        <f t="shared" ca="1" si="1101"/>
        <v>insert into scheduleshift values (@ID,'91','1','1','207','1','0')exec @id=dbo.nextval 'scheduleshift.scheduleshiftref'</v>
      </c>
    </row>
    <row r="714" spans="1:15" x14ac:dyDescent="0.3">
      <c r="A714" s="8">
        <v>713</v>
      </c>
      <c r="B714" s="8">
        <f t="shared" si="1063"/>
        <v>91</v>
      </c>
      <c r="C714" s="8">
        <f t="shared" si="1052"/>
        <v>1</v>
      </c>
      <c r="D714" s="8">
        <f t="shared" ref="D714:D759" si="1113">D713+1</f>
        <v>2</v>
      </c>
      <c r="E714" s="18">
        <f ca="1">IF(G714=1,"-2147483647",IF(A714/L713&lt;=N$2*N$3,OFFSET(Shifts!A$1,L713,0,1)))</f>
        <v>207</v>
      </c>
      <c r="F714" s="8">
        <v>1</v>
      </c>
      <c r="G714" s="42">
        <f t="shared" ref="G714" si="1114">N$7</f>
        <v>0</v>
      </c>
      <c r="H714" s="8">
        <f t="shared" si="1054"/>
        <v>0</v>
      </c>
      <c r="I714" s="8">
        <f t="shared" si="1055"/>
        <v>0</v>
      </c>
      <c r="J714" s="8">
        <f t="shared" si="1056"/>
        <v>6</v>
      </c>
      <c r="K714" s="16" t="str">
        <f ca="1">VLOOKUP(E714,Shifts!A$2:B911,2,FALSE)</f>
        <v>00:00 00:00</v>
      </c>
      <c r="L714" s="16">
        <f t="shared" si="1057"/>
        <v>102</v>
      </c>
      <c r="M714" s="16" t="str">
        <f ca="1">VLOOKUP(B714,Schedule!A$2:B402,2,FALSE)</f>
        <v>00:00 00:00 1</v>
      </c>
      <c r="O714" s="8" t="str">
        <f t="shared" ca="1" si="1101"/>
        <v>insert into scheduleshift values (@ID,'91','1','2','207','1','0')exec @id=dbo.nextval 'scheduleshift.scheduleshiftref'</v>
      </c>
    </row>
    <row r="715" spans="1:15" x14ac:dyDescent="0.3">
      <c r="A715" s="8">
        <v>714</v>
      </c>
      <c r="B715" s="8">
        <f t="shared" si="1063"/>
        <v>91</v>
      </c>
      <c r="C715" s="8">
        <f t="shared" si="1052"/>
        <v>1</v>
      </c>
      <c r="D715" s="8">
        <f t="shared" si="1079"/>
        <v>1</v>
      </c>
      <c r="E715" s="18">
        <f ca="1">IF(G715=1,"-2147483647",IF(A715/L714&lt;=N$2*N$3,OFFSET(Shifts!A$1,L714,0,1)))</f>
        <v>207</v>
      </c>
      <c r="F715" s="8">
        <v>1</v>
      </c>
      <c r="G715" s="42">
        <f t="shared" ref="G715" si="1115">N$6</f>
        <v>0</v>
      </c>
      <c r="H715" s="8">
        <f t="shared" si="1054"/>
        <v>0</v>
      </c>
      <c r="I715" s="8">
        <f t="shared" si="1055"/>
        <v>0</v>
      </c>
      <c r="J715" s="8">
        <f t="shared" si="1056"/>
        <v>7</v>
      </c>
      <c r="K715" s="16" t="str">
        <f ca="1">VLOOKUP(E715,Shifts!A$2:B912,2,FALSE)</f>
        <v>00:00 00:00</v>
      </c>
      <c r="L715" s="16">
        <f t="shared" si="1057"/>
        <v>103</v>
      </c>
      <c r="M715" s="16" t="str">
        <f ca="1">VLOOKUP(B715,Schedule!A$2:B403,2,FALSE)</f>
        <v>00:00 00:00 1</v>
      </c>
      <c r="O715" s="8" t="str">
        <f t="shared" ca="1" si="1101"/>
        <v>insert into scheduleshift values (@ID,'91','1','1','207','1','0')exec @id=dbo.nextval 'scheduleshift.scheduleshiftref'</v>
      </c>
    </row>
    <row r="716" spans="1:15" x14ac:dyDescent="0.3">
      <c r="A716" s="8">
        <v>715</v>
      </c>
      <c r="B716" s="8">
        <f t="shared" si="1063"/>
        <v>91</v>
      </c>
      <c r="C716" s="8">
        <f t="shared" si="1052"/>
        <v>1</v>
      </c>
      <c r="D716" s="8">
        <f t="shared" si="1099"/>
        <v>2</v>
      </c>
      <c r="E716" s="18">
        <f ca="1">IF(G716=1,"-2147483647",IF(A716/L715&lt;=N$2*N$3,OFFSET(Shifts!A$1,L715,0,1)))</f>
        <v>209</v>
      </c>
      <c r="F716" s="8">
        <v>1</v>
      </c>
      <c r="G716" s="42">
        <f t="shared" ref="G716" si="1116">N$7</f>
        <v>0</v>
      </c>
      <c r="H716" s="8">
        <f t="shared" si="1054"/>
        <v>0</v>
      </c>
      <c r="I716" s="8">
        <f t="shared" si="1055"/>
        <v>0</v>
      </c>
      <c r="J716" s="8">
        <f t="shared" si="1056"/>
        <v>1</v>
      </c>
      <c r="K716" s="16" t="str">
        <f ca="1">VLOOKUP(E716,Shifts!A$2:B913,2,FALSE)</f>
        <v>00:00 00:00</v>
      </c>
      <c r="L716" s="16">
        <f t="shared" si="1057"/>
        <v>103</v>
      </c>
      <c r="M716" s="16" t="str">
        <f ca="1">VLOOKUP(B716,Schedule!A$2:B404,2,FALSE)</f>
        <v>00:00 00:00 1</v>
      </c>
      <c r="O716" s="8" t="str">
        <f t="shared" ca="1" si="1101"/>
        <v>insert into scheduleshift values (@ID,'91','1','2','209','1','0')exec @id=dbo.nextval 'scheduleshift.scheduleshiftref'</v>
      </c>
    </row>
    <row r="717" spans="1:15" x14ac:dyDescent="0.3">
      <c r="A717" s="8">
        <v>716</v>
      </c>
      <c r="B717" s="8">
        <f t="shared" si="1063"/>
        <v>91</v>
      </c>
      <c r="C717" s="8">
        <f t="shared" si="1052"/>
        <v>1</v>
      </c>
      <c r="D717" s="8">
        <f t="shared" si="1102"/>
        <v>3</v>
      </c>
      <c r="E717" s="18">
        <f ca="1">IF(G717=1,"-2147483647",IF(A717/L716&lt;=N$2*N$3,OFFSET(Shifts!A$1,L716,0,1)))</f>
        <v>209</v>
      </c>
      <c r="F717" s="8">
        <v>1</v>
      </c>
      <c r="G717" s="42">
        <f t="shared" ref="G717" si="1117">N$8</f>
        <v>0</v>
      </c>
      <c r="H717" s="8">
        <f t="shared" si="1054"/>
        <v>0</v>
      </c>
      <c r="I717" s="8">
        <f t="shared" si="1055"/>
        <v>0</v>
      </c>
      <c r="J717" s="8">
        <f t="shared" si="1056"/>
        <v>2</v>
      </c>
      <c r="K717" s="16" t="str">
        <f ca="1">VLOOKUP(E717,Shifts!A$2:B914,2,FALSE)</f>
        <v>00:00 00:00</v>
      </c>
      <c r="L717" s="16">
        <f t="shared" si="1057"/>
        <v>103</v>
      </c>
      <c r="M717" s="16" t="str">
        <f ca="1">VLOOKUP(B717,Schedule!A$2:B405,2,FALSE)</f>
        <v>00:00 00:00 1</v>
      </c>
      <c r="O717" s="8" t="str">
        <f t="shared" ca="1" si="1101"/>
        <v>insert into scheduleshift values (@ID,'91','1','3','209','1','0')exec @id=dbo.nextval 'scheduleshift.scheduleshiftref'</v>
      </c>
    </row>
    <row r="718" spans="1:15" x14ac:dyDescent="0.3">
      <c r="A718" s="8">
        <v>717</v>
      </c>
      <c r="B718" s="8">
        <f t="shared" si="1063"/>
        <v>91</v>
      </c>
      <c r="C718" s="8">
        <f t="shared" si="1052"/>
        <v>1</v>
      </c>
      <c r="D718" s="8">
        <f t="shared" si="1104"/>
        <v>4</v>
      </c>
      <c r="E718" s="18">
        <f ca="1">IF(G718=1,"-2147483647",IF(A718/L717&lt;=N$2*N$3,OFFSET(Shifts!A$1,L717,0,1)))</f>
        <v>209</v>
      </c>
      <c r="F718" s="8">
        <v>1</v>
      </c>
      <c r="G718" s="42">
        <f t="shared" ref="G718" si="1118">N$9</f>
        <v>0</v>
      </c>
      <c r="H718" s="8">
        <f t="shared" si="1054"/>
        <v>0</v>
      </c>
      <c r="I718" s="8">
        <f t="shared" si="1055"/>
        <v>0</v>
      </c>
      <c r="J718" s="8">
        <f t="shared" si="1056"/>
        <v>3</v>
      </c>
      <c r="K718" s="16" t="str">
        <f ca="1">VLOOKUP(E718,Shifts!A$2:B915,2,FALSE)</f>
        <v>00:00 00:00</v>
      </c>
      <c r="L718" s="16">
        <f t="shared" si="1057"/>
        <v>103</v>
      </c>
      <c r="M718" s="16" t="str">
        <f ca="1">VLOOKUP(B718,Schedule!A$2:B406,2,FALSE)</f>
        <v>00:00 00:00 1</v>
      </c>
      <c r="O718" s="8" t="str">
        <f t="shared" ca="1" si="1101"/>
        <v>insert into scheduleshift values (@ID,'91','1','4','209','1','0')exec @id=dbo.nextval 'scheduleshift.scheduleshiftref'</v>
      </c>
    </row>
    <row r="719" spans="1:15" x14ac:dyDescent="0.3">
      <c r="A719" s="8">
        <v>718</v>
      </c>
      <c r="B719" s="8">
        <f t="shared" si="1063"/>
        <v>91</v>
      </c>
      <c r="C719" s="8">
        <f t="shared" si="1052"/>
        <v>1</v>
      </c>
      <c r="D719" s="8">
        <f t="shared" si="1106"/>
        <v>5</v>
      </c>
      <c r="E719" s="18">
        <f ca="1">IF(G719=1,"-2147483647",IF(A719/L718&lt;=N$2*N$3,OFFSET(Shifts!A$1,L718,0,1)))</f>
        <v>209</v>
      </c>
      <c r="F719" s="8">
        <v>1</v>
      </c>
      <c r="G719" s="42">
        <f t="shared" ref="G719" si="1119">N$10</f>
        <v>0</v>
      </c>
      <c r="H719" s="8">
        <f t="shared" si="1054"/>
        <v>0</v>
      </c>
      <c r="I719" s="8">
        <f t="shared" si="1055"/>
        <v>0</v>
      </c>
      <c r="J719" s="8">
        <f t="shared" si="1056"/>
        <v>4</v>
      </c>
      <c r="K719" s="16" t="str">
        <f ca="1">VLOOKUP(E719,Shifts!A$2:B916,2,FALSE)</f>
        <v>00:00 00:00</v>
      </c>
      <c r="L719" s="16">
        <f t="shared" si="1057"/>
        <v>103</v>
      </c>
      <c r="M719" s="16" t="str">
        <f ca="1">VLOOKUP(B719,Schedule!A$2:B407,2,FALSE)</f>
        <v>00:00 00:00 1</v>
      </c>
      <c r="O719" s="8" t="str">
        <f t="shared" ca="1" si="1101"/>
        <v>insert into scheduleshift values (@ID,'91','1','5','209','1','0')exec @id=dbo.nextval 'scheduleshift.scheduleshiftref'</v>
      </c>
    </row>
    <row r="720" spans="1:15" x14ac:dyDescent="0.3">
      <c r="A720" s="8">
        <v>719</v>
      </c>
      <c r="B720" s="8">
        <f t="shared" si="1063"/>
        <v>91</v>
      </c>
      <c r="C720" s="8">
        <f t="shared" si="1052"/>
        <v>1</v>
      </c>
      <c r="D720" s="8">
        <f t="shared" si="1108"/>
        <v>6</v>
      </c>
      <c r="E720" s="18" t="str">
        <f ca="1">IF(G720=1,"-2147483647",IF(A720/L719&lt;=N$2*N$3,OFFSET(Shifts!A$1,L719,0,1)))</f>
        <v>-2147483647</v>
      </c>
      <c r="F720" s="8">
        <v>1</v>
      </c>
      <c r="G720" s="42">
        <f t="shared" ref="G720" si="1120">N$11</f>
        <v>1</v>
      </c>
      <c r="H720" s="8">
        <f t="shared" si="1054"/>
        <v>0</v>
      </c>
      <c r="I720" s="8">
        <f t="shared" si="1055"/>
        <v>0</v>
      </c>
      <c r="J720" s="8">
        <f t="shared" si="1056"/>
        <v>5</v>
      </c>
      <c r="K720" s="16" t="e">
        <f ca="1">VLOOKUP(E720,Shifts!A$2:B917,2,FALSE)</f>
        <v>#N/A</v>
      </c>
      <c r="L720" s="16">
        <f t="shared" si="1057"/>
        <v>103</v>
      </c>
      <c r="M720" s="16" t="str">
        <f ca="1">VLOOKUP(B720,Schedule!A$2:B408,2,FALSE)</f>
        <v>00:00 00:00 1</v>
      </c>
      <c r="O720" s="8" t="str">
        <f t="shared" ca="1" si="1101"/>
        <v>insert into scheduleshift values (@ID,'91','1','6','-2147483647','1','1')exec @id=dbo.nextval 'scheduleshift.scheduleshiftref'</v>
      </c>
    </row>
    <row r="721" spans="1:15" x14ac:dyDescent="0.3">
      <c r="A721" s="8">
        <v>720</v>
      </c>
      <c r="B721" s="8">
        <f t="shared" si="1063"/>
        <v>91</v>
      </c>
      <c r="C721" s="8">
        <f t="shared" si="1052"/>
        <v>1</v>
      </c>
      <c r="D721" s="8">
        <f t="shared" si="1110"/>
        <v>7</v>
      </c>
      <c r="E721" s="18" t="str">
        <f ca="1">IF(G721=1,"-2147483647",IF(A721/L720&lt;=N$2*N$3,OFFSET(Shifts!A$1,L720,0,1)))</f>
        <v>-2147483647</v>
      </c>
      <c r="F721" s="8">
        <v>1</v>
      </c>
      <c r="G721" s="42">
        <f t="shared" ref="G721" si="1121">N$12</f>
        <v>1</v>
      </c>
      <c r="H721" s="8">
        <f t="shared" si="1054"/>
        <v>0</v>
      </c>
      <c r="I721" s="8">
        <f t="shared" si="1055"/>
        <v>0</v>
      </c>
      <c r="J721" s="8">
        <f t="shared" si="1056"/>
        <v>6</v>
      </c>
      <c r="K721" s="16" t="e">
        <f ca="1">VLOOKUP(E721,Shifts!A$2:B918,2,FALSE)</f>
        <v>#N/A</v>
      </c>
      <c r="L721" s="16">
        <f t="shared" si="1057"/>
        <v>103</v>
      </c>
      <c r="M721" s="16" t="str">
        <f ca="1">VLOOKUP(B721,Schedule!A$2:B409,2,FALSE)</f>
        <v>00:00 00:00 1</v>
      </c>
      <c r="O721" s="8" t="str">
        <f t="shared" ca="1" si="1101"/>
        <v>insert into scheduleshift values (@ID,'91','1','7','-2147483647','1','1')exec @id=dbo.nextval 'scheduleshift.scheduleshiftref'</v>
      </c>
    </row>
    <row r="722" spans="1:15" x14ac:dyDescent="0.3">
      <c r="A722" s="8">
        <v>721</v>
      </c>
      <c r="B722" s="8">
        <f t="shared" si="1063"/>
        <v>92</v>
      </c>
      <c r="C722" s="8">
        <f t="shared" si="1052"/>
        <v>1</v>
      </c>
      <c r="D722" s="8">
        <f t="shared" si="1079"/>
        <v>1</v>
      </c>
      <c r="E722" s="18">
        <f ca="1">IF(G722=1,"-2147483647",IF(A722/L721&lt;=N$2*N$3,OFFSET(Shifts!A$1,L721,0,1)))</f>
        <v>209</v>
      </c>
      <c r="F722" s="8">
        <v>1</v>
      </c>
      <c r="G722" s="42">
        <f t="shared" ref="G722" si="1122">N$6</f>
        <v>0</v>
      </c>
      <c r="H722" s="8">
        <f t="shared" si="1054"/>
        <v>1</v>
      </c>
      <c r="I722" s="8">
        <f t="shared" si="1055"/>
        <v>1</v>
      </c>
      <c r="J722" s="8">
        <f t="shared" si="1056"/>
        <v>7</v>
      </c>
      <c r="K722" s="16" t="str">
        <f ca="1">VLOOKUP(E722,Shifts!A$2:B919,2,FALSE)</f>
        <v>00:00 00:00</v>
      </c>
      <c r="L722" s="16">
        <f t="shared" si="1057"/>
        <v>104</v>
      </c>
      <c r="M722" s="16" t="str">
        <f ca="1">VLOOKUP(B722,Schedule!A$2:B410,2,FALSE)</f>
        <v>00:00 00:00 1</v>
      </c>
      <c r="O722" s="8" t="str">
        <f t="shared" ca="1" si="1101"/>
        <v>insert into scheduleshift values (@ID,'92','1','1','209','1','0')exec @id=dbo.nextval 'scheduleshift.scheduleshiftref'</v>
      </c>
    </row>
    <row r="723" spans="1:15" x14ac:dyDescent="0.3">
      <c r="A723" s="8">
        <v>722</v>
      </c>
      <c r="B723" s="8">
        <f t="shared" si="1063"/>
        <v>92</v>
      </c>
      <c r="C723" s="8">
        <f t="shared" si="1052"/>
        <v>1</v>
      </c>
      <c r="D723" s="8">
        <f t="shared" si="1113"/>
        <v>2</v>
      </c>
      <c r="E723" s="18">
        <f ca="1">IF(G723=1,"-2147483647",IF(A723/L722&lt;=N$2*N$3,OFFSET(Shifts!A$1,L722,0,1)))</f>
        <v>211</v>
      </c>
      <c r="F723" s="8">
        <v>1</v>
      </c>
      <c r="G723" s="42">
        <f t="shared" ref="G723" si="1123">N$7</f>
        <v>0</v>
      </c>
      <c r="H723" s="8">
        <f t="shared" si="1054"/>
        <v>0</v>
      </c>
      <c r="I723" s="8">
        <f t="shared" si="1055"/>
        <v>0</v>
      </c>
      <c r="J723" s="8">
        <f t="shared" si="1056"/>
        <v>1</v>
      </c>
      <c r="K723" s="16" t="str">
        <f ca="1">VLOOKUP(E723,Shifts!A$2:B920,2,FALSE)</f>
        <v>00:00 00:00</v>
      </c>
      <c r="L723" s="16">
        <f t="shared" si="1057"/>
        <v>104</v>
      </c>
      <c r="M723" s="16" t="str">
        <f ca="1">VLOOKUP(B723,Schedule!A$2:B411,2,FALSE)</f>
        <v>00:00 00:00 1</v>
      </c>
      <c r="O723" s="8" t="str">
        <f t="shared" ca="1" si="1101"/>
        <v>insert into scheduleshift values (@ID,'92','1','2','211','1','0')exec @id=dbo.nextval 'scheduleshift.scheduleshiftref'</v>
      </c>
    </row>
    <row r="724" spans="1:15" x14ac:dyDescent="0.3">
      <c r="A724" s="8">
        <v>723</v>
      </c>
      <c r="B724" s="8">
        <f t="shared" si="1063"/>
        <v>92</v>
      </c>
      <c r="C724" s="8">
        <f t="shared" si="1052"/>
        <v>1</v>
      </c>
      <c r="D724" s="8">
        <f t="shared" si="1079"/>
        <v>1</v>
      </c>
      <c r="E724" s="18">
        <f ca="1">IF(G724=1,"-2147483647",IF(A724/L723&lt;=N$2*N$3,OFFSET(Shifts!A$1,L723,0,1)))</f>
        <v>211</v>
      </c>
      <c r="F724" s="8">
        <v>1</v>
      </c>
      <c r="G724" s="42">
        <f t="shared" ref="G724" si="1124">N$6</f>
        <v>0</v>
      </c>
      <c r="H724" s="8">
        <f t="shared" si="1054"/>
        <v>0</v>
      </c>
      <c r="I724" s="8">
        <f t="shared" si="1055"/>
        <v>0</v>
      </c>
      <c r="J724" s="8">
        <f t="shared" si="1056"/>
        <v>2</v>
      </c>
      <c r="K724" s="16" t="str">
        <f ca="1">VLOOKUP(E724,Shifts!A$2:B921,2,FALSE)</f>
        <v>00:00 00:00</v>
      </c>
      <c r="L724" s="16">
        <f t="shared" si="1057"/>
        <v>104</v>
      </c>
      <c r="M724" s="16" t="str">
        <f ca="1">VLOOKUP(B724,Schedule!A$2:B412,2,FALSE)</f>
        <v>00:00 00:00 1</v>
      </c>
      <c r="O724" s="8" t="str">
        <f t="shared" ca="1" si="1101"/>
        <v>insert into scheduleshift values (@ID,'92','1','1','211','1','0')exec @id=dbo.nextval 'scheduleshift.scheduleshiftref'</v>
      </c>
    </row>
    <row r="725" spans="1:15" x14ac:dyDescent="0.3">
      <c r="A725" s="8">
        <v>724</v>
      </c>
      <c r="B725" s="8">
        <f t="shared" si="1063"/>
        <v>92</v>
      </c>
      <c r="C725" s="8">
        <f t="shared" si="1052"/>
        <v>1</v>
      </c>
      <c r="D725" s="8">
        <f t="shared" si="1099"/>
        <v>2</v>
      </c>
      <c r="E725" s="18">
        <f ca="1">IF(G725=1,"-2147483647",IF(A725/L724&lt;=N$2*N$3,OFFSET(Shifts!A$1,L724,0,1)))</f>
        <v>211</v>
      </c>
      <c r="F725" s="8">
        <v>1</v>
      </c>
      <c r="G725" s="42">
        <f t="shared" ref="G725" si="1125">N$7</f>
        <v>0</v>
      </c>
      <c r="H725" s="8">
        <f t="shared" si="1054"/>
        <v>0</v>
      </c>
      <c r="I725" s="8">
        <f t="shared" si="1055"/>
        <v>0</v>
      </c>
      <c r="J725" s="8">
        <f t="shared" si="1056"/>
        <v>3</v>
      </c>
      <c r="K725" s="16" t="str">
        <f ca="1">VLOOKUP(E725,Shifts!A$2:B922,2,FALSE)</f>
        <v>00:00 00:00</v>
      </c>
      <c r="L725" s="16">
        <f t="shared" si="1057"/>
        <v>104</v>
      </c>
      <c r="M725" s="16" t="str">
        <f ca="1">VLOOKUP(B725,Schedule!A$2:B413,2,FALSE)</f>
        <v>00:00 00:00 1</v>
      </c>
      <c r="O725" s="8" t="str">
        <f t="shared" ca="1" si="1101"/>
        <v>insert into scheduleshift values (@ID,'92','1','2','211','1','0')exec @id=dbo.nextval 'scheduleshift.scheduleshiftref'</v>
      </c>
    </row>
    <row r="726" spans="1:15" x14ac:dyDescent="0.3">
      <c r="A726" s="8">
        <v>725</v>
      </c>
      <c r="B726" s="8">
        <f t="shared" si="1063"/>
        <v>92</v>
      </c>
      <c r="C726" s="8">
        <f t="shared" si="1052"/>
        <v>1</v>
      </c>
      <c r="D726" s="8">
        <f t="shared" si="1102"/>
        <v>3</v>
      </c>
      <c r="E726" s="18">
        <f ca="1">IF(G726=1,"-2147483647",IF(A726/L725&lt;=N$2*N$3,OFFSET(Shifts!A$1,L725,0,1)))</f>
        <v>211</v>
      </c>
      <c r="F726" s="8">
        <v>1</v>
      </c>
      <c r="G726" s="42">
        <f t="shared" ref="G726" si="1126">N$8</f>
        <v>0</v>
      </c>
      <c r="H726" s="8">
        <f t="shared" si="1054"/>
        <v>0</v>
      </c>
      <c r="I726" s="8">
        <f t="shared" si="1055"/>
        <v>0</v>
      </c>
      <c r="J726" s="8">
        <f t="shared" si="1056"/>
        <v>4</v>
      </c>
      <c r="K726" s="16" t="str">
        <f ca="1">VLOOKUP(E726,Shifts!A$2:B923,2,FALSE)</f>
        <v>00:00 00:00</v>
      </c>
      <c r="L726" s="16">
        <f t="shared" si="1057"/>
        <v>104</v>
      </c>
      <c r="M726" s="16" t="str">
        <f ca="1">VLOOKUP(B726,Schedule!A$2:B414,2,FALSE)</f>
        <v>00:00 00:00 1</v>
      </c>
      <c r="O726" s="8" t="str">
        <f t="shared" ca="1" si="1101"/>
        <v>insert into scheduleshift values (@ID,'92','1','3','211','1','0')exec @id=dbo.nextval 'scheduleshift.scheduleshiftref'</v>
      </c>
    </row>
    <row r="727" spans="1:15" x14ac:dyDescent="0.3">
      <c r="A727" s="8">
        <v>726</v>
      </c>
      <c r="B727" s="8">
        <f t="shared" si="1063"/>
        <v>92</v>
      </c>
      <c r="C727" s="8">
        <f t="shared" si="1052"/>
        <v>1</v>
      </c>
      <c r="D727" s="8">
        <f t="shared" si="1104"/>
        <v>4</v>
      </c>
      <c r="E727" s="18">
        <f ca="1">IF(G727=1,"-2147483647",IF(A727/L726&lt;=N$2*N$3,OFFSET(Shifts!A$1,L726,0,1)))</f>
        <v>211</v>
      </c>
      <c r="F727" s="8">
        <v>1</v>
      </c>
      <c r="G727" s="42">
        <f t="shared" ref="G727" si="1127">N$9</f>
        <v>0</v>
      </c>
      <c r="H727" s="8">
        <f t="shared" si="1054"/>
        <v>0</v>
      </c>
      <c r="I727" s="8">
        <f t="shared" si="1055"/>
        <v>0</v>
      </c>
      <c r="J727" s="8">
        <f t="shared" si="1056"/>
        <v>5</v>
      </c>
      <c r="K727" s="16" t="str">
        <f ca="1">VLOOKUP(E727,Shifts!A$2:B924,2,FALSE)</f>
        <v>00:00 00:00</v>
      </c>
      <c r="L727" s="16">
        <f t="shared" si="1057"/>
        <v>104</v>
      </c>
      <c r="M727" s="16" t="str">
        <f ca="1">VLOOKUP(B727,Schedule!A$2:B415,2,FALSE)</f>
        <v>00:00 00:00 1</v>
      </c>
      <c r="O727" s="8" t="str">
        <f t="shared" ca="1" si="1101"/>
        <v>insert into scheduleshift values (@ID,'92','1','4','211','1','0')exec @id=dbo.nextval 'scheduleshift.scheduleshiftref'</v>
      </c>
    </row>
    <row r="728" spans="1:15" x14ac:dyDescent="0.3">
      <c r="A728" s="8">
        <v>727</v>
      </c>
      <c r="B728" s="8">
        <f t="shared" si="1063"/>
        <v>92</v>
      </c>
      <c r="C728" s="8">
        <f t="shared" si="1052"/>
        <v>1</v>
      </c>
      <c r="D728" s="8">
        <f t="shared" si="1106"/>
        <v>5</v>
      </c>
      <c r="E728" s="18">
        <f ca="1">IF(G728=1,"-2147483647",IF(A728/L727&lt;=N$2*N$3,OFFSET(Shifts!A$1,L727,0,1)))</f>
        <v>211</v>
      </c>
      <c r="F728" s="8">
        <v>1</v>
      </c>
      <c r="G728" s="42">
        <f t="shared" ref="G728" si="1128">N$10</f>
        <v>0</v>
      </c>
      <c r="H728" s="8">
        <f t="shared" si="1054"/>
        <v>0</v>
      </c>
      <c r="I728" s="8">
        <f t="shared" si="1055"/>
        <v>0</v>
      </c>
      <c r="J728" s="8">
        <f t="shared" si="1056"/>
        <v>6</v>
      </c>
      <c r="K728" s="16" t="str">
        <f ca="1">VLOOKUP(E728,Shifts!A$2:B925,2,FALSE)</f>
        <v>00:00 00:00</v>
      </c>
      <c r="L728" s="16">
        <f t="shared" si="1057"/>
        <v>104</v>
      </c>
      <c r="M728" s="16" t="str">
        <f ca="1">VLOOKUP(B728,Schedule!A$2:B416,2,FALSE)</f>
        <v>00:00 00:00 1</v>
      </c>
      <c r="O728" s="8" t="str">
        <f t="shared" ca="1" si="1101"/>
        <v>insert into scheduleshift values (@ID,'92','1','5','211','1','0')exec @id=dbo.nextval 'scheduleshift.scheduleshiftref'</v>
      </c>
    </row>
    <row r="729" spans="1:15" x14ac:dyDescent="0.3">
      <c r="A729" s="8">
        <v>728</v>
      </c>
      <c r="B729" s="8">
        <f t="shared" si="1063"/>
        <v>92</v>
      </c>
      <c r="C729" s="8">
        <f t="shared" si="1052"/>
        <v>1</v>
      </c>
      <c r="D729" s="8">
        <f t="shared" si="1108"/>
        <v>6</v>
      </c>
      <c r="E729" s="18" t="str">
        <f ca="1">IF(G729=1,"-2147483647",IF(A729/L728&lt;=N$2*N$3,OFFSET(Shifts!A$1,L728,0,1)))</f>
        <v>-2147483647</v>
      </c>
      <c r="F729" s="8">
        <v>1</v>
      </c>
      <c r="G729" s="42">
        <f t="shared" ref="G729" si="1129">N$11</f>
        <v>1</v>
      </c>
      <c r="H729" s="8">
        <f t="shared" si="1054"/>
        <v>0</v>
      </c>
      <c r="I729" s="8">
        <f t="shared" si="1055"/>
        <v>0</v>
      </c>
      <c r="J729" s="8">
        <f t="shared" si="1056"/>
        <v>7</v>
      </c>
      <c r="K729" s="16" t="e">
        <f ca="1">VLOOKUP(E729,Shifts!A$2:B926,2,FALSE)</f>
        <v>#N/A</v>
      </c>
      <c r="L729" s="16">
        <f t="shared" si="1057"/>
        <v>105</v>
      </c>
      <c r="M729" s="16" t="str">
        <f ca="1">VLOOKUP(B729,Schedule!A$2:B417,2,FALSE)</f>
        <v>00:00 00:00 1</v>
      </c>
      <c r="O729" s="8" t="str">
        <f t="shared" ca="1" si="1101"/>
        <v>insert into scheduleshift values (@ID,'92','1','6','-2147483647','1','1')exec @id=dbo.nextval 'scheduleshift.scheduleshiftref'</v>
      </c>
    </row>
    <row r="730" spans="1:15" x14ac:dyDescent="0.3">
      <c r="A730" s="8">
        <v>729</v>
      </c>
      <c r="B730" s="8">
        <f t="shared" si="1063"/>
        <v>92</v>
      </c>
      <c r="C730" s="8">
        <f t="shared" si="1052"/>
        <v>1</v>
      </c>
      <c r="D730" s="8">
        <f t="shared" si="1110"/>
        <v>7</v>
      </c>
      <c r="E730" s="18" t="str">
        <f ca="1">IF(G730=1,"-2147483647",IF(A730/L729&lt;=N$2*N$3,OFFSET(Shifts!A$1,L729,0,1)))</f>
        <v>-2147483647</v>
      </c>
      <c r="F730" s="8">
        <v>1</v>
      </c>
      <c r="G730" s="42">
        <f t="shared" ref="G730" si="1130">N$12</f>
        <v>1</v>
      </c>
      <c r="H730" s="8">
        <f t="shared" si="1054"/>
        <v>0</v>
      </c>
      <c r="I730" s="8">
        <f t="shared" si="1055"/>
        <v>0</v>
      </c>
      <c r="J730" s="8">
        <f t="shared" si="1056"/>
        <v>1</v>
      </c>
      <c r="K730" s="16" t="e">
        <f ca="1">VLOOKUP(E730,Shifts!A$2:B927,2,FALSE)</f>
        <v>#N/A</v>
      </c>
      <c r="L730" s="16">
        <f t="shared" si="1057"/>
        <v>105</v>
      </c>
      <c r="M730" s="16" t="str">
        <f ca="1">VLOOKUP(B730,Schedule!A$2:B418,2,FALSE)</f>
        <v>00:00 00:00 1</v>
      </c>
      <c r="O730" s="8" t="str">
        <f t="shared" ca="1" si="1101"/>
        <v>insert into scheduleshift values (@ID,'92','1','7','-2147483647','1','1')exec @id=dbo.nextval 'scheduleshift.scheduleshiftref'</v>
      </c>
    </row>
    <row r="731" spans="1:15" x14ac:dyDescent="0.3">
      <c r="A731" s="8">
        <v>730</v>
      </c>
      <c r="B731" s="8">
        <f t="shared" si="1063"/>
        <v>93</v>
      </c>
      <c r="C731" s="8">
        <f t="shared" ref="C731:C794" si="1131">IF(I731=1,1,IF(H731=1,C730+1,IF(H731=0,C730)))</f>
        <v>1</v>
      </c>
      <c r="D731" s="8">
        <f t="shared" si="1079"/>
        <v>1</v>
      </c>
      <c r="E731" s="18">
        <f ca="1">IF(G731=1,"-2147483647",IF(A731/L730&lt;=N$2*N$3,OFFSET(Shifts!A$1,L730,0,1)))</f>
        <v>213</v>
      </c>
      <c r="F731" s="8">
        <v>1</v>
      </c>
      <c r="G731" s="42">
        <f t="shared" ref="G731" si="1132">N$6</f>
        <v>0</v>
      </c>
      <c r="H731" s="8">
        <f t="shared" ref="H731:H794" si="1133">IF(D730=7,1,0)</f>
        <v>1</v>
      </c>
      <c r="I731" s="8">
        <f t="shared" ref="I731:I794" si="1134">IF(C730*D730=N$2,1,0)</f>
        <v>1</v>
      </c>
      <c r="J731" s="8">
        <f t="shared" ref="J731:J794" si="1135">MOD(J730,N$2*N$3)+1</f>
        <v>2</v>
      </c>
      <c r="K731" s="16" t="str">
        <f ca="1">VLOOKUP(E731,Shifts!A$2:B928,2,FALSE)</f>
        <v>00:00 00:00</v>
      </c>
      <c r="L731" s="16">
        <f t="shared" ref="L731:L794" si="1136">IF(J731&lt;N$2*N$3,L730,L730+1)</f>
        <v>105</v>
      </c>
      <c r="M731" s="16" t="str">
        <f ca="1">VLOOKUP(B731,Schedule!A$2:B419,2,FALSE)</f>
        <v>00:00 00:00 1</v>
      </c>
      <c r="O731" s="8" t="str">
        <f t="shared" ca="1" si="1101"/>
        <v>insert into scheduleshift values (@ID,'93','1','1','213','1','0')exec @id=dbo.nextval 'scheduleshift.scheduleshiftref'</v>
      </c>
    </row>
    <row r="732" spans="1:15" x14ac:dyDescent="0.3">
      <c r="A732" s="8">
        <v>731</v>
      </c>
      <c r="B732" s="8">
        <f t="shared" si="1063"/>
        <v>93</v>
      </c>
      <c r="C732" s="8">
        <f t="shared" si="1131"/>
        <v>1</v>
      </c>
      <c r="D732" s="8">
        <f t="shared" si="1113"/>
        <v>2</v>
      </c>
      <c r="E732" s="18">
        <f ca="1">IF(G732=1,"-2147483647",IF(A732/L731&lt;=N$2*N$3,OFFSET(Shifts!A$1,L731,0,1)))</f>
        <v>213</v>
      </c>
      <c r="F732" s="8">
        <v>1</v>
      </c>
      <c r="G732" s="42">
        <f t="shared" ref="G732" si="1137">N$7</f>
        <v>0</v>
      </c>
      <c r="H732" s="8">
        <f t="shared" si="1133"/>
        <v>0</v>
      </c>
      <c r="I732" s="8">
        <f t="shared" si="1134"/>
        <v>0</v>
      </c>
      <c r="J732" s="8">
        <f t="shared" si="1135"/>
        <v>3</v>
      </c>
      <c r="K732" s="16" t="str">
        <f ca="1">VLOOKUP(E732,Shifts!A$2:B929,2,FALSE)</f>
        <v>00:00 00:00</v>
      </c>
      <c r="L732" s="16">
        <f t="shared" si="1136"/>
        <v>105</v>
      </c>
      <c r="M732" s="16" t="str">
        <f ca="1">VLOOKUP(B732,Schedule!A$2:B420,2,FALSE)</f>
        <v>00:00 00:00 1</v>
      </c>
      <c r="O732" s="8" t="str">
        <f t="shared" ca="1" si="1101"/>
        <v>insert into scheduleshift values (@ID,'93','1','2','213','1','0')exec @id=dbo.nextval 'scheduleshift.scheduleshiftref'</v>
      </c>
    </row>
    <row r="733" spans="1:15" x14ac:dyDescent="0.3">
      <c r="A733" s="8">
        <v>732</v>
      </c>
      <c r="B733" s="8">
        <f t="shared" si="1063"/>
        <v>93</v>
      </c>
      <c r="C733" s="8">
        <f t="shared" si="1131"/>
        <v>1</v>
      </c>
      <c r="D733" s="8">
        <f t="shared" si="1079"/>
        <v>1</v>
      </c>
      <c r="E733" s="18">
        <f ca="1">IF(G733=1,"-2147483647",IF(A733/L732&lt;=N$2*N$3,OFFSET(Shifts!A$1,L732,0,1)))</f>
        <v>213</v>
      </c>
      <c r="F733" s="8">
        <v>1</v>
      </c>
      <c r="G733" s="42">
        <f t="shared" ref="G733" si="1138">N$6</f>
        <v>0</v>
      </c>
      <c r="H733" s="8">
        <f t="shared" si="1133"/>
        <v>0</v>
      </c>
      <c r="I733" s="8">
        <f t="shared" si="1134"/>
        <v>0</v>
      </c>
      <c r="J733" s="8">
        <f t="shared" si="1135"/>
        <v>4</v>
      </c>
      <c r="K733" s="16" t="str">
        <f ca="1">VLOOKUP(E733,Shifts!A$2:B930,2,FALSE)</f>
        <v>00:00 00:00</v>
      </c>
      <c r="L733" s="16">
        <f t="shared" si="1136"/>
        <v>105</v>
      </c>
      <c r="M733" s="16" t="str">
        <f ca="1">VLOOKUP(B733,Schedule!A$2:B421,2,FALSE)</f>
        <v>00:00 00:00 1</v>
      </c>
      <c r="O733" s="8" t="str">
        <f t="shared" ca="1" si="1101"/>
        <v>insert into scheduleshift values (@ID,'93','1','1','213','1','0')exec @id=dbo.nextval 'scheduleshift.scheduleshiftref'</v>
      </c>
    </row>
    <row r="734" spans="1:15" x14ac:dyDescent="0.3">
      <c r="A734" s="8">
        <v>733</v>
      </c>
      <c r="B734" s="8">
        <f t="shared" si="1063"/>
        <v>93</v>
      </c>
      <c r="C734" s="8">
        <f t="shared" si="1131"/>
        <v>1</v>
      </c>
      <c r="D734" s="8">
        <f t="shared" si="1099"/>
        <v>2</v>
      </c>
      <c r="E734" s="18">
        <f ca="1">IF(G734=1,"-2147483647",IF(A734/L733&lt;=N$2*N$3,OFFSET(Shifts!A$1,L733,0,1)))</f>
        <v>213</v>
      </c>
      <c r="F734" s="8">
        <v>1</v>
      </c>
      <c r="G734" s="42">
        <f t="shared" ref="G734" si="1139">N$7</f>
        <v>0</v>
      </c>
      <c r="H734" s="8">
        <f t="shared" si="1133"/>
        <v>0</v>
      </c>
      <c r="I734" s="8">
        <f t="shared" si="1134"/>
        <v>0</v>
      </c>
      <c r="J734" s="8">
        <f t="shared" si="1135"/>
        <v>5</v>
      </c>
      <c r="K734" s="16" t="str">
        <f ca="1">VLOOKUP(E734,Shifts!A$2:B931,2,FALSE)</f>
        <v>00:00 00:00</v>
      </c>
      <c r="L734" s="16">
        <f t="shared" si="1136"/>
        <v>105</v>
      </c>
      <c r="M734" s="16" t="str">
        <f ca="1">VLOOKUP(B734,Schedule!A$2:B422,2,FALSE)</f>
        <v>00:00 00:00 1</v>
      </c>
      <c r="O734" s="8" t="str">
        <f t="shared" ca="1" si="1101"/>
        <v>insert into scheduleshift values (@ID,'93','1','2','213','1','0')exec @id=dbo.nextval 'scheduleshift.scheduleshiftref'</v>
      </c>
    </row>
    <row r="735" spans="1:15" x14ac:dyDescent="0.3">
      <c r="A735" s="8">
        <v>734</v>
      </c>
      <c r="B735" s="8">
        <f t="shared" si="1063"/>
        <v>93</v>
      </c>
      <c r="C735" s="8">
        <f t="shared" si="1131"/>
        <v>1</v>
      </c>
      <c r="D735" s="8">
        <f t="shared" si="1102"/>
        <v>3</v>
      </c>
      <c r="E735" s="18">
        <f ca="1">IF(G735=1,"-2147483647",IF(A735/L734&lt;=N$2*N$3,OFFSET(Shifts!A$1,L734,0,1)))</f>
        <v>213</v>
      </c>
      <c r="F735" s="8">
        <v>1</v>
      </c>
      <c r="G735" s="42">
        <f t="shared" ref="G735" si="1140">N$8</f>
        <v>0</v>
      </c>
      <c r="H735" s="8">
        <f t="shared" si="1133"/>
        <v>0</v>
      </c>
      <c r="I735" s="8">
        <f t="shared" si="1134"/>
        <v>0</v>
      </c>
      <c r="J735" s="8">
        <f t="shared" si="1135"/>
        <v>6</v>
      </c>
      <c r="K735" s="16" t="str">
        <f ca="1">VLOOKUP(E735,Shifts!A$2:B932,2,FALSE)</f>
        <v>00:00 00:00</v>
      </c>
      <c r="L735" s="16">
        <f t="shared" si="1136"/>
        <v>105</v>
      </c>
      <c r="M735" s="16" t="str">
        <f ca="1">VLOOKUP(B735,Schedule!A$2:B423,2,FALSE)</f>
        <v>00:00 00:00 1</v>
      </c>
      <c r="O735" s="8" t="str">
        <f t="shared" ca="1" si="1101"/>
        <v>insert into scheduleshift values (@ID,'93','1','3','213','1','0')exec @id=dbo.nextval 'scheduleshift.scheduleshiftref'</v>
      </c>
    </row>
    <row r="736" spans="1:15" x14ac:dyDescent="0.3">
      <c r="A736" s="8">
        <v>735</v>
      </c>
      <c r="B736" s="8">
        <f t="shared" si="1063"/>
        <v>93</v>
      </c>
      <c r="C736" s="8">
        <f t="shared" si="1131"/>
        <v>1</v>
      </c>
      <c r="D736" s="8">
        <f t="shared" si="1104"/>
        <v>4</v>
      </c>
      <c r="E736" s="18">
        <f ca="1">IF(G736=1,"-2147483647",IF(A736/L735&lt;=N$2*N$3,OFFSET(Shifts!A$1,L735,0,1)))</f>
        <v>213</v>
      </c>
      <c r="F736" s="8">
        <v>1</v>
      </c>
      <c r="G736" s="42">
        <f t="shared" ref="G736" si="1141">N$9</f>
        <v>0</v>
      </c>
      <c r="H736" s="8">
        <f t="shared" si="1133"/>
        <v>0</v>
      </c>
      <c r="I736" s="8">
        <f t="shared" si="1134"/>
        <v>0</v>
      </c>
      <c r="J736" s="8">
        <f t="shared" si="1135"/>
        <v>7</v>
      </c>
      <c r="K736" s="16" t="str">
        <f ca="1">VLOOKUP(E736,Shifts!A$2:B933,2,FALSE)</f>
        <v>00:00 00:00</v>
      </c>
      <c r="L736" s="16">
        <f t="shared" si="1136"/>
        <v>106</v>
      </c>
      <c r="M736" s="16" t="str">
        <f ca="1">VLOOKUP(B736,Schedule!A$2:B424,2,FALSE)</f>
        <v>00:00 00:00 1</v>
      </c>
      <c r="O736" s="8" t="str">
        <f t="shared" ca="1" si="1101"/>
        <v>insert into scheduleshift values (@ID,'93','1','4','213','1','0')exec @id=dbo.nextval 'scheduleshift.scheduleshiftref'</v>
      </c>
    </row>
    <row r="737" spans="1:15" x14ac:dyDescent="0.3">
      <c r="A737" s="8">
        <v>736</v>
      </c>
      <c r="B737" s="8">
        <f t="shared" ref="B737:B800" si="1142">IF(I737=1,B736+1,B736)</f>
        <v>93</v>
      </c>
      <c r="C737" s="8">
        <f t="shared" si="1131"/>
        <v>1</v>
      </c>
      <c r="D737" s="8">
        <f t="shared" si="1106"/>
        <v>5</v>
      </c>
      <c r="E737" s="18">
        <f ca="1">IF(G737=1,"-2147483647",IF(A737/L736&lt;=N$2*N$3,OFFSET(Shifts!A$1,L736,0,1)))</f>
        <v>215</v>
      </c>
      <c r="F737" s="8">
        <v>1</v>
      </c>
      <c r="G737" s="42">
        <f t="shared" ref="G737" si="1143">N$10</f>
        <v>0</v>
      </c>
      <c r="H737" s="8">
        <f t="shared" si="1133"/>
        <v>0</v>
      </c>
      <c r="I737" s="8">
        <f t="shared" si="1134"/>
        <v>0</v>
      </c>
      <c r="J737" s="8">
        <f t="shared" si="1135"/>
        <v>1</v>
      </c>
      <c r="K737" s="16" t="str">
        <f ca="1">VLOOKUP(E737,Shifts!A$2:B934,2,FALSE)</f>
        <v>00:00 00:00</v>
      </c>
      <c r="L737" s="16">
        <f t="shared" si="1136"/>
        <v>106</v>
      </c>
      <c r="M737" s="16" t="str">
        <f ca="1">VLOOKUP(B737,Schedule!A$2:B425,2,FALSE)</f>
        <v>00:00 00:00 1</v>
      </c>
      <c r="O737" s="8" t="str">
        <f t="shared" ca="1" si="1101"/>
        <v>insert into scheduleshift values (@ID,'93','1','5','215','1','0')exec @id=dbo.nextval 'scheduleshift.scheduleshiftref'</v>
      </c>
    </row>
    <row r="738" spans="1:15" x14ac:dyDescent="0.3">
      <c r="A738" s="8">
        <v>737</v>
      </c>
      <c r="B738" s="8">
        <f t="shared" si="1142"/>
        <v>93</v>
      </c>
      <c r="C738" s="8">
        <f t="shared" si="1131"/>
        <v>1</v>
      </c>
      <c r="D738" s="8">
        <f t="shared" si="1108"/>
        <v>6</v>
      </c>
      <c r="E738" s="18" t="str">
        <f ca="1">IF(G738=1,"-2147483647",IF(A738/L737&lt;=N$2*N$3,OFFSET(Shifts!A$1,L737,0,1)))</f>
        <v>-2147483647</v>
      </c>
      <c r="F738" s="8">
        <v>1</v>
      </c>
      <c r="G738" s="42">
        <f t="shared" ref="G738" si="1144">N$11</f>
        <v>1</v>
      </c>
      <c r="H738" s="8">
        <f t="shared" si="1133"/>
        <v>0</v>
      </c>
      <c r="I738" s="8">
        <f t="shared" si="1134"/>
        <v>0</v>
      </c>
      <c r="J738" s="8">
        <f t="shared" si="1135"/>
        <v>2</v>
      </c>
      <c r="K738" s="16" t="e">
        <f ca="1">VLOOKUP(E738,Shifts!A$2:B935,2,FALSE)</f>
        <v>#N/A</v>
      </c>
      <c r="L738" s="16">
        <f t="shared" si="1136"/>
        <v>106</v>
      </c>
      <c r="M738" s="16" t="str">
        <f ca="1">VLOOKUP(B738,Schedule!A$2:B426,2,FALSE)</f>
        <v>00:00 00:00 1</v>
      </c>
      <c r="O738" s="8" t="str">
        <f t="shared" ca="1" si="1101"/>
        <v>insert into scheduleshift values (@ID,'93','1','6','-2147483647','1','1')exec @id=dbo.nextval 'scheduleshift.scheduleshiftref'</v>
      </c>
    </row>
    <row r="739" spans="1:15" x14ac:dyDescent="0.3">
      <c r="A739" s="8">
        <v>738</v>
      </c>
      <c r="B739" s="8">
        <f t="shared" si="1142"/>
        <v>93</v>
      </c>
      <c r="C739" s="8">
        <f t="shared" si="1131"/>
        <v>1</v>
      </c>
      <c r="D739" s="8">
        <f t="shared" si="1110"/>
        <v>7</v>
      </c>
      <c r="E739" s="18" t="str">
        <f ca="1">IF(G739=1,"-2147483647",IF(A739/L738&lt;=N$2*N$3,OFFSET(Shifts!A$1,L738,0,1)))</f>
        <v>-2147483647</v>
      </c>
      <c r="F739" s="8">
        <v>1</v>
      </c>
      <c r="G739" s="42">
        <f t="shared" ref="G739" si="1145">N$12</f>
        <v>1</v>
      </c>
      <c r="H739" s="8">
        <f t="shared" si="1133"/>
        <v>0</v>
      </c>
      <c r="I739" s="8">
        <f t="shared" si="1134"/>
        <v>0</v>
      </c>
      <c r="J739" s="8">
        <f t="shared" si="1135"/>
        <v>3</v>
      </c>
      <c r="K739" s="16" t="e">
        <f ca="1">VLOOKUP(E739,Shifts!A$2:B936,2,FALSE)</f>
        <v>#N/A</v>
      </c>
      <c r="L739" s="16">
        <f t="shared" si="1136"/>
        <v>106</v>
      </c>
      <c r="M739" s="16" t="str">
        <f ca="1">VLOOKUP(B739,Schedule!A$2:B427,2,FALSE)</f>
        <v>00:00 00:00 1</v>
      </c>
      <c r="O739" s="8" t="str">
        <f t="shared" ca="1" si="1101"/>
        <v>insert into scheduleshift values (@ID,'93','1','7','-2147483647','1','1')exec @id=dbo.nextval 'scheduleshift.scheduleshiftref'</v>
      </c>
    </row>
    <row r="740" spans="1:15" x14ac:dyDescent="0.3">
      <c r="A740" s="8">
        <v>739</v>
      </c>
      <c r="B740" s="8">
        <f t="shared" si="1142"/>
        <v>94</v>
      </c>
      <c r="C740" s="8">
        <f t="shared" si="1131"/>
        <v>1</v>
      </c>
      <c r="D740" s="8">
        <f t="shared" si="1079"/>
        <v>1</v>
      </c>
      <c r="E740" s="18">
        <f ca="1">IF(G740=1,"-2147483647",IF(A740/L739&lt;=N$2*N$3,OFFSET(Shifts!A$1,L739,0,1)))</f>
        <v>215</v>
      </c>
      <c r="F740" s="8">
        <v>1</v>
      </c>
      <c r="G740" s="42">
        <f t="shared" ref="G740" si="1146">N$6</f>
        <v>0</v>
      </c>
      <c r="H740" s="8">
        <f t="shared" si="1133"/>
        <v>1</v>
      </c>
      <c r="I740" s="8">
        <f t="shared" si="1134"/>
        <v>1</v>
      </c>
      <c r="J740" s="8">
        <f t="shared" si="1135"/>
        <v>4</v>
      </c>
      <c r="K740" s="16" t="str">
        <f ca="1">VLOOKUP(E740,Shifts!A$2:B937,2,FALSE)</f>
        <v>00:00 00:00</v>
      </c>
      <c r="L740" s="16">
        <f t="shared" si="1136"/>
        <v>106</v>
      </c>
      <c r="M740" s="16" t="str">
        <f ca="1">VLOOKUP(B740,Schedule!A$2:B428,2,FALSE)</f>
        <v>00:00 00:00 1</v>
      </c>
      <c r="O740" s="8" t="str">
        <f t="shared" ca="1" si="1101"/>
        <v>insert into scheduleshift values (@ID,'94','1','1','215','1','0')exec @id=dbo.nextval 'scheduleshift.scheduleshiftref'</v>
      </c>
    </row>
    <row r="741" spans="1:15" x14ac:dyDescent="0.3">
      <c r="A741" s="8">
        <v>740</v>
      </c>
      <c r="B741" s="8">
        <f t="shared" si="1142"/>
        <v>94</v>
      </c>
      <c r="C741" s="8">
        <f t="shared" si="1131"/>
        <v>1</v>
      </c>
      <c r="D741" s="8">
        <f t="shared" si="1113"/>
        <v>2</v>
      </c>
      <c r="E741" s="18">
        <f ca="1">IF(G741=1,"-2147483647",IF(A741/L740&lt;=N$2*N$3,OFFSET(Shifts!A$1,L740,0,1)))</f>
        <v>215</v>
      </c>
      <c r="F741" s="8">
        <v>1</v>
      </c>
      <c r="G741" s="42">
        <f t="shared" ref="G741" si="1147">N$7</f>
        <v>0</v>
      </c>
      <c r="H741" s="8">
        <f t="shared" si="1133"/>
        <v>0</v>
      </c>
      <c r="I741" s="8">
        <f t="shared" si="1134"/>
        <v>0</v>
      </c>
      <c r="J741" s="8">
        <f t="shared" si="1135"/>
        <v>5</v>
      </c>
      <c r="K741" s="16" t="str">
        <f ca="1">VLOOKUP(E741,Shifts!A$2:B938,2,FALSE)</f>
        <v>00:00 00:00</v>
      </c>
      <c r="L741" s="16">
        <f t="shared" si="1136"/>
        <v>106</v>
      </c>
      <c r="M741" s="16" t="str">
        <f ca="1">VLOOKUP(B741,Schedule!A$2:B429,2,FALSE)</f>
        <v>00:00 00:00 1</v>
      </c>
      <c r="O741" s="8" t="str">
        <f t="shared" ca="1" si="1101"/>
        <v>insert into scheduleshift values (@ID,'94','1','2','215','1','0')exec @id=dbo.nextval 'scheduleshift.scheduleshiftref'</v>
      </c>
    </row>
    <row r="742" spans="1:15" x14ac:dyDescent="0.3">
      <c r="A742" s="8">
        <v>741</v>
      </c>
      <c r="B742" s="8">
        <f t="shared" si="1142"/>
        <v>94</v>
      </c>
      <c r="C742" s="8">
        <f t="shared" si="1131"/>
        <v>1</v>
      </c>
      <c r="D742" s="8">
        <f t="shared" si="1079"/>
        <v>1</v>
      </c>
      <c r="E742" s="18">
        <f ca="1">IF(G742=1,"-2147483647",IF(A742/L741&lt;=N$2*N$3,OFFSET(Shifts!A$1,L741,0,1)))</f>
        <v>215</v>
      </c>
      <c r="F742" s="8">
        <v>1</v>
      </c>
      <c r="G742" s="42">
        <f t="shared" ref="G742" si="1148">N$6</f>
        <v>0</v>
      </c>
      <c r="H742" s="8">
        <f t="shared" si="1133"/>
        <v>0</v>
      </c>
      <c r="I742" s="8">
        <f t="shared" si="1134"/>
        <v>0</v>
      </c>
      <c r="J742" s="8">
        <f t="shared" si="1135"/>
        <v>6</v>
      </c>
      <c r="K742" s="16" t="str">
        <f ca="1">VLOOKUP(E742,Shifts!A$2:B939,2,FALSE)</f>
        <v>00:00 00:00</v>
      </c>
      <c r="L742" s="16">
        <f t="shared" si="1136"/>
        <v>106</v>
      </c>
      <c r="M742" s="16" t="str">
        <f ca="1">VLOOKUP(B742,Schedule!A$2:B430,2,FALSE)</f>
        <v>00:00 00:00 1</v>
      </c>
      <c r="O742" s="8" t="str">
        <f t="shared" ca="1" si="1101"/>
        <v>insert into scheduleshift values (@ID,'94','1','1','215','1','0')exec @id=dbo.nextval 'scheduleshift.scheduleshiftref'</v>
      </c>
    </row>
    <row r="743" spans="1:15" x14ac:dyDescent="0.3">
      <c r="A743" s="8">
        <v>742</v>
      </c>
      <c r="B743" s="8">
        <f t="shared" si="1142"/>
        <v>94</v>
      </c>
      <c r="C743" s="8">
        <f t="shared" si="1131"/>
        <v>1</v>
      </c>
      <c r="D743" s="8">
        <f t="shared" si="1099"/>
        <v>2</v>
      </c>
      <c r="E743" s="18">
        <f ca="1">IF(G743=1,"-2147483647",IF(A743/L742&lt;=N$2*N$3,OFFSET(Shifts!A$1,L742,0,1)))</f>
        <v>215</v>
      </c>
      <c r="F743" s="8">
        <v>1</v>
      </c>
      <c r="G743" s="42">
        <f t="shared" ref="G743" si="1149">N$7</f>
        <v>0</v>
      </c>
      <c r="H743" s="8">
        <f t="shared" si="1133"/>
        <v>0</v>
      </c>
      <c r="I743" s="8">
        <f t="shared" si="1134"/>
        <v>0</v>
      </c>
      <c r="J743" s="8">
        <f t="shared" si="1135"/>
        <v>7</v>
      </c>
      <c r="K743" s="16" t="str">
        <f ca="1">VLOOKUP(E743,Shifts!A$2:B940,2,FALSE)</f>
        <v>00:00 00:00</v>
      </c>
      <c r="L743" s="16">
        <f t="shared" si="1136"/>
        <v>107</v>
      </c>
      <c r="M743" s="16" t="str">
        <f ca="1">VLOOKUP(B743,Schedule!A$2:B431,2,FALSE)</f>
        <v>00:00 00:00 1</v>
      </c>
      <c r="O743" s="8" t="str">
        <f t="shared" ca="1" si="1101"/>
        <v>insert into scheduleshift values (@ID,'94','1','2','215','1','0')exec @id=dbo.nextval 'scheduleshift.scheduleshiftref'</v>
      </c>
    </row>
    <row r="744" spans="1:15" x14ac:dyDescent="0.3">
      <c r="A744" s="8">
        <v>743</v>
      </c>
      <c r="B744" s="8">
        <f t="shared" si="1142"/>
        <v>94</v>
      </c>
      <c r="C744" s="8">
        <f t="shared" si="1131"/>
        <v>1</v>
      </c>
      <c r="D744" s="8">
        <f t="shared" si="1102"/>
        <v>3</v>
      </c>
      <c r="E744" s="18">
        <f ca="1">IF(G744=1,"-2147483647",IF(A744/L743&lt;=N$2*N$3,OFFSET(Shifts!A$1,L743,0,1)))</f>
        <v>217</v>
      </c>
      <c r="F744" s="8">
        <v>1</v>
      </c>
      <c r="G744" s="42">
        <f t="shared" ref="G744" si="1150">N$8</f>
        <v>0</v>
      </c>
      <c r="H744" s="8">
        <f t="shared" si="1133"/>
        <v>0</v>
      </c>
      <c r="I744" s="8">
        <f t="shared" si="1134"/>
        <v>0</v>
      </c>
      <c r="J744" s="8">
        <f t="shared" si="1135"/>
        <v>1</v>
      </c>
      <c r="K744" s="16" t="str">
        <f ca="1">VLOOKUP(E744,Shifts!A$2:B941,2,FALSE)</f>
        <v>00:00 00:00</v>
      </c>
      <c r="L744" s="16">
        <f t="shared" si="1136"/>
        <v>107</v>
      </c>
      <c r="M744" s="16" t="str">
        <f ca="1">VLOOKUP(B744,Schedule!A$2:B432,2,FALSE)</f>
        <v>00:00 00:00 1</v>
      </c>
      <c r="O744" s="8" t="str">
        <f t="shared" ca="1" si="1101"/>
        <v>insert into scheduleshift values (@ID,'94','1','3','217','1','0')exec @id=dbo.nextval 'scheduleshift.scheduleshiftref'</v>
      </c>
    </row>
    <row r="745" spans="1:15" x14ac:dyDescent="0.3">
      <c r="A745" s="8">
        <v>744</v>
      </c>
      <c r="B745" s="8">
        <f t="shared" si="1142"/>
        <v>94</v>
      </c>
      <c r="C745" s="8">
        <f t="shared" si="1131"/>
        <v>1</v>
      </c>
      <c r="D745" s="8">
        <f t="shared" si="1104"/>
        <v>4</v>
      </c>
      <c r="E745" s="18">
        <f ca="1">IF(G745=1,"-2147483647",IF(A745/L744&lt;=N$2*N$3,OFFSET(Shifts!A$1,L744,0,1)))</f>
        <v>217</v>
      </c>
      <c r="F745" s="8">
        <v>1</v>
      </c>
      <c r="G745" s="42">
        <f t="shared" ref="G745" si="1151">N$9</f>
        <v>0</v>
      </c>
      <c r="H745" s="8">
        <f t="shared" si="1133"/>
        <v>0</v>
      </c>
      <c r="I745" s="8">
        <f t="shared" si="1134"/>
        <v>0</v>
      </c>
      <c r="J745" s="8">
        <f t="shared" si="1135"/>
        <v>2</v>
      </c>
      <c r="K745" s="16" t="str">
        <f ca="1">VLOOKUP(E745,Shifts!A$2:B942,2,FALSE)</f>
        <v>00:00 00:00</v>
      </c>
      <c r="L745" s="16">
        <f t="shared" si="1136"/>
        <v>107</v>
      </c>
      <c r="M745" s="16" t="str">
        <f ca="1">VLOOKUP(B745,Schedule!A$2:B433,2,FALSE)</f>
        <v>00:00 00:00 1</v>
      </c>
      <c r="O745" s="8" t="str">
        <f t="shared" ca="1" si="1101"/>
        <v>insert into scheduleshift values (@ID,'94','1','4','217','1','0')exec @id=dbo.nextval 'scheduleshift.scheduleshiftref'</v>
      </c>
    </row>
    <row r="746" spans="1:15" x14ac:dyDescent="0.3">
      <c r="A746" s="8">
        <v>745</v>
      </c>
      <c r="B746" s="8">
        <f t="shared" si="1142"/>
        <v>94</v>
      </c>
      <c r="C746" s="8">
        <f t="shared" si="1131"/>
        <v>1</v>
      </c>
      <c r="D746" s="8">
        <f t="shared" si="1106"/>
        <v>5</v>
      </c>
      <c r="E746" s="18">
        <f ca="1">IF(G746=1,"-2147483647",IF(A746/L745&lt;=N$2*N$3,OFFSET(Shifts!A$1,L745,0,1)))</f>
        <v>217</v>
      </c>
      <c r="F746" s="8">
        <v>1</v>
      </c>
      <c r="G746" s="42">
        <f t="shared" ref="G746" si="1152">N$10</f>
        <v>0</v>
      </c>
      <c r="H746" s="8">
        <f t="shared" si="1133"/>
        <v>0</v>
      </c>
      <c r="I746" s="8">
        <f t="shared" si="1134"/>
        <v>0</v>
      </c>
      <c r="J746" s="8">
        <f t="shared" si="1135"/>
        <v>3</v>
      </c>
      <c r="K746" s="16" t="str">
        <f ca="1">VLOOKUP(E746,Shifts!A$2:B943,2,FALSE)</f>
        <v>00:00 00:00</v>
      </c>
      <c r="L746" s="16">
        <f t="shared" si="1136"/>
        <v>107</v>
      </c>
      <c r="M746" s="16" t="str">
        <f ca="1">VLOOKUP(B746,Schedule!A$2:B434,2,FALSE)</f>
        <v>00:00 00:00 1</v>
      </c>
      <c r="O746" s="8" t="str">
        <f t="shared" ca="1" si="1101"/>
        <v>insert into scheduleshift values (@ID,'94','1','5','217','1','0')exec @id=dbo.nextval 'scheduleshift.scheduleshiftref'</v>
      </c>
    </row>
    <row r="747" spans="1:15" x14ac:dyDescent="0.3">
      <c r="A747" s="8">
        <v>746</v>
      </c>
      <c r="B747" s="8">
        <f t="shared" si="1142"/>
        <v>94</v>
      </c>
      <c r="C747" s="8">
        <f t="shared" si="1131"/>
        <v>1</v>
      </c>
      <c r="D747" s="8">
        <f t="shared" si="1108"/>
        <v>6</v>
      </c>
      <c r="E747" s="18" t="str">
        <f ca="1">IF(G747=1,"-2147483647",IF(A747/L746&lt;=N$2*N$3,OFFSET(Shifts!A$1,L746,0,1)))</f>
        <v>-2147483647</v>
      </c>
      <c r="F747" s="8">
        <v>1</v>
      </c>
      <c r="G747" s="42">
        <f t="shared" ref="G747" si="1153">N$11</f>
        <v>1</v>
      </c>
      <c r="H747" s="8">
        <f t="shared" si="1133"/>
        <v>0</v>
      </c>
      <c r="I747" s="8">
        <f t="shared" si="1134"/>
        <v>0</v>
      </c>
      <c r="J747" s="8">
        <f t="shared" si="1135"/>
        <v>4</v>
      </c>
      <c r="K747" s="16" t="e">
        <f ca="1">VLOOKUP(E747,Shifts!A$2:B944,2,FALSE)</f>
        <v>#N/A</v>
      </c>
      <c r="L747" s="16">
        <f t="shared" si="1136"/>
        <v>107</v>
      </c>
      <c r="M747" s="16" t="str">
        <f ca="1">VLOOKUP(B747,Schedule!A$2:B435,2,FALSE)</f>
        <v>00:00 00:00 1</v>
      </c>
      <c r="O747" s="8" t="str">
        <f t="shared" ca="1" si="1101"/>
        <v>insert into scheduleshift values (@ID,'94','1','6','-2147483647','1','1')exec @id=dbo.nextval 'scheduleshift.scheduleshiftref'</v>
      </c>
    </row>
    <row r="748" spans="1:15" x14ac:dyDescent="0.3">
      <c r="A748" s="8">
        <v>747</v>
      </c>
      <c r="B748" s="8">
        <f t="shared" si="1142"/>
        <v>94</v>
      </c>
      <c r="C748" s="8">
        <f t="shared" si="1131"/>
        <v>1</v>
      </c>
      <c r="D748" s="8">
        <f t="shared" si="1110"/>
        <v>7</v>
      </c>
      <c r="E748" s="18" t="str">
        <f ca="1">IF(G748=1,"-2147483647",IF(A748/L747&lt;=N$2*N$3,OFFSET(Shifts!A$1,L747,0,1)))</f>
        <v>-2147483647</v>
      </c>
      <c r="F748" s="8">
        <v>1</v>
      </c>
      <c r="G748" s="42">
        <f t="shared" ref="G748" si="1154">N$12</f>
        <v>1</v>
      </c>
      <c r="H748" s="8">
        <f t="shared" si="1133"/>
        <v>0</v>
      </c>
      <c r="I748" s="8">
        <f t="shared" si="1134"/>
        <v>0</v>
      </c>
      <c r="J748" s="8">
        <f t="shared" si="1135"/>
        <v>5</v>
      </c>
      <c r="K748" s="16" t="e">
        <f ca="1">VLOOKUP(E748,Shifts!A$2:B945,2,FALSE)</f>
        <v>#N/A</v>
      </c>
      <c r="L748" s="16">
        <f t="shared" si="1136"/>
        <v>107</v>
      </c>
      <c r="M748" s="16" t="str">
        <f ca="1">VLOOKUP(B748,Schedule!A$2:B436,2,FALSE)</f>
        <v>00:00 00:00 1</v>
      </c>
      <c r="O748" s="8" t="str">
        <f t="shared" ca="1" si="1101"/>
        <v>insert into scheduleshift values (@ID,'94','1','7','-2147483647','1','1')exec @id=dbo.nextval 'scheduleshift.scheduleshiftref'</v>
      </c>
    </row>
    <row r="749" spans="1:15" x14ac:dyDescent="0.3">
      <c r="A749" s="8">
        <v>748</v>
      </c>
      <c r="B749" s="8">
        <f t="shared" si="1142"/>
        <v>95</v>
      </c>
      <c r="C749" s="8">
        <f t="shared" si="1131"/>
        <v>1</v>
      </c>
      <c r="D749" s="8">
        <f t="shared" si="1079"/>
        <v>1</v>
      </c>
      <c r="E749" s="18">
        <f ca="1">IF(G749=1,"-2147483647",IF(A749/L748&lt;=N$2*N$3,OFFSET(Shifts!A$1,L748,0,1)))</f>
        <v>217</v>
      </c>
      <c r="F749" s="8">
        <v>1</v>
      </c>
      <c r="G749" s="42">
        <f t="shared" ref="G749" si="1155">N$6</f>
        <v>0</v>
      </c>
      <c r="H749" s="8">
        <f t="shared" si="1133"/>
        <v>1</v>
      </c>
      <c r="I749" s="8">
        <f t="shared" si="1134"/>
        <v>1</v>
      </c>
      <c r="J749" s="8">
        <f t="shared" si="1135"/>
        <v>6</v>
      </c>
      <c r="K749" s="16" t="str">
        <f ca="1">VLOOKUP(E749,Shifts!A$2:B946,2,FALSE)</f>
        <v>00:00 00:00</v>
      </c>
      <c r="L749" s="16">
        <f t="shared" si="1136"/>
        <v>107</v>
      </c>
      <c r="M749" s="16" t="str">
        <f ca="1">VLOOKUP(B749,Schedule!A$2:B437,2,FALSE)</f>
        <v>00:00 00:00 1</v>
      </c>
      <c r="O749" s="8" t="str">
        <f t="shared" ca="1" si="1101"/>
        <v>insert into scheduleshift values (@ID,'95','1','1','217','1','0')exec @id=dbo.nextval 'scheduleshift.scheduleshiftref'</v>
      </c>
    </row>
    <row r="750" spans="1:15" x14ac:dyDescent="0.3">
      <c r="A750" s="8">
        <v>749</v>
      </c>
      <c r="B750" s="8">
        <f t="shared" si="1142"/>
        <v>95</v>
      </c>
      <c r="C750" s="8">
        <f t="shared" si="1131"/>
        <v>1</v>
      </c>
      <c r="D750" s="8">
        <f t="shared" si="1113"/>
        <v>2</v>
      </c>
      <c r="E750" s="18">
        <f ca="1">IF(G750=1,"-2147483647",IF(A750/L749&lt;=N$2*N$3,OFFSET(Shifts!A$1,L749,0,1)))</f>
        <v>217</v>
      </c>
      <c r="F750" s="8">
        <v>1</v>
      </c>
      <c r="G750" s="42">
        <f t="shared" ref="G750" si="1156">N$7</f>
        <v>0</v>
      </c>
      <c r="H750" s="8">
        <f t="shared" si="1133"/>
        <v>0</v>
      </c>
      <c r="I750" s="8">
        <f t="shared" si="1134"/>
        <v>0</v>
      </c>
      <c r="J750" s="8">
        <f t="shared" si="1135"/>
        <v>7</v>
      </c>
      <c r="K750" s="16" t="str">
        <f ca="1">VLOOKUP(E750,Shifts!A$2:B947,2,FALSE)</f>
        <v>00:00 00:00</v>
      </c>
      <c r="L750" s="16">
        <f t="shared" si="1136"/>
        <v>108</v>
      </c>
      <c r="M750" s="16" t="str">
        <f ca="1">VLOOKUP(B750,Schedule!A$2:B438,2,FALSE)</f>
        <v>00:00 00:00 1</v>
      </c>
      <c r="O750" s="8" t="str">
        <f t="shared" ca="1" si="1101"/>
        <v>insert into scheduleshift values (@ID,'95','1','2','217','1','0')exec @id=dbo.nextval 'scheduleshift.scheduleshiftref'</v>
      </c>
    </row>
    <row r="751" spans="1:15" x14ac:dyDescent="0.3">
      <c r="A751" s="8">
        <v>750</v>
      </c>
      <c r="B751" s="8">
        <f t="shared" si="1142"/>
        <v>95</v>
      </c>
      <c r="C751" s="8">
        <f t="shared" si="1131"/>
        <v>1</v>
      </c>
      <c r="D751" s="8">
        <f t="shared" si="1079"/>
        <v>1</v>
      </c>
      <c r="E751" s="18">
        <f ca="1">IF(G751=1,"-2147483647",IF(A751/L750&lt;=N$2*N$3,OFFSET(Shifts!A$1,L750,0,1)))</f>
        <v>219</v>
      </c>
      <c r="F751" s="8">
        <v>1</v>
      </c>
      <c r="G751" s="42">
        <f t="shared" ref="G751" si="1157">N$6</f>
        <v>0</v>
      </c>
      <c r="H751" s="8">
        <f t="shared" si="1133"/>
        <v>0</v>
      </c>
      <c r="I751" s="8">
        <f t="shared" si="1134"/>
        <v>0</v>
      </c>
      <c r="J751" s="8">
        <f t="shared" si="1135"/>
        <v>1</v>
      </c>
      <c r="K751" s="16" t="str">
        <f ca="1">VLOOKUP(E751,Shifts!A$2:B948,2,FALSE)</f>
        <v>00:00 00:00</v>
      </c>
      <c r="L751" s="16">
        <f t="shared" si="1136"/>
        <v>108</v>
      </c>
      <c r="M751" s="16" t="str">
        <f ca="1">VLOOKUP(B751,Schedule!A$2:B439,2,FALSE)</f>
        <v>00:00 00:00 1</v>
      </c>
      <c r="O751" s="8" t="str">
        <f t="shared" ca="1" si="1101"/>
        <v>insert into scheduleshift values (@ID,'95','1','1','219','1','0')exec @id=dbo.nextval 'scheduleshift.scheduleshiftref'</v>
      </c>
    </row>
    <row r="752" spans="1:15" x14ac:dyDescent="0.3">
      <c r="A752" s="8">
        <v>751</v>
      </c>
      <c r="B752" s="8">
        <f t="shared" si="1142"/>
        <v>95</v>
      </c>
      <c r="C752" s="8">
        <f t="shared" si="1131"/>
        <v>1</v>
      </c>
      <c r="D752" s="8">
        <f t="shared" si="1099"/>
        <v>2</v>
      </c>
      <c r="E752" s="18">
        <f ca="1">IF(G752=1,"-2147483647",IF(A752/L751&lt;=N$2*N$3,OFFSET(Shifts!A$1,L751,0,1)))</f>
        <v>219</v>
      </c>
      <c r="F752" s="8">
        <v>1</v>
      </c>
      <c r="G752" s="42">
        <f t="shared" ref="G752" si="1158">N$7</f>
        <v>0</v>
      </c>
      <c r="H752" s="8">
        <f t="shared" si="1133"/>
        <v>0</v>
      </c>
      <c r="I752" s="8">
        <f t="shared" si="1134"/>
        <v>0</v>
      </c>
      <c r="J752" s="8">
        <f t="shared" si="1135"/>
        <v>2</v>
      </c>
      <c r="K752" s="16" t="str">
        <f ca="1">VLOOKUP(E752,Shifts!A$2:B949,2,FALSE)</f>
        <v>00:00 00:00</v>
      </c>
      <c r="L752" s="16">
        <f t="shared" si="1136"/>
        <v>108</v>
      </c>
      <c r="M752" s="16" t="str">
        <f ca="1">VLOOKUP(B752,Schedule!A$2:B440,2,FALSE)</f>
        <v>00:00 00:00 1</v>
      </c>
      <c r="O752" s="8" t="str">
        <f t="shared" ca="1" si="1101"/>
        <v>insert into scheduleshift values (@ID,'95','1','2','219','1','0')exec @id=dbo.nextval 'scheduleshift.scheduleshiftref'</v>
      </c>
    </row>
    <row r="753" spans="1:15" x14ac:dyDescent="0.3">
      <c r="A753" s="8">
        <v>752</v>
      </c>
      <c r="B753" s="8">
        <f t="shared" si="1142"/>
        <v>95</v>
      </c>
      <c r="C753" s="8">
        <f t="shared" si="1131"/>
        <v>1</v>
      </c>
      <c r="D753" s="8">
        <f t="shared" si="1102"/>
        <v>3</v>
      </c>
      <c r="E753" s="18">
        <f ca="1">IF(G753=1,"-2147483647",IF(A753/L752&lt;=N$2*N$3,OFFSET(Shifts!A$1,L752,0,1)))</f>
        <v>219</v>
      </c>
      <c r="F753" s="8">
        <v>1</v>
      </c>
      <c r="G753" s="42">
        <f t="shared" ref="G753" si="1159">N$8</f>
        <v>0</v>
      </c>
      <c r="H753" s="8">
        <f t="shared" si="1133"/>
        <v>0</v>
      </c>
      <c r="I753" s="8">
        <f t="shared" si="1134"/>
        <v>0</v>
      </c>
      <c r="J753" s="8">
        <f t="shared" si="1135"/>
        <v>3</v>
      </c>
      <c r="K753" s="16" t="str">
        <f ca="1">VLOOKUP(E753,Shifts!A$2:B950,2,FALSE)</f>
        <v>00:00 00:00</v>
      </c>
      <c r="L753" s="16">
        <f t="shared" si="1136"/>
        <v>108</v>
      </c>
      <c r="M753" s="16" t="str">
        <f ca="1">VLOOKUP(B753,Schedule!A$2:B441,2,FALSE)</f>
        <v>00:00 00:00 1</v>
      </c>
      <c r="O753" s="8" t="str">
        <f t="shared" ca="1" si="1101"/>
        <v>insert into scheduleshift values (@ID,'95','1','3','219','1','0')exec @id=dbo.nextval 'scheduleshift.scheduleshiftref'</v>
      </c>
    </row>
    <row r="754" spans="1:15" x14ac:dyDescent="0.3">
      <c r="A754" s="8">
        <v>753</v>
      </c>
      <c r="B754" s="8">
        <f t="shared" si="1142"/>
        <v>95</v>
      </c>
      <c r="C754" s="8">
        <f t="shared" si="1131"/>
        <v>1</v>
      </c>
      <c r="D754" s="8">
        <f t="shared" si="1104"/>
        <v>4</v>
      </c>
      <c r="E754" s="18">
        <f ca="1">IF(G754=1,"-2147483647",IF(A754/L753&lt;=N$2*N$3,OFFSET(Shifts!A$1,L753,0,1)))</f>
        <v>219</v>
      </c>
      <c r="F754" s="8">
        <v>1</v>
      </c>
      <c r="G754" s="42">
        <f t="shared" ref="G754" si="1160">N$9</f>
        <v>0</v>
      </c>
      <c r="H754" s="8">
        <f t="shared" si="1133"/>
        <v>0</v>
      </c>
      <c r="I754" s="8">
        <f t="shared" si="1134"/>
        <v>0</v>
      </c>
      <c r="J754" s="8">
        <f t="shared" si="1135"/>
        <v>4</v>
      </c>
      <c r="K754" s="16" t="str">
        <f ca="1">VLOOKUP(E754,Shifts!A$2:B951,2,FALSE)</f>
        <v>00:00 00:00</v>
      </c>
      <c r="L754" s="16">
        <f t="shared" si="1136"/>
        <v>108</v>
      </c>
      <c r="M754" s="16" t="str">
        <f ca="1">VLOOKUP(B754,Schedule!A$2:B442,2,FALSE)</f>
        <v>00:00 00:00 1</v>
      </c>
      <c r="O754" s="8" t="str">
        <f t="shared" ca="1" si="1101"/>
        <v>insert into scheduleshift values (@ID,'95','1','4','219','1','0')exec @id=dbo.nextval 'scheduleshift.scheduleshiftref'</v>
      </c>
    </row>
    <row r="755" spans="1:15" x14ac:dyDescent="0.3">
      <c r="A755" s="8">
        <v>754</v>
      </c>
      <c r="B755" s="8">
        <f t="shared" si="1142"/>
        <v>95</v>
      </c>
      <c r="C755" s="8">
        <f t="shared" si="1131"/>
        <v>1</v>
      </c>
      <c r="D755" s="8">
        <f t="shared" si="1106"/>
        <v>5</v>
      </c>
      <c r="E755" s="18">
        <f ca="1">IF(G755=1,"-2147483647",IF(A755/L754&lt;=N$2*N$3,OFFSET(Shifts!A$1,L754,0,1)))</f>
        <v>219</v>
      </c>
      <c r="F755" s="8">
        <v>1</v>
      </c>
      <c r="G755" s="42">
        <f t="shared" ref="G755" si="1161">N$10</f>
        <v>0</v>
      </c>
      <c r="H755" s="8">
        <f t="shared" si="1133"/>
        <v>0</v>
      </c>
      <c r="I755" s="8">
        <f t="shared" si="1134"/>
        <v>0</v>
      </c>
      <c r="J755" s="8">
        <f t="shared" si="1135"/>
        <v>5</v>
      </c>
      <c r="K755" s="16" t="str">
        <f ca="1">VLOOKUP(E755,Shifts!A$2:B952,2,FALSE)</f>
        <v>00:00 00:00</v>
      </c>
      <c r="L755" s="16">
        <f t="shared" si="1136"/>
        <v>108</v>
      </c>
      <c r="M755" s="16" t="str">
        <f ca="1">VLOOKUP(B755,Schedule!A$2:B443,2,FALSE)</f>
        <v>00:00 00:00 1</v>
      </c>
      <c r="O755" s="8" t="str">
        <f t="shared" ca="1" si="1101"/>
        <v>insert into scheduleshift values (@ID,'95','1','5','219','1','0')exec @id=dbo.nextval 'scheduleshift.scheduleshiftref'</v>
      </c>
    </row>
    <row r="756" spans="1:15" x14ac:dyDescent="0.3">
      <c r="A756" s="8">
        <v>755</v>
      </c>
      <c r="B756" s="8">
        <f t="shared" si="1142"/>
        <v>95</v>
      </c>
      <c r="C756" s="8">
        <f t="shared" si="1131"/>
        <v>1</v>
      </c>
      <c r="D756" s="8">
        <f t="shared" si="1108"/>
        <v>6</v>
      </c>
      <c r="E756" s="18" t="str">
        <f ca="1">IF(G756=1,"-2147483647",IF(A756/L755&lt;=N$2*N$3,OFFSET(Shifts!A$1,L755,0,1)))</f>
        <v>-2147483647</v>
      </c>
      <c r="F756" s="8">
        <v>1</v>
      </c>
      <c r="G756" s="42">
        <f t="shared" ref="G756" si="1162">N$11</f>
        <v>1</v>
      </c>
      <c r="H756" s="8">
        <f t="shared" si="1133"/>
        <v>0</v>
      </c>
      <c r="I756" s="8">
        <f t="shared" si="1134"/>
        <v>0</v>
      </c>
      <c r="J756" s="8">
        <f t="shared" si="1135"/>
        <v>6</v>
      </c>
      <c r="K756" s="16" t="e">
        <f ca="1">VLOOKUP(E756,Shifts!A$2:B953,2,FALSE)</f>
        <v>#N/A</v>
      </c>
      <c r="L756" s="16">
        <f t="shared" si="1136"/>
        <v>108</v>
      </c>
      <c r="M756" s="16" t="str">
        <f ca="1">VLOOKUP(B756,Schedule!A$2:B444,2,FALSE)</f>
        <v>00:00 00:00 1</v>
      </c>
      <c r="O756" s="8" t="str">
        <f t="shared" ca="1" si="1101"/>
        <v>insert into scheduleshift values (@ID,'95','1','6','-2147483647','1','1')exec @id=dbo.nextval 'scheduleshift.scheduleshiftref'</v>
      </c>
    </row>
    <row r="757" spans="1:15" x14ac:dyDescent="0.3">
      <c r="A757" s="8">
        <v>756</v>
      </c>
      <c r="B757" s="8">
        <f t="shared" si="1142"/>
        <v>95</v>
      </c>
      <c r="C757" s="8">
        <f t="shared" si="1131"/>
        <v>1</v>
      </c>
      <c r="D757" s="8">
        <f t="shared" si="1110"/>
        <v>7</v>
      </c>
      <c r="E757" s="18" t="str">
        <f ca="1">IF(G757=1,"-2147483647",IF(A757/L756&lt;=N$2*N$3,OFFSET(Shifts!A$1,L756,0,1)))</f>
        <v>-2147483647</v>
      </c>
      <c r="F757" s="8">
        <v>1</v>
      </c>
      <c r="G757" s="42">
        <f t="shared" ref="G757" si="1163">N$12</f>
        <v>1</v>
      </c>
      <c r="H757" s="8">
        <f t="shared" si="1133"/>
        <v>0</v>
      </c>
      <c r="I757" s="8">
        <f t="shared" si="1134"/>
        <v>0</v>
      </c>
      <c r="J757" s="8">
        <f t="shared" si="1135"/>
        <v>7</v>
      </c>
      <c r="K757" s="16" t="e">
        <f ca="1">VLOOKUP(E757,Shifts!A$2:B954,2,FALSE)</f>
        <v>#N/A</v>
      </c>
      <c r="L757" s="16">
        <f t="shared" si="1136"/>
        <v>109</v>
      </c>
      <c r="M757" s="16" t="str">
        <f ca="1">VLOOKUP(B757,Schedule!A$2:B445,2,FALSE)</f>
        <v>00:00 00:00 1</v>
      </c>
      <c r="O757" s="8" t="str">
        <f t="shared" ca="1" si="1101"/>
        <v>insert into scheduleshift values (@ID,'95','1','7','-2147483647','1','1')exec @id=dbo.nextval 'scheduleshift.scheduleshiftref'</v>
      </c>
    </row>
    <row r="758" spans="1:15" x14ac:dyDescent="0.3">
      <c r="A758" s="8">
        <v>757</v>
      </c>
      <c r="B758" s="8">
        <f t="shared" si="1142"/>
        <v>96</v>
      </c>
      <c r="C758" s="8">
        <f t="shared" si="1131"/>
        <v>1</v>
      </c>
      <c r="D758" s="8">
        <f t="shared" ref="D758:D820" si="1164">2-1</f>
        <v>1</v>
      </c>
      <c r="E758" s="18">
        <f ca="1">IF(G758=1,"-2147483647",IF(A758/L757&lt;=N$2*N$3,OFFSET(Shifts!A$1,L757,0,1)))</f>
        <v>221</v>
      </c>
      <c r="F758" s="8">
        <v>1</v>
      </c>
      <c r="G758" s="42">
        <f t="shared" ref="G758" si="1165">N$6</f>
        <v>0</v>
      </c>
      <c r="H758" s="8">
        <f t="shared" si="1133"/>
        <v>1</v>
      </c>
      <c r="I758" s="8">
        <f t="shared" si="1134"/>
        <v>1</v>
      </c>
      <c r="J758" s="8">
        <f t="shared" si="1135"/>
        <v>1</v>
      </c>
      <c r="K758" s="16" t="str">
        <f ca="1">VLOOKUP(E758,Shifts!A$2:B955,2,FALSE)</f>
        <v>00:00 00:00</v>
      </c>
      <c r="L758" s="16">
        <f t="shared" si="1136"/>
        <v>109</v>
      </c>
      <c r="M758" s="16" t="str">
        <f ca="1">VLOOKUP(B758,Schedule!A$2:B446,2,FALSE)</f>
        <v>00:00 00:00 1</v>
      </c>
      <c r="O758" s="8" t="str">
        <f t="shared" ca="1" si="1101"/>
        <v>insert into scheduleshift values (@ID,'96','1','1','221','1','0')exec @id=dbo.nextval 'scheduleshift.scheduleshiftref'</v>
      </c>
    </row>
    <row r="759" spans="1:15" x14ac:dyDescent="0.3">
      <c r="A759" s="8">
        <v>758</v>
      </c>
      <c r="B759" s="8">
        <f t="shared" si="1142"/>
        <v>96</v>
      </c>
      <c r="C759" s="8">
        <f t="shared" si="1131"/>
        <v>1</v>
      </c>
      <c r="D759" s="8">
        <f t="shared" si="1113"/>
        <v>2</v>
      </c>
      <c r="E759" s="18">
        <f ca="1">IF(G759=1,"-2147483647",IF(A759/L758&lt;=N$2*N$3,OFFSET(Shifts!A$1,L758,0,1)))</f>
        <v>221</v>
      </c>
      <c r="F759" s="8">
        <v>1</v>
      </c>
      <c r="G759" s="42">
        <f t="shared" ref="G759" si="1166">N$7</f>
        <v>0</v>
      </c>
      <c r="H759" s="8">
        <f t="shared" si="1133"/>
        <v>0</v>
      </c>
      <c r="I759" s="8">
        <f t="shared" si="1134"/>
        <v>0</v>
      </c>
      <c r="J759" s="8">
        <f t="shared" si="1135"/>
        <v>2</v>
      </c>
      <c r="K759" s="16" t="str">
        <f ca="1">VLOOKUP(E759,Shifts!A$2:B956,2,FALSE)</f>
        <v>00:00 00:00</v>
      </c>
      <c r="L759" s="16">
        <f t="shared" si="1136"/>
        <v>109</v>
      </c>
      <c r="M759" s="16" t="str">
        <f ca="1">VLOOKUP(B759,Schedule!A$2:B447,2,FALSE)</f>
        <v>00:00 00:00 1</v>
      </c>
      <c r="O759" s="8" t="str">
        <f t="shared" ca="1" si="1101"/>
        <v>insert into scheduleshift values (@ID,'96','1','2','221','1','0')exec @id=dbo.nextval 'scheduleshift.scheduleshiftref'</v>
      </c>
    </row>
    <row r="760" spans="1:15" x14ac:dyDescent="0.3">
      <c r="A760" s="8">
        <v>759</v>
      </c>
      <c r="B760" s="8">
        <f t="shared" si="1142"/>
        <v>96</v>
      </c>
      <c r="C760" s="8">
        <f t="shared" si="1131"/>
        <v>1</v>
      </c>
      <c r="D760" s="8">
        <f t="shared" si="1164"/>
        <v>1</v>
      </c>
      <c r="E760" s="18">
        <f ca="1">IF(G760=1,"-2147483647",IF(A760/L759&lt;=N$2*N$3,OFFSET(Shifts!A$1,L759,0,1)))</f>
        <v>221</v>
      </c>
      <c r="F760" s="8">
        <v>1</v>
      </c>
      <c r="G760" s="42">
        <f t="shared" ref="G760" si="1167">N$6</f>
        <v>0</v>
      </c>
      <c r="H760" s="8">
        <f t="shared" si="1133"/>
        <v>0</v>
      </c>
      <c r="I760" s="8">
        <f t="shared" si="1134"/>
        <v>0</v>
      </c>
      <c r="J760" s="8">
        <f t="shared" si="1135"/>
        <v>3</v>
      </c>
      <c r="K760" s="16" t="str">
        <f ca="1">VLOOKUP(E760,Shifts!A$2:B957,2,FALSE)</f>
        <v>00:00 00:00</v>
      </c>
      <c r="L760" s="16">
        <f t="shared" si="1136"/>
        <v>109</v>
      </c>
      <c r="M760" s="16" t="str">
        <f ca="1">VLOOKUP(B760,Schedule!A$2:B448,2,FALSE)</f>
        <v>00:00 00:00 1</v>
      </c>
      <c r="O760" s="8" t="str">
        <f t="shared" ca="1" si="1101"/>
        <v>insert into scheduleshift values (@ID,'96','1','1','221','1','0')exec @id=dbo.nextval 'scheduleshift.scheduleshiftref'</v>
      </c>
    </row>
    <row r="761" spans="1:15" x14ac:dyDescent="0.3">
      <c r="A761" s="8">
        <v>760</v>
      </c>
      <c r="B761" s="8">
        <f t="shared" si="1142"/>
        <v>96</v>
      </c>
      <c r="C761" s="8">
        <f t="shared" si="1131"/>
        <v>1</v>
      </c>
      <c r="D761" s="8">
        <f t="shared" si="1099"/>
        <v>2</v>
      </c>
      <c r="E761" s="18">
        <f ca="1">IF(G761=1,"-2147483647",IF(A761/L760&lt;=N$2*N$3,OFFSET(Shifts!A$1,L760,0,1)))</f>
        <v>221</v>
      </c>
      <c r="F761" s="8">
        <v>1</v>
      </c>
      <c r="G761" s="42">
        <f t="shared" ref="G761" si="1168">N$7</f>
        <v>0</v>
      </c>
      <c r="H761" s="8">
        <f t="shared" si="1133"/>
        <v>0</v>
      </c>
      <c r="I761" s="8">
        <f t="shared" si="1134"/>
        <v>0</v>
      </c>
      <c r="J761" s="8">
        <f t="shared" si="1135"/>
        <v>4</v>
      </c>
      <c r="K761" s="16" t="str">
        <f ca="1">VLOOKUP(E761,Shifts!A$2:B958,2,FALSE)</f>
        <v>00:00 00:00</v>
      </c>
      <c r="L761" s="16">
        <f t="shared" si="1136"/>
        <v>109</v>
      </c>
      <c r="M761" s="16" t="str">
        <f ca="1">VLOOKUP(B761,Schedule!A$2:B449,2,FALSE)</f>
        <v>00:00 00:00 1</v>
      </c>
      <c r="O761" s="8" t="str">
        <f t="shared" ca="1" si="1101"/>
        <v>insert into scheduleshift values (@ID,'96','1','2','221','1','0')exec @id=dbo.nextval 'scheduleshift.scheduleshiftref'</v>
      </c>
    </row>
    <row r="762" spans="1:15" x14ac:dyDescent="0.3">
      <c r="A762" s="8">
        <v>761</v>
      </c>
      <c r="B762" s="8">
        <f t="shared" si="1142"/>
        <v>96</v>
      </c>
      <c r="C762" s="8">
        <f t="shared" si="1131"/>
        <v>1</v>
      </c>
      <c r="D762" s="8">
        <f t="shared" si="1102"/>
        <v>3</v>
      </c>
      <c r="E762" s="18">
        <f ca="1">IF(G762=1,"-2147483647",IF(A762/L761&lt;=N$2*N$3,OFFSET(Shifts!A$1,L761,0,1)))</f>
        <v>221</v>
      </c>
      <c r="F762" s="8">
        <v>1</v>
      </c>
      <c r="G762" s="42">
        <f t="shared" ref="G762" si="1169">N$8</f>
        <v>0</v>
      </c>
      <c r="H762" s="8">
        <f t="shared" si="1133"/>
        <v>0</v>
      </c>
      <c r="I762" s="8">
        <f t="shared" si="1134"/>
        <v>0</v>
      </c>
      <c r="J762" s="8">
        <f t="shared" si="1135"/>
        <v>5</v>
      </c>
      <c r="K762" s="16" t="str">
        <f ca="1">VLOOKUP(E762,Shifts!A$2:B959,2,FALSE)</f>
        <v>00:00 00:00</v>
      </c>
      <c r="L762" s="16">
        <f t="shared" si="1136"/>
        <v>109</v>
      </c>
      <c r="M762" s="16" t="str">
        <f ca="1">VLOOKUP(B762,Schedule!A$2:B450,2,FALSE)</f>
        <v>00:00 00:00 1</v>
      </c>
      <c r="O762" s="8" t="str">
        <f t="shared" ca="1" si="1101"/>
        <v>insert into scheduleshift values (@ID,'96','1','3','221','1','0')exec @id=dbo.nextval 'scheduleshift.scheduleshiftref'</v>
      </c>
    </row>
    <row r="763" spans="1:15" x14ac:dyDescent="0.3">
      <c r="A763" s="8">
        <v>762</v>
      </c>
      <c r="B763" s="8">
        <f t="shared" si="1142"/>
        <v>96</v>
      </c>
      <c r="C763" s="8">
        <f t="shared" si="1131"/>
        <v>1</v>
      </c>
      <c r="D763" s="8">
        <f t="shared" si="1104"/>
        <v>4</v>
      </c>
      <c r="E763" s="18">
        <f ca="1">IF(G763=1,"-2147483647",IF(A763/L762&lt;=N$2*N$3,OFFSET(Shifts!A$1,L762,0,1)))</f>
        <v>221</v>
      </c>
      <c r="F763" s="8">
        <v>1</v>
      </c>
      <c r="G763" s="42">
        <f t="shared" ref="G763" si="1170">N$9</f>
        <v>0</v>
      </c>
      <c r="H763" s="8">
        <f t="shared" si="1133"/>
        <v>0</v>
      </c>
      <c r="I763" s="8">
        <f t="shared" si="1134"/>
        <v>0</v>
      </c>
      <c r="J763" s="8">
        <f t="shared" si="1135"/>
        <v>6</v>
      </c>
      <c r="K763" s="16" t="str">
        <f ca="1">VLOOKUP(E763,Shifts!A$2:B960,2,FALSE)</f>
        <v>00:00 00:00</v>
      </c>
      <c r="L763" s="16">
        <f t="shared" si="1136"/>
        <v>109</v>
      </c>
      <c r="M763" s="16" t="str">
        <f ca="1">VLOOKUP(B763,Schedule!A$2:B451,2,FALSE)</f>
        <v>00:00 00:00 1</v>
      </c>
      <c r="O763" s="8" t="str">
        <f t="shared" ca="1" si="1101"/>
        <v>insert into scheduleshift values (@ID,'96','1','4','221','1','0')exec @id=dbo.nextval 'scheduleshift.scheduleshiftref'</v>
      </c>
    </row>
    <row r="764" spans="1:15" x14ac:dyDescent="0.3">
      <c r="A764" s="8">
        <v>763</v>
      </c>
      <c r="B764" s="8">
        <f t="shared" si="1142"/>
        <v>96</v>
      </c>
      <c r="C764" s="8">
        <f t="shared" si="1131"/>
        <v>1</v>
      </c>
      <c r="D764" s="8">
        <f t="shared" si="1106"/>
        <v>5</v>
      </c>
      <c r="E764" s="18">
        <f ca="1">IF(G764=1,"-2147483647",IF(A764/L763&lt;=N$2*N$3,OFFSET(Shifts!A$1,L763,0,1)))</f>
        <v>221</v>
      </c>
      <c r="F764" s="8">
        <v>1</v>
      </c>
      <c r="G764" s="42">
        <f t="shared" ref="G764" si="1171">N$10</f>
        <v>0</v>
      </c>
      <c r="H764" s="8">
        <f t="shared" si="1133"/>
        <v>0</v>
      </c>
      <c r="I764" s="8">
        <f t="shared" si="1134"/>
        <v>0</v>
      </c>
      <c r="J764" s="8">
        <f t="shared" si="1135"/>
        <v>7</v>
      </c>
      <c r="K764" s="16" t="str">
        <f ca="1">VLOOKUP(E764,Shifts!A$2:B961,2,FALSE)</f>
        <v>00:00 00:00</v>
      </c>
      <c r="L764" s="16">
        <f t="shared" si="1136"/>
        <v>110</v>
      </c>
      <c r="M764" s="16" t="str">
        <f ca="1">VLOOKUP(B764,Schedule!A$2:B452,2,FALSE)</f>
        <v>00:00 00:00 1</v>
      </c>
      <c r="O764" s="8" t="str">
        <f t="shared" ca="1" si="1101"/>
        <v>insert into scheduleshift values (@ID,'96','1','5','221','1','0')exec @id=dbo.nextval 'scheduleshift.scheduleshiftref'</v>
      </c>
    </row>
    <row r="765" spans="1:15" x14ac:dyDescent="0.3">
      <c r="A765" s="8">
        <v>764</v>
      </c>
      <c r="B765" s="8">
        <f t="shared" si="1142"/>
        <v>96</v>
      </c>
      <c r="C765" s="8">
        <f t="shared" si="1131"/>
        <v>1</v>
      </c>
      <c r="D765" s="8">
        <f t="shared" si="1108"/>
        <v>6</v>
      </c>
      <c r="E765" s="18" t="str">
        <f ca="1">IF(G765=1,"-2147483647",IF(A765/L764&lt;=N$2*N$3,OFFSET(Shifts!A$1,L764,0,1)))</f>
        <v>-2147483647</v>
      </c>
      <c r="F765" s="8">
        <v>1</v>
      </c>
      <c r="G765" s="42">
        <f t="shared" ref="G765" si="1172">N$11</f>
        <v>1</v>
      </c>
      <c r="H765" s="8">
        <f t="shared" si="1133"/>
        <v>0</v>
      </c>
      <c r="I765" s="8">
        <f t="shared" si="1134"/>
        <v>0</v>
      </c>
      <c r="J765" s="8">
        <f t="shared" si="1135"/>
        <v>1</v>
      </c>
      <c r="K765" s="16" t="e">
        <f ca="1">VLOOKUP(E765,Shifts!A$2:B962,2,FALSE)</f>
        <v>#N/A</v>
      </c>
      <c r="L765" s="16">
        <f t="shared" si="1136"/>
        <v>110</v>
      </c>
      <c r="M765" s="16" t="str">
        <f ca="1">VLOOKUP(B765,Schedule!A$2:B453,2,FALSE)</f>
        <v>00:00 00:00 1</v>
      </c>
      <c r="O765" s="8" t="str">
        <f t="shared" ca="1" si="1101"/>
        <v>insert into scheduleshift values (@ID,'96','1','6','-2147483647','1','1')exec @id=dbo.nextval 'scheduleshift.scheduleshiftref'</v>
      </c>
    </row>
    <row r="766" spans="1:15" x14ac:dyDescent="0.3">
      <c r="A766" s="8">
        <v>765</v>
      </c>
      <c r="B766" s="8">
        <f t="shared" si="1142"/>
        <v>96</v>
      </c>
      <c r="C766" s="8">
        <f t="shared" si="1131"/>
        <v>1</v>
      </c>
      <c r="D766" s="8">
        <f t="shared" si="1110"/>
        <v>7</v>
      </c>
      <c r="E766" s="18" t="str">
        <f ca="1">IF(G766=1,"-2147483647",IF(A766/L765&lt;=N$2*N$3,OFFSET(Shifts!A$1,L765,0,1)))</f>
        <v>-2147483647</v>
      </c>
      <c r="F766" s="8">
        <v>1</v>
      </c>
      <c r="G766" s="42">
        <f t="shared" ref="G766" si="1173">N$12</f>
        <v>1</v>
      </c>
      <c r="H766" s="8">
        <f t="shared" si="1133"/>
        <v>0</v>
      </c>
      <c r="I766" s="8">
        <f t="shared" si="1134"/>
        <v>0</v>
      </c>
      <c r="J766" s="8">
        <f t="shared" si="1135"/>
        <v>2</v>
      </c>
      <c r="K766" s="16" t="e">
        <f ca="1">VLOOKUP(E766,Shifts!A$2:B963,2,FALSE)</f>
        <v>#N/A</v>
      </c>
      <c r="L766" s="16">
        <f t="shared" si="1136"/>
        <v>110</v>
      </c>
      <c r="M766" s="16" t="str">
        <f ca="1">VLOOKUP(B766,Schedule!A$2:B454,2,FALSE)</f>
        <v>00:00 00:00 1</v>
      </c>
      <c r="O766" s="8" t="str">
        <f t="shared" ca="1" si="1101"/>
        <v>insert into scheduleshift values (@ID,'96','1','7','-2147483647','1','1')exec @id=dbo.nextval 'scheduleshift.scheduleshiftref'</v>
      </c>
    </row>
    <row r="767" spans="1:15" x14ac:dyDescent="0.3">
      <c r="A767" s="8">
        <v>766</v>
      </c>
      <c r="B767" s="8">
        <f t="shared" si="1142"/>
        <v>97</v>
      </c>
      <c r="C767" s="8">
        <f t="shared" si="1131"/>
        <v>1</v>
      </c>
      <c r="D767" s="8">
        <f t="shared" si="1164"/>
        <v>1</v>
      </c>
      <c r="E767" s="18">
        <f ca="1">IF(G767=1,"-2147483647",IF(A767/L766&lt;=N$2*N$3,OFFSET(Shifts!A$1,L766,0,1)))</f>
        <v>223</v>
      </c>
      <c r="F767" s="8">
        <v>1</v>
      </c>
      <c r="G767" s="42">
        <f t="shared" ref="G767:G768" si="1174">N$6</f>
        <v>0</v>
      </c>
      <c r="H767" s="8">
        <f t="shared" si="1133"/>
        <v>1</v>
      </c>
      <c r="I767" s="8">
        <f t="shared" si="1134"/>
        <v>1</v>
      </c>
      <c r="J767" s="8">
        <f t="shared" si="1135"/>
        <v>3</v>
      </c>
      <c r="K767" s="16" t="str">
        <f ca="1">VLOOKUP(E767,Shifts!A$2:B964,2,FALSE)</f>
        <v>00:00 00:00</v>
      </c>
      <c r="L767" s="16">
        <f t="shared" si="1136"/>
        <v>110</v>
      </c>
      <c r="M767" s="16" t="str">
        <f ca="1">VLOOKUP(B767,Schedule!A$2:B455,2,FALSE)</f>
        <v>00:00 00:00 1</v>
      </c>
      <c r="O767" s="8" t="str">
        <f t="shared" ca="1" si="1101"/>
        <v>insert into scheduleshift values (@ID,'97','1','1','223','1','0')exec @id=dbo.nextval 'scheduleshift.scheduleshiftref'</v>
      </c>
    </row>
    <row r="768" spans="1:15" x14ac:dyDescent="0.3">
      <c r="A768" s="8">
        <v>767</v>
      </c>
      <c r="B768" s="8">
        <f t="shared" si="1142"/>
        <v>97</v>
      </c>
      <c r="C768" s="8">
        <f t="shared" si="1131"/>
        <v>1</v>
      </c>
      <c r="D768" s="8">
        <f t="shared" si="1164"/>
        <v>1</v>
      </c>
      <c r="E768" s="18">
        <f ca="1">IF(G768=1,"-2147483647",IF(A768/L767&lt;=N$2*N$3,OFFSET(Shifts!A$1,L767,0,1)))</f>
        <v>223</v>
      </c>
      <c r="F768" s="8">
        <v>1</v>
      </c>
      <c r="G768" s="42">
        <f t="shared" si="1174"/>
        <v>0</v>
      </c>
      <c r="H768" s="8">
        <f t="shared" si="1133"/>
        <v>0</v>
      </c>
      <c r="I768" s="8">
        <f t="shared" si="1134"/>
        <v>0</v>
      </c>
      <c r="J768" s="8">
        <f t="shared" si="1135"/>
        <v>4</v>
      </c>
      <c r="K768" s="16" t="str">
        <f ca="1">VLOOKUP(E768,Shifts!A$2:B965,2,FALSE)</f>
        <v>00:00 00:00</v>
      </c>
      <c r="L768" s="16">
        <f t="shared" si="1136"/>
        <v>110</v>
      </c>
      <c r="M768" s="16" t="str">
        <f ca="1">VLOOKUP(B768,Schedule!A$2:B456,2,FALSE)</f>
        <v>00:00 00:00 1</v>
      </c>
      <c r="O768" s="8" t="str">
        <f t="shared" ca="1" si="1101"/>
        <v>insert into scheduleshift values (@ID,'97','1','1','223','1','0')exec @id=dbo.nextval 'scheduleshift.scheduleshiftref'</v>
      </c>
    </row>
    <row r="769" spans="1:15" x14ac:dyDescent="0.3">
      <c r="A769" s="8">
        <v>768</v>
      </c>
      <c r="B769" s="8">
        <f t="shared" si="1142"/>
        <v>97</v>
      </c>
      <c r="C769" s="8">
        <f t="shared" si="1131"/>
        <v>1</v>
      </c>
      <c r="D769" s="8">
        <f t="shared" ref="D769" si="1175">D768+1</f>
        <v>2</v>
      </c>
      <c r="E769" s="18">
        <f ca="1">IF(G769=1,"-2147483647",IF(A769/L768&lt;=N$2*N$3,OFFSET(Shifts!A$1,L768,0,1)))</f>
        <v>223</v>
      </c>
      <c r="F769" s="8">
        <v>1</v>
      </c>
      <c r="G769" s="42">
        <f t="shared" ref="G769" si="1176">N$7</f>
        <v>0</v>
      </c>
      <c r="H769" s="8">
        <f t="shared" si="1133"/>
        <v>0</v>
      </c>
      <c r="I769" s="8">
        <f t="shared" si="1134"/>
        <v>0</v>
      </c>
      <c r="J769" s="8">
        <f t="shared" si="1135"/>
        <v>5</v>
      </c>
      <c r="K769" s="16" t="str">
        <f ca="1">VLOOKUP(E769,Shifts!A$2:B966,2,FALSE)</f>
        <v>00:00 00:00</v>
      </c>
      <c r="L769" s="16">
        <f t="shared" si="1136"/>
        <v>110</v>
      </c>
      <c r="M769" s="16" t="str">
        <f ca="1">VLOOKUP(B769,Schedule!A$2:B457,2,FALSE)</f>
        <v>00:00 00:00 1</v>
      </c>
      <c r="O769" s="8" t="str">
        <f t="shared" ca="1" si="1101"/>
        <v>insert into scheduleshift values (@ID,'97','1','2','223','1','0')exec @id=dbo.nextval 'scheduleshift.scheduleshiftref'</v>
      </c>
    </row>
    <row r="770" spans="1:15" x14ac:dyDescent="0.3">
      <c r="A770" s="8">
        <v>769</v>
      </c>
      <c r="B770" s="8">
        <f t="shared" si="1142"/>
        <v>97</v>
      </c>
      <c r="C770" s="8">
        <f t="shared" si="1131"/>
        <v>1</v>
      </c>
      <c r="D770" s="8">
        <f t="shared" ref="D770" si="1177">D768+2</f>
        <v>3</v>
      </c>
      <c r="E770" s="18">
        <f ca="1">IF(G770=1,"-2147483647",IF(A770/L769&lt;=N$2*N$3,OFFSET(Shifts!A$1,L769,0,1)))</f>
        <v>223</v>
      </c>
      <c r="F770" s="8">
        <v>1</v>
      </c>
      <c r="G770" s="42">
        <f t="shared" ref="G770" si="1178">N$8</f>
        <v>0</v>
      </c>
      <c r="H770" s="8">
        <f t="shared" si="1133"/>
        <v>0</v>
      </c>
      <c r="I770" s="8">
        <f t="shared" si="1134"/>
        <v>0</v>
      </c>
      <c r="J770" s="8">
        <f t="shared" si="1135"/>
        <v>6</v>
      </c>
      <c r="K770" s="16" t="str">
        <f ca="1">VLOOKUP(E770,Shifts!A$2:B967,2,FALSE)</f>
        <v>00:00 00:00</v>
      </c>
      <c r="L770" s="16">
        <f t="shared" si="1136"/>
        <v>110</v>
      </c>
      <c r="M770" s="16" t="str">
        <f ca="1">VLOOKUP(B770,Schedule!A$2:B458,2,FALSE)</f>
        <v>00:00 00:00 1</v>
      </c>
      <c r="O770" s="8" t="str">
        <f t="shared" ca="1" si="1101"/>
        <v>insert into scheduleshift values (@ID,'97','1','3','223','1','0')exec @id=dbo.nextval 'scheduleshift.scheduleshiftref'</v>
      </c>
    </row>
    <row r="771" spans="1:15" x14ac:dyDescent="0.3">
      <c r="A771" s="8">
        <v>770</v>
      </c>
      <c r="B771" s="8">
        <f t="shared" si="1142"/>
        <v>97</v>
      </c>
      <c r="C771" s="8">
        <f t="shared" si="1131"/>
        <v>1</v>
      </c>
      <c r="D771" s="8">
        <f t="shared" ref="D771" si="1179">D768+3</f>
        <v>4</v>
      </c>
      <c r="E771" s="18">
        <f ca="1">IF(G771=1,"-2147483647",IF(A771/L770&lt;=N$2*N$3,OFFSET(Shifts!A$1,L770,0,1)))</f>
        <v>223</v>
      </c>
      <c r="F771" s="8">
        <v>1</v>
      </c>
      <c r="G771" s="42">
        <f t="shared" ref="G771" si="1180">N$9</f>
        <v>0</v>
      </c>
      <c r="H771" s="8">
        <f t="shared" si="1133"/>
        <v>0</v>
      </c>
      <c r="I771" s="8">
        <f t="shared" si="1134"/>
        <v>0</v>
      </c>
      <c r="J771" s="8">
        <f t="shared" si="1135"/>
        <v>7</v>
      </c>
      <c r="K771" s="16" t="str">
        <f ca="1">VLOOKUP(E771,Shifts!A$2:B968,2,FALSE)</f>
        <v>00:00 00:00</v>
      </c>
      <c r="L771" s="16">
        <f t="shared" si="1136"/>
        <v>111</v>
      </c>
      <c r="M771" s="16" t="str">
        <f ca="1">VLOOKUP(B771,Schedule!A$2:B459,2,FALSE)</f>
        <v>00:00 00:00 1</v>
      </c>
      <c r="O771" s="8" t="str">
        <f t="shared" ref="O771:O821" ca="1" si="1181">"insert into scheduleshift values (@ID,'"&amp;B771&amp;"','"&amp;C771&amp;"','"&amp;D771&amp;"','"&amp;E771&amp;"','"&amp;F771&amp;"','"&amp;G771&amp;"')exec @id=dbo.nextval 'scheduleshift.scheduleshiftref'"</f>
        <v>insert into scheduleshift values (@ID,'97','1','4','223','1','0')exec @id=dbo.nextval 'scheduleshift.scheduleshiftref'</v>
      </c>
    </row>
    <row r="772" spans="1:15" x14ac:dyDescent="0.3">
      <c r="A772" s="8">
        <v>771</v>
      </c>
      <c r="B772" s="8">
        <f t="shared" si="1142"/>
        <v>97</v>
      </c>
      <c r="C772" s="8">
        <f t="shared" si="1131"/>
        <v>1</v>
      </c>
      <c r="D772" s="8">
        <f t="shared" ref="D772" si="1182">D768+4</f>
        <v>5</v>
      </c>
      <c r="E772" s="18">
        <f ca="1">IF(G772=1,"-2147483647",IF(A772/L771&lt;=N$2*N$3,OFFSET(Shifts!A$1,L771,0,1)))</f>
        <v>225</v>
      </c>
      <c r="F772" s="8">
        <v>1</v>
      </c>
      <c r="G772" s="42">
        <f t="shared" ref="G772" si="1183">N$10</f>
        <v>0</v>
      </c>
      <c r="H772" s="8">
        <f t="shared" si="1133"/>
        <v>0</v>
      </c>
      <c r="I772" s="8">
        <f t="shared" si="1134"/>
        <v>0</v>
      </c>
      <c r="J772" s="8">
        <f t="shared" si="1135"/>
        <v>1</v>
      </c>
      <c r="K772" s="16" t="str">
        <f ca="1">VLOOKUP(E772,Shifts!A$2:B969,2,FALSE)</f>
        <v>00:00 00:00</v>
      </c>
      <c r="L772" s="16">
        <f t="shared" si="1136"/>
        <v>111</v>
      </c>
      <c r="M772" s="16" t="str">
        <f ca="1">VLOOKUP(B772,Schedule!A$2:B460,2,FALSE)</f>
        <v>00:00 00:00 1</v>
      </c>
      <c r="O772" s="8" t="str">
        <f t="shared" ca="1" si="1181"/>
        <v>insert into scheduleshift values (@ID,'97','1','5','225','1','0')exec @id=dbo.nextval 'scheduleshift.scheduleshiftref'</v>
      </c>
    </row>
    <row r="773" spans="1:15" x14ac:dyDescent="0.3">
      <c r="A773" s="8">
        <v>772</v>
      </c>
      <c r="B773" s="8">
        <f t="shared" si="1142"/>
        <v>97</v>
      </c>
      <c r="C773" s="8">
        <f t="shared" si="1131"/>
        <v>1</v>
      </c>
      <c r="D773" s="8">
        <f t="shared" ref="D773" si="1184">D768+5</f>
        <v>6</v>
      </c>
      <c r="E773" s="18" t="str">
        <f ca="1">IF(G773=1,"-2147483647",IF(A773/L772&lt;=N$2*N$3,OFFSET(Shifts!A$1,L772,0,1)))</f>
        <v>-2147483647</v>
      </c>
      <c r="F773" s="8">
        <v>1</v>
      </c>
      <c r="G773" s="42">
        <f t="shared" ref="G773" si="1185">N$11</f>
        <v>1</v>
      </c>
      <c r="H773" s="8">
        <f t="shared" si="1133"/>
        <v>0</v>
      </c>
      <c r="I773" s="8">
        <f t="shared" si="1134"/>
        <v>0</v>
      </c>
      <c r="J773" s="8">
        <f t="shared" si="1135"/>
        <v>2</v>
      </c>
      <c r="K773" s="16" t="e">
        <f ca="1">VLOOKUP(E773,Shifts!A$2:B970,2,FALSE)</f>
        <v>#N/A</v>
      </c>
      <c r="L773" s="16">
        <f t="shared" si="1136"/>
        <v>111</v>
      </c>
      <c r="M773" s="16" t="str">
        <f ca="1">VLOOKUP(B773,Schedule!A$2:B461,2,FALSE)</f>
        <v>00:00 00:00 1</v>
      </c>
      <c r="O773" s="8" t="str">
        <f t="shared" ca="1" si="1181"/>
        <v>insert into scheduleshift values (@ID,'97','1','6','-2147483647','1','1')exec @id=dbo.nextval 'scheduleshift.scheduleshiftref'</v>
      </c>
    </row>
    <row r="774" spans="1:15" x14ac:dyDescent="0.3">
      <c r="A774" s="8">
        <v>773</v>
      </c>
      <c r="B774" s="8">
        <f t="shared" si="1142"/>
        <v>97</v>
      </c>
      <c r="C774" s="8">
        <f t="shared" si="1131"/>
        <v>1</v>
      </c>
      <c r="D774" s="8">
        <f t="shared" ref="D774" si="1186">D768+6</f>
        <v>7</v>
      </c>
      <c r="E774" s="18" t="str">
        <f ca="1">IF(G774=1,"-2147483647",IF(A774/L773&lt;=N$2*N$3,OFFSET(Shifts!A$1,L773,0,1)))</f>
        <v>-2147483647</v>
      </c>
      <c r="F774" s="8">
        <v>1</v>
      </c>
      <c r="G774" s="42">
        <f t="shared" ref="G774" si="1187">N$12</f>
        <v>1</v>
      </c>
      <c r="H774" s="8">
        <f t="shared" si="1133"/>
        <v>0</v>
      </c>
      <c r="I774" s="8">
        <f t="shared" si="1134"/>
        <v>0</v>
      </c>
      <c r="J774" s="8">
        <f t="shared" si="1135"/>
        <v>3</v>
      </c>
      <c r="K774" s="16" t="e">
        <f ca="1">VLOOKUP(E774,Shifts!A$2:B971,2,FALSE)</f>
        <v>#N/A</v>
      </c>
      <c r="L774" s="16">
        <f t="shared" si="1136"/>
        <v>111</v>
      </c>
      <c r="M774" s="16" t="str">
        <f ca="1">VLOOKUP(B774,Schedule!A$2:B462,2,FALSE)</f>
        <v>00:00 00:00 1</v>
      </c>
      <c r="O774" s="8" t="str">
        <f t="shared" ca="1" si="1181"/>
        <v>insert into scheduleshift values (@ID,'97','1','7','-2147483647','1','1')exec @id=dbo.nextval 'scheduleshift.scheduleshiftref'</v>
      </c>
    </row>
    <row r="775" spans="1:15" x14ac:dyDescent="0.3">
      <c r="A775" s="8">
        <v>774</v>
      </c>
      <c r="B775" s="8">
        <f t="shared" si="1142"/>
        <v>98</v>
      </c>
      <c r="C775" s="8">
        <f t="shared" si="1131"/>
        <v>1</v>
      </c>
      <c r="D775" s="8">
        <f t="shared" si="1164"/>
        <v>1</v>
      </c>
      <c r="E775" s="18">
        <f ca="1">IF(G775=1,"-2147483647",IF(A775/L774&lt;=N$2*N$3,OFFSET(Shifts!A$1,L774,0,1)))</f>
        <v>225</v>
      </c>
      <c r="F775" s="8">
        <v>1</v>
      </c>
      <c r="G775" s="42">
        <f t="shared" ref="G775" si="1188">N$6</f>
        <v>0</v>
      </c>
      <c r="H775" s="8">
        <f t="shared" si="1133"/>
        <v>1</v>
      </c>
      <c r="I775" s="8">
        <f t="shared" si="1134"/>
        <v>1</v>
      </c>
      <c r="J775" s="8">
        <f t="shared" si="1135"/>
        <v>4</v>
      </c>
      <c r="K775" s="16" t="str">
        <f ca="1">VLOOKUP(E775,Shifts!A$2:B972,2,FALSE)</f>
        <v>00:00 00:00</v>
      </c>
      <c r="L775" s="16">
        <f t="shared" si="1136"/>
        <v>111</v>
      </c>
      <c r="M775" s="16" t="str">
        <f ca="1">VLOOKUP(B775,Schedule!A$2:B463,2,FALSE)</f>
        <v>00:00 00:00 1</v>
      </c>
      <c r="O775" s="8" t="str">
        <f t="shared" ca="1" si="1181"/>
        <v>insert into scheduleshift values (@ID,'98','1','1','225','1','0')exec @id=dbo.nextval 'scheduleshift.scheduleshiftref'</v>
      </c>
    </row>
    <row r="776" spans="1:15" x14ac:dyDescent="0.3">
      <c r="A776" s="8">
        <v>775</v>
      </c>
      <c r="B776" s="8">
        <f t="shared" si="1142"/>
        <v>98</v>
      </c>
      <c r="C776" s="8">
        <f t="shared" si="1131"/>
        <v>1</v>
      </c>
      <c r="D776" s="8">
        <f t="shared" ref="D776" si="1189">D775+1</f>
        <v>2</v>
      </c>
      <c r="E776" s="18">
        <f ca="1">IF(G776=1,"-2147483647",IF(A776/L775&lt;=N$2*N$3,OFFSET(Shifts!A$1,L775,0,1)))</f>
        <v>225</v>
      </c>
      <c r="F776" s="8">
        <v>1</v>
      </c>
      <c r="G776" s="42">
        <f t="shared" ref="G776" si="1190">N$7</f>
        <v>0</v>
      </c>
      <c r="H776" s="8">
        <f t="shared" si="1133"/>
        <v>0</v>
      </c>
      <c r="I776" s="8">
        <f t="shared" si="1134"/>
        <v>0</v>
      </c>
      <c r="J776" s="8">
        <f t="shared" si="1135"/>
        <v>5</v>
      </c>
      <c r="K776" s="16" t="str">
        <f ca="1">VLOOKUP(E776,Shifts!A$2:B973,2,FALSE)</f>
        <v>00:00 00:00</v>
      </c>
      <c r="L776" s="16">
        <f t="shared" si="1136"/>
        <v>111</v>
      </c>
      <c r="M776" s="16" t="str">
        <f ca="1">VLOOKUP(B776,Schedule!A$2:B464,2,FALSE)</f>
        <v>00:00 00:00 1</v>
      </c>
      <c r="O776" s="8" t="str">
        <f t="shared" ca="1" si="1181"/>
        <v>insert into scheduleshift values (@ID,'98','1','2','225','1','0')exec @id=dbo.nextval 'scheduleshift.scheduleshiftref'</v>
      </c>
    </row>
    <row r="777" spans="1:15" x14ac:dyDescent="0.3">
      <c r="A777" s="8">
        <v>776</v>
      </c>
      <c r="B777" s="8">
        <f t="shared" si="1142"/>
        <v>98</v>
      </c>
      <c r="C777" s="8">
        <f t="shared" si="1131"/>
        <v>1</v>
      </c>
      <c r="D777" s="8">
        <f t="shared" si="1164"/>
        <v>1</v>
      </c>
      <c r="E777" s="18">
        <f ca="1">IF(G777=1,"-2147483647",IF(A777/L776&lt;=N$2*N$3,OFFSET(Shifts!A$1,L776,0,1)))</f>
        <v>225</v>
      </c>
      <c r="F777" s="8">
        <v>1</v>
      </c>
      <c r="G777" s="42">
        <f t="shared" ref="G777" si="1191">N$6</f>
        <v>0</v>
      </c>
      <c r="H777" s="8">
        <f t="shared" si="1133"/>
        <v>0</v>
      </c>
      <c r="I777" s="8">
        <f t="shared" si="1134"/>
        <v>0</v>
      </c>
      <c r="J777" s="8">
        <f t="shared" si="1135"/>
        <v>6</v>
      </c>
      <c r="K777" s="16" t="str">
        <f ca="1">VLOOKUP(E777,Shifts!A$2:B974,2,FALSE)</f>
        <v>00:00 00:00</v>
      </c>
      <c r="L777" s="16">
        <f t="shared" si="1136"/>
        <v>111</v>
      </c>
      <c r="M777" s="16" t="str">
        <f ca="1">VLOOKUP(B777,Schedule!A$2:B465,2,FALSE)</f>
        <v>00:00 00:00 1</v>
      </c>
      <c r="O777" s="8" t="str">
        <f t="shared" ca="1" si="1181"/>
        <v>insert into scheduleshift values (@ID,'98','1','1','225','1','0')exec @id=dbo.nextval 'scheduleshift.scheduleshiftref'</v>
      </c>
    </row>
    <row r="778" spans="1:15" x14ac:dyDescent="0.3">
      <c r="A778" s="8">
        <v>777</v>
      </c>
      <c r="B778" s="8">
        <f t="shared" si="1142"/>
        <v>98</v>
      </c>
      <c r="C778" s="8">
        <f t="shared" si="1131"/>
        <v>1</v>
      </c>
      <c r="D778" s="8">
        <f t="shared" ref="D778:D814" si="1192">D777+1</f>
        <v>2</v>
      </c>
      <c r="E778" s="18">
        <f ca="1">IF(G778=1,"-2147483647",IF(A778/L777&lt;=N$2*N$3,OFFSET(Shifts!A$1,L777,0,1)))</f>
        <v>225</v>
      </c>
      <c r="F778" s="8">
        <v>1</v>
      </c>
      <c r="G778" s="42">
        <f t="shared" ref="G778" si="1193">N$7</f>
        <v>0</v>
      </c>
      <c r="H778" s="8">
        <f t="shared" si="1133"/>
        <v>0</v>
      </c>
      <c r="I778" s="8">
        <f t="shared" si="1134"/>
        <v>0</v>
      </c>
      <c r="J778" s="8">
        <f t="shared" si="1135"/>
        <v>7</v>
      </c>
      <c r="K778" s="16" t="str">
        <f ca="1">VLOOKUP(E778,Shifts!A$2:B975,2,FALSE)</f>
        <v>00:00 00:00</v>
      </c>
      <c r="L778" s="16">
        <f t="shared" si="1136"/>
        <v>112</v>
      </c>
      <c r="M778" s="16" t="str">
        <f ca="1">VLOOKUP(B778,Schedule!A$2:B466,2,FALSE)</f>
        <v>00:00 00:00 1</v>
      </c>
      <c r="O778" s="8" t="str">
        <f t="shared" ca="1" si="1181"/>
        <v>insert into scheduleshift values (@ID,'98','1','2','225','1','0')exec @id=dbo.nextval 'scheduleshift.scheduleshiftref'</v>
      </c>
    </row>
    <row r="779" spans="1:15" x14ac:dyDescent="0.3">
      <c r="A779" s="8">
        <v>778</v>
      </c>
      <c r="B779" s="8">
        <f t="shared" si="1142"/>
        <v>98</v>
      </c>
      <c r="C779" s="8">
        <f t="shared" si="1131"/>
        <v>1</v>
      </c>
      <c r="D779" s="8">
        <f t="shared" ref="D779:D815" si="1194">D777+2</f>
        <v>3</v>
      </c>
      <c r="E779" s="18">
        <f ca="1">IF(G779=1,"-2147483647",IF(A779/L778&lt;=N$2*N$3,OFFSET(Shifts!A$1,L778,0,1)))</f>
        <v>227</v>
      </c>
      <c r="F779" s="8">
        <v>1</v>
      </c>
      <c r="G779" s="42">
        <f t="shared" ref="G779" si="1195">N$8</f>
        <v>0</v>
      </c>
      <c r="H779" s="8">
        <f t="shared" si="1133"/>
        <v>0</v>
      </c>
      <c r="I779" s="8">
        <f t="shared" si="1134"/>
        <v>0</v>
      </c>
      <c r="J779" s="8">
        <f t="shared" si="1135"/>
        <v>1</v>
      </c>
      <c r="K779" s="16" t="str">
        <f ca="1">VLOOKUP(E779,Shifts!A$2:B976,2,FALSE)</f>
        <v>00:00 00:00</v>
      </c>
      <c r="L779" s="16">
        <f t="shared" si="1136"/>
        <v>112</v>
      </c>
      <c r="M779" s="16" t="str">
        <f ca="1">VLOOKUP(B779,Schedule!A$2:B467,2,FALSE)</f>
        <v>00:00 00:00 1</v>
      </c>
      <c r="O779" s="8" t="str">
        <f t="shared" ca="1" si="1181"/>
        <v>insert into scheduleshift values (@ID,'98','1','3','227','1','0')exec @id=dbo.nextval 'scheduleshift.scheduleshiftref'</v>
      </c>
    </row>
    <row r="780" spans="1:15" x14ac:dyDescent="0.3">
      <c r="A780" s="8">
        <v>779</v>
      </c>
      <c r="B780" s="8">
        <f t="shared" si="1142"/>
        <v>98</v>
      </c>
      <c r="C780" s="8">
        <f t="shared" si="1131"/>
        <v>1</v>
      </c>
      <c r="D780" s="8">
        <f t="shared" ref="D780:D816" si="1196">D777+3</f>
        <v>4</v>
      </c>
      <c r="E780" s="18">
        <f ca="1">IF(G780=1,"-2147483647",IF(A780/L779&lt;=N$2*N$3,OFFSET(Shifts!A$1,L779,0,1)))</f>
        <v>227</v>
      </c>
      <c r="F780" s="8">
        <v>1</v>
      </c>
      <c r="G780" s="42">
        <f t="shared" ref="G780" si="1197">N$9</f>
        <v>0</v>
      </c>
      <c r="H780" s="8">
        <f t="shared" si="1133"/>
        <v>0</v>
      </c>
      <c r="I780" s="8">
        <f t="shared" si="1134"/>
        <v>0</v>
      </c>
      <c r="J780" s="8">
        <f t="shared" si="1135"/>
        <v>2</v>
      </c>
      <c r="K780" s="16" t="str">
        <f ca="1">VLOOKUP(E780,Shifts!A$2:B977,2,FALSE)</f>
        <v>00:00 00:00</v>
      </c>
      <c r="L780" s="16">
        <f t="shared" si="1136"/>
        <v>112</v>
      </c>
      <c r="M780" s="16" t="str">
        <f ca="1">VLOOKUP(B780,Schedule!A$2:B468,2,FALSE)</f>
        <v>00:00 00:00 1</v>
      </c>
      <c r="O780" s="8" t="str">
        <f t="shared" ca="1" si="1181"/>
        <v>insert into scheduleshift values (@ID,'98','1','4','227','1','0')exec @id=dbo.nextval 'scheduleshift.scheduleshiftref'</v>
      </c>
    </row>
    <row r="781" spans="1:15" x14ac:dyDescent="0.3">
      <c r="A781" s="8">
        <v>780</v>
      </c>
      <c r="B781" s="8">
        <f t="shared" si="1142"/>
        <v>98</v>
      </c>
      <c r="C781" s="8">
        <f t="shared" si="1131"/>
        <v>1</v>
      </c>
      <c r="D781" s="8">
        <f t="shared" ref="D781:D817" si="1198">D777+4</f>
        <v>5</v>
      </c>
      <c r="E781" s="18">
        <f ca="1">IF(G781=1,"-2147483647",IF(A781/L780&lt;=N$2*N$3,OFFSET(Shifts!A$1,L780,0,1)))</f>
        <v>227</v>
      </c>
      <c r="F781" s="8">
        <v>1</v>
      </c>
      <c r="G781" s="42">
        <f t="shared" ref="G781" si="1199">N$10</f>
        <v>0</v>
      </c>
      <c r="H781" s="8">
        <f t="shared" si="1133"/>
        <v>0</v>
      </c>
      <c r="I781" s="8">
        <f t="shared" si="1134"/>
        <v>0</v>
      </c>
      <c r="J781" s="8">
        <f t="shared" si="1135"/>
        <v>3</v>
      </c>
      <c r="K781" s="16" t="str">
        <f ca="1">VLOOKUP(E781,Shifts!A$2:B978,2,FALSE)</f>
        <v>00:00 00:00</v>
      </c>
      <c r="L781" s="16">
        <f t="shared" si="1136"/>
        <v>112</v>
      </c>
      <c r="M781" s="16" t="str">
        <f ca="1">VLOOKUP(B781,Schedule!A$2:B469,2,FALSE)</f>
        <v>00:00 00:00 1</v>
      </c>
      <c r="O781" s="8" t="str">
        <f t="shared" ca="1" si="1181"/>
        <v>insert into scheduleshift values (@ID,'98','1','5','227','1','0')exec @id=dbo.nextval 'scheduleshift.scheduleshiftref'</v>
      </c>
    </row>
    <row r="782" spans="1:15" x14ac:dyDescent="0.3">
      <c r="A782" s="8">
        <v>781</v>
      </c>
      <c r="B782" s="8">
        <f t="shared" si="1142"/>
        <v>98</v>
      </c>
      <c r="C782" s="8">
        <f t="shared" si="1131"/>
        <v>1</v>
      </c>
      <c r="D782" s="8">
        <f t="shared" ref="D782:D818" si="1200">D777+5</f>
        <v>6</v>
      </c>
      <c r="E782" s="18" t="str">
        <f ca="1">IF(G782=1,"-2147483647",IF(A782/L781&lt;=N$2*N$3,OFFSET(Shifts!A$1,L781,0,1)))</f>
        <v>-2147483647</v>
      </c>
      <c r="F782" s="8">
        <v>1</v>
      </c>
      <c r="G782" s="42">
        <f t="shared" ref="G782" si="1201">N$11</f>
        <v>1</v>
      </c>
      <c r="H782" s="8">
        <f t="shared" si="1133"/>
        <v>0</v>
      </c>
      <c r="I782" s="8">
        <f t="shared" si="1134"/>
        <v>0</v>
      </c>
      <c r="J782" s="8">
        <f t="shared" si="1135"/>
        <v>4</v>
      </c>
      <c r="K782" s="16" t="e">
        <f ca="1">VLOOKUP(E782,Shifts!A$2:B979,2,FALSE)</f>
        <v>#N/A</v>
      </c>
      <c r="L782" s="16">
        <f t="shared" si="1136"/>
        <v>112</v>
      </c>
      <c r="M782" s="16" t="str">
        <f ca="1">VLOOKUP(B782,Schedule!A$2:B470,2,FALSE)</f>
        <v>00:00 00:00 1</v>
      </c>
      <c r="O782" s="8" t="str">
        <f t="shared" ca="1" si="1181"/>
        <v>insert into scheduleshift values (@ID,'98','1','6','-2147483647','1','1')exec @id=dbo.nextval 'scheduleshift.scheduleshiftref'</v>
      </c>
    </row>
    <row r="783" spans="1:15" x14ac:dyDescent="0.3">
      <c r="A783" s="8">
        <v>782</v>
      </c>
      <c r="B783" s="8">
        <f t="shared" si="1142"/>
        <v>98</v>
      </c>
      <c r="C783" s="8">
        <f t="shared" si="1131"/>
        <v>1</v>
      </c>
      <c r="D783" s="8">
        <f t="shared" ref="D783:D819" si="1202">D777+6</f>
        <v>7</v>
      </c>
      <c r="E783" s="18" t="str">
        <f ca="1">IF(G783=1,"-2147483647",IF(A783/L782&lt;=N$2*N$3,OFFSET(Shifts!A$1,L782,0,1)))</f>
        <v>-2147483647</v>
      </c>
      <c r="F783" s="8">
        <v>1</v>
      </c>
      <c r="G783" s="42">
        <f t="shared" ref="G783" si="1203">N$12</f>
        <v>1</v>
      </c>
      <c r="H783" s="8">
        <f t="shared" si="1133"/>
        <v>0</v>
      </c>
      <c r="I783" s="8">
        <f t="shared" si="1134"/>
        <v>0</v>
      </c>
      <c r="J783" s="8">
        <f t="shared" si="1135"/>
        <v>5</v>
      </c>
      <c r="K783" s="16" t="e">
        <f ca="1">VLOOKUP(E783,Shifts!A$2:B980,2,FALSE)</f>
        <v>#N/A</v>
      </c>
      <c r="L783" s="16">
        <f t="shared" si="1136"/>
        <v>112</v>
      </c>
      <c r="M783" s="16" t="str">
        <f ca="1">VLOOKUP(B783,Schedule!A$2:B471,2,FALSE)</f>
        <v>00:00 00:00 1</v>
      </c>
      <c r="O783" s="8" t="str">
        <f t="shared" ca="1" si="1181"/>
        <v>insert into scheduleshift values (@ID,'98','1','7','-2147483647','1','1')exec @id=dbo.nextval 'scheduleshift.scheduleshiftref'</v>
      </c>
    </row>
    <row r="784" spans="1:15" x14ac:dyDescent="0.3">
      <c r="A784" s="8">
        <v>783</v>
      </c>
      <c r="B784" s="8">
        <f t="shared" si="1142"/>
        <v>99</v>
      </c>
      <c r="C784" s="8">
        <f t="shared" si="1131"/>
        <v>1</v>
      </c>
      <c r="D784" s="8">
        <f t="shared" si="1164"/>
        <v>1</v>
      </c>
      <c r="E784" s="18">
        <f ca="1">IF(G784=1,"-2147483647",IF(A784/L783&lt;=N$2*N$3,OFFSET(Shifts!A$1,L783,0,1)))</f>
        <v>227</v>
      </c>
      <c r="F784" s="8">
        <v>1</v>
      </c>
      <c r="G784" s="42">
        <f t="shared" ref="G784" si="1204">N$6</f>
        <v>0</v>
      </c>
      <c r="H784" s="8">
        <f t="shared" si="1133"/>
        <v>1</v>
      </c>
      <c r="I784" s="8">
        <f t="shared" si="1134"/>
        <v>1</v>
      </c>
      <c r="J784" s="8">
        <f t="shared" si="1135"/>
        <v>6</v>
      </c>
      <c r="K784" s="16" t="str">
        <f ca="1">VLOOKUP(E784,Shifts!A$2:B981,2,FALSE)</f>
        <v>00:00 00:00</v>
      </c>
      <c r="L784" s="16">
        <f t="shared" si="1136"/>
        <v>112</v>
      </c>
      <c r="M784" s="16" t="str">
        <f ca="1">VLOOKUP(B784,Schedule!A$2:B472,2,FALSE)</f>
        <v>00:00 00:00 1</v>
      </c>
      <c r="O784" s="8" t="str">
        <f t="shared" ca="1" si="1181"/>
        <v>insert into scheduleshift values (@ID,'99','1','1','227','1','0')exec @id=dbo.nextval 'scheduleshift.scheduleshiftref'</v>
      </c>
    </row>
    <row r="785" spans="1:15" x14ac:dyDescent="0.3">
      <c r="A785" s="8">
        <v>784</v>
      </c>
      <c r="B785" s="8">
        <f t="shared" si="1142"/>
        <v>99</v>
      </c>
      <c r="C785" s="8">
        <f t="shared" si="1131"/>
        <v>1</v>
      </c>
      <c r="D785" s="8">
        <f t="shared" ref="D785:D821" si="1205">D784+1</f>
        <v>2</v>
      </c>
      <c r="E785" s="18">
        <f ca="1">IF(G785=1,"-2147483647",IF(A785/L784&lt;=N$2*N$3,OFFSET(Shifts!A$1,L784,0,1)))</f>
        <v>227</v>
      </c>
      <c r="F785" s="8">
        <v>1</v>
      </c>
      <c r="G785" s="42">
        <f t="shared" ref="G785" si="1206">N$7</f>
        <v>0</v>
      </c>
      <c r="H785" s="8">
        <f t="shared" si="1133"/>
        <v>0</v>
      </c>
      <c r="I785" s="8">
        <f t="shared" si="1134"/>
        <v>0</v>
      </c>
      <c r="J785" s="8">
        <f t="shared" si="1135"/>
        <v>7</v>
      </c>
      <c r="K785" s="16" t="str">
        <f ca="1">VLOOKUP(E785,Shifts!A$2:B982,2,FALSE)</f>
        <v>00:00 00:00</v>
      </c>
      <c r="L785" s="16">
        <f t="shared" si="1136"/>
        <v>113</v>
      </c>
      <c r="M785" s="16" t="str">
        <f ca="1">VLOOKUP(B785,Schedule!A$2:B473,2,FALSE)</f>
        <v>00:00 00:00 1</v>
      </c>
      <c r="O785" s="8" t="str">
        <f t="shared" ca="1" si="1181"/>
        <v>insert into scheduleshift values (@ID,'99','1','2','227','1','0')exec @id=dbo.nextval 'scheduleshift.scheduleshiftref'</v>
      </c>
    </row>
    <row r="786" spans="1:15" x14ac:dyDescent="0.3">
      <c r="A786" s="8">
        <v>785</v>
      </c>
      <c r="B786" s="8">
        <f t="shared" si="1142"/>
        <v>99</v>
      </c>
      <c r="C786" s="8">
        <f t="shared" si="1131"/>
        <v>1</v>
      </c>
      <c r="D786" s="8">
        <f t="shared" si="1164"/>
        <v>1</v>
      </c>
      <c r="E786" s="18">
        <f ca="1">IF(G786=1,"-2147483647",IF(A786/L785&lt;=N$2*N$3,OFFSET(Shifts!A$1,L785,0,1)))</f>
        <v>229</v>
      </c>
      <c r="F786" s="8">
        <v>1</v>
      </c>
      <c r="G786" s="42">
        <f t="shared" ref="G786" si="1207">N$6</f>
        <v>0</v>
      </c>
      <c r="H786" s="8">
        <f t="shared" si="1133"/>
        <v>0</v>
      </c>
      <c r="I786" s="8">
        <f t="shared" si="1134"/>
        <v>0</v>
      </c>
      <c r="J786" s="8">
        <f t="shared" si="1135"/>
        <v>1</v>
      </c>
      <c r="K786" s="16" t="str">
        <f ca="1">VLOOKUP(E786,Shifts!A$2:B983,2,FALSE)</f>
        <v>00:00 00:00</v>
      </c>
      <c r="L786" s="16">
        <f t="shared" si="1136"/>
        <v>113</v>
      </c>
      <c r="M786" s="16" t="str">
        <f ca="1">VLOOKUP(B786,Schedule!A$2:B474,2,FALSE)</f>
        <v>00:00 00:00 1</v>
      </c>
      <c r="O786" s="8" t="str">
        <f t="shared" ca="1" si="1181"/>
        <v>insert into scheduleshift values (@ID,'99','1','1','229','1','0')exec @id=dbo.nextval 'scheduleshift.scheduleshiftref'</v>
      </c>
    </row>
    <row r="787" spans="1:15" x14ac:dyDescent="0.3">
      <c r="A787" s="8">
        <v>786</v>
      </c>
      <c r="B787" s="8">
        <f t="shared" si="1142"/>
        <v>99</v>
      </c>
      <c r="C787" s="8">
        <f t="shared" si="1131"/>
        <v>1</v>
      </c>
      <c r="D787" s="8">
        <f t="shared" si="1192"/>
        <v>2</v>
      </c>
      <c r="E787" s="18">
        <f ca="1">IF(G787=1,"-2147483647",IF(A787/L786&lt;=N$2*N$3,OFFSET(Shifts!A$1,L786,0,1)))</f>
        <v>229</v>
      </c>
      <c r="F787" s="8">
        <v>1</v>
      </c>
      <c r="G787" s="42">
        <f t="shared" ref="G787" si="1208">N$7</f>
        <v>0</v>
      </c>
      <c r="H787" s="8">
        <f t="shared" si="1133"/>
        <v>0</v>
      </c>
      <c r="I787" s="8">
        <f t="shared" si="1134"/>
        <v>0</v>
      </c>
      <c r="J787" s="8">
        <f t="shared" si="1135"/>
        <v>2</v>
      </c>
      <c r="K787" s="16" t="str">
        <f ca="1">VLOOKUP(E787,Shifts!A$2:B984,2,FALSE)</f>
        <v>00:00 00:00</v>
      </c>
      <c r="L787" s="16">
        <f t="shared" si="1136"/>
        <v>113</v>
      </c>
      <c r="M787" s="16" t="str">
        <f ca="1">VLOOKUP(B787,Schedule!A$2:B475,2,FALSE)</f>
        <v>00:00 00:00 1</v>
      </c>
      <c r="O787" s="8" t="str">
        <f t="shared" ca="1" si="1181"/>
        <v>insert into scheduleshift values (@ID,'99','1','2','229','1','0')exec @id=dbo.nextval 'scheduleshift.scheduleshiftref'</v>
      </c>
    </row>
    <row r="788" spans="1:15" x14ac:dyDescent="0.3">
      <c r="A788" s="8">
        <v>787</v>
      </c>
      <c r="B788" s="8">
        <f t="shared" si="1142"/>
        <v>99</v>
      </c>
      <c r="C788" s="8">
        <f t="shared" si="1131"/>
        <v>1</v>
      </c>
      <c r="D788" s="8">
        <f t="shared" si="1194"/>
        <v>3</v>
      </c>
      <c r="E788" s="18">
        <f ca="1">IF(G788=1,"-2147483647",IF(A788/L787&lt;=N$2*N$3,OFFSET(Shifts!A$1,L787,0,1)))</f>
        <v>229</v>
      </c>
      <c r="F788" s="8">
        <v>1</v>
      </c>
      <c r="G788" s="42">
        <f t="shared" ref="G788" si="1209">N$8</f>
        <v>0</v>
      </c>
      <c r="H788" s="8">
        <f t="shared" si="1133"/>
        <v>0</v>
      </c>
      <c r="I788" s="8">
        <f t="shared" si="1134"/>
        <v>0</v>
      </c>
      <c r="J788" s="8">
        <f t="shared" si="1135"/>
        <v>3</v>
      </c>
      <c r="K788" s="16" t="str">
        <f ca="1">VLOOKUP(E788,Shifts!A$2:B985,2,FALSE)</f>
        <v>00:00 00:00</v>
      </c>
      <c r="L788" s="16">
        <f t="shared" si="1136"/>
        <v>113</v>
      </c>
      <c r="M788" s="16" t="str">
        <f ca="1">VLOOKUP(B788,Schedule!A$2:B476,2,FALSE)</f>
        <v>00:00 00:00 1</v>
      </c>
      <c r="O788" s="8" t="str">
        <f t="shared" ca="1" si="1181"/>
        <v>insert into scheduleshift values (@ID,'99','1','3','229','1','0')exec @id=dbo.nextval 'scheduleshift.scheduleshiftref'</v>
      </c>
    </row>
    <row r="789" spans="1:15" x14ac:dyDescent="0.3">
      <c r="A789" s="8">
        <v>788</v>
      </c>
      <c r="B789" s="8">
        <f t="shared" si="1142"/>
        <v>99</v>
      </c>
      <c r="C789" s="8">
        <f t="shared" si="1131"/>
        <v>1</v>
      </c>
      <c r="D789" s="8">
        <f t="shared" si="1196"/>
        <v>4</v>
      </c>
      <c r="E789" s="18">
        <f ca="1">IF(G789=1,"-2147483647",IF(A789/L788&lt;=N$2*N$3,OFFSET(Shifts!A$1,L788,0,1)))</f>
        <v>229</v>
      </c>
      <c r="F789" s="8">
        <v>1</v>
      </c>
      <c r="G789" s="42">
        <f t="shared" ref="G789" si="1210">N$9</f>
        <v>0</v>
      </c>
      <c r="H789" s="8">
        <f t="shared" si="1133"/>
        <v>0</v>
      </c>
      <c r="I789" s="8">
        <f t="shared" si="1134"/>
        <v>0</v>
      </c>
      <c r="J789" s="8">
        <f t="shared" si="1135"/>
        <v>4</v>
      </c>
      <c r="K789" s="16" t="str">
        <f ca="1">VLOOKUP(E789,Shifts!A$2:B986,2,FALSE)</f>
        <v>00:00 00:00</v>
      </c>
      <c r="L789" s="16">
        <f t="shared" si="1136"/>
        <v>113</v>
      </c>
      <c r="M789" s="16" t="str">
        <f ca="1">VLOOKUP(B789,Schedule!A$2:B477,2,FALSE)</f>
        <v>00:00 00:00 1</v>
      </c>
      <c r="O789" s="8" t="str">
        <f t="shared" ca="1" si="1181"/>
        <v>insert into scheduleshift values (@ID,'99','1','4','229','1','0')exec @id=dbo.nextval 'scheduleshift.scheduleshiftref'</v>
      </c>
    </row>
    <row r="790" spans="1:15" x14ac:dyDescent="0.3">
      <c r="A790" s="8">
        <v>789</v>
      </c>
      <c r="B790" s="8">
        <f t="shared" si="1142"/>
        <v>99</v>
      </c>
      <c r="C790" s="8">
        <f t="shared" si="1131"/>
        <v>1</v>
      </c>
      <c r="D790" s="8">
        <f t="shared" si="1198"/>
        <v>5</v>
      </c>
      <c r="E790" s="18">
        <f ca="1">IF(G790=1,"-2147483647",IF(A790/L789&lt;=N$2*N$3,OFFSET(Shifts!A$1,L789,0,1)))</f>
        <v>229</v>
      </c>
      <c r="F790" s="8">
        <v>1</v>
      </c>
      <c r="G790" s="42">
        <f t="shared" ref="G790" si="1211">N$10</f>
        <v>0</v>
      </c>
      <c r="H790" s="8">
        <f t="shared" si="1133"/>
        <v>0</v>
      </c>
      <c r="I790" s="8">
        <f t="shared" si="1134"/>
        <v>0</v>
      </c>
      <c r="J790" s="8">
        <f t="shared" si="1135"/>
        <v>5</v>
      </c>
      <c r="K790" s="16" t="str">
        <f ca="1">VLOOKUP(E790,Shifts!A$2:B987,2,FALSE)</f>
        <v>00:00 00:00</v>
      </c>
      <c r="L790" s="16">
        <f t="shared" si="1136"/>
        <v>113</v>
      </c>
      <c r="M790" s="16" t="str">
        <f ca="1">VLOOKUP(B790,Schedule!A$2:B478,2,FALSE)</f>
        <v>00:00 00:00 1</v>
      </c>
      <c r="O790" s="8" t="str">
        <f t="shared" ca="1" si="1181"/>
        <v>insert into scheduleshift values (@ID,'99','1','5','229','1','0')exec @id=dbo.nextval 'scheduleshift.scheduleshiftref'</v>
      </c>
    </row>
    <row r="791" spans="1:15" x14ac:dyDescent="0.3">
      <c r="A791" s="8">
        <v>790</v>
      </c>
      <c r="B791" s="8">
        <f t="shared" si="1142"/>
        <v>99</v>
      </c>
      <c r="C791" s="8">
        <f t="shared" si="1131"/>
        <v>1</v>
      </c>
      <c r="D791" s="8">
        <f t="shared" si="1200"/>
        <v>6</v>
      </c>
      <c r="E791" s="18" t="str">
        <f ca="1">IF(G791=1,"-2147483647",IF(A791/L790&lt;=N$2*N$3,OFFSET(Shifts!A$1,L790,0,1)))</f>
        <v>-2147483647</v>
      </c>
      <c r="F791" s="8">
        <v>1</v>
      </c>
      <c r="G791" s="42">
        <f t="shared" ref="G791" si="1212">N$11</f>
        <v>1</v>
      </c>
      <c r="H791" s="8">
        <f t="shared" si="1133"/>
        <v>0</v>
      </c>
      <c r="I791" s="8">
        <f t="shared" si="1134"/>
        <v>0</v>
      </c>
      <c r="J791" s="8">
        <f t="shared" si="1135"/>
        <v>6</v>
      </c>
      <c r="K791" s="16" t="e">
        <f ca="1">VLOOKUP(E791,Shifts!A$2:B988,2,FALSE)</f>
        <v>#N/A</v>
      </c>
      <c r="L791" s="16">
        <f t="shared" si="1136"/>
        <v>113</v>
      </c>
      <c r="M791" s="16" t="str">
        <f ca="1">VLOOKUP(B791,Schedule!A$2:B479,2,FALSE)</f>
        <v>00:00 00:00 1</v>
      </c>
      <c r="O791" s="8" t="str">
        <f t="shared" ca="1" si="1181"/>
        <v>insert into scheduleshift values (@ID,'99','1','6','-2147483647','1','1')exec @id=dbo.nextval 'scheduleshift.scheduleshiftref'</v>
      </c>
    </row>
    <row r="792" spans="1:15" x14ac:dyDescent="0.3">
      <c r="A792" s="8">
        <v>791</v>
      </c>
      <c r="B792" s="8">
        <f t="shared" si="1142"/>
        <v>99</v>
      </c>
      <c r="C792" s="8">
        <f t="shared" si="1131"/>
        <v>1</v>
      </c>
      <c r="D792" s="8">
        <f t="shared" si="1202"/>
        <v>7</v>
      </c>
      <c r="E792" s="18" t="str">
        <f ca="1">IF(G792=1,"-2147483647",IF(A792/L791&lt;=N$2*N$3,OFFSET(Shifts!A$1,L791,0,1)))</f>
        <v>-2147483647</v>
      </c>
      <c r="F792" s="8">
        <v>1</v>
      </c>
      <c r="G792" s="42">
        <f t="shared" ref="G792" si="1213">N$12</f>
        <v>1</v>
      </c>
      <c r="H792" s="8">
        <f t="shared" si="1133"/>
        <v>0</v>
      </c>
      <c r="I792" s="8">
        <f t="shared" si="1134"/>
        <v>0</v>
      </c>
      <c r="J792" s="8">
        <f t="shared" si="1135"/>
        <v>7</v>
      </c>
      <c r="K792" s="16" t="e">
        <f ca="1">VLOOKUP(E792,Shifts!A$2:B989,2,FALSE)</f>
        <v>#N/A</v>
      </c>
      <c r="L792" s="16">
        <f t="shared" si="1136"/>
        <v>114</v>
      </c>
      <c r="M792" s="16" t="str">
        <f ca="1">VLOOKUP(B792,Schedule!A$2:B480,2,FALSE)</f>
        <v>00:00 00:00 1</v>
      </c>
      <c r="O792" s="8" t="str">
        <f t="shared" ca="1" si="1181"/>
        <v>insert into scheduleshift values (@ID,'99','1','7','-2147483647','1','1')exec @id=dbo.nextval 'scheduleshift.scheduleshiftref'</v>
      </c>
    </row>
    <row r="793" spans="1:15" x14ac:dyDescent="0.3">
      <c r="A793" s="8">
        <v>792</v>
      </c>
      <c r="B793" s="8">
        <f t="shared" si="1142"/>
        <v>100</v>
      </c>
      <c r="C793" s="8">
        <f t="shared" si="1131"/>
        <v>1</v>
      </c>
      <c r="D793" s="8">
        <f t="shared" si="1164"/>
        <v>1</v>
      </c>
      <c r="E793" s="18">
        <f ca="1">IF(G793=1,"-2147483647",IF(A793/L792&lt;=N$2*N$3,OFFSET(Shifts!A$1,L792,0,1)))</f>
        <v>231</v>
      </c>
      <c r="F793" s="8">
        <v>1</v>
      </c>
      <c r="G793" s="42">
        <f t="shared" ref="G793" si="1214">N$6</f>
        <v>0</v>
      </c>
      <c r="H793" s="8">
        <f t="shared" si="1133"/>
        <v>1</v>
      </c>
      <c r="I793" s="8">
        <f t="shared" si="1134"/>
        <v>1</v>
      </c>
      <c r="J793" s="8">
        <f t="shared" si="1135"/>
        <v>1</v>
      </c>
      <c r="K793" s="16" t="str">
        <f ca="1">VLOOKUP(E793,Shifts!A$2:B990,2,FALSE)</f>
        <v>00:00 00:00</v>
      </c>
      <c r="L793" s="16">
        <f t="shared" si="1136"/>
        <v>114</v>
      </c>
      <c r="M793" s="16" t="str">
        <f ca="1">VLOOKUP(B793,Schedule!A$2:B481,2,FALSE)</f>
        <v>00:00 00:00 1</v>
      </c>
      <c r="O793" s="8" t="str">
        <f t="shared" ca="1" si="1181"/>
        <v>insert into scheduleshift values (@ID,'100','1','1','231','1','0')exec @id=dbo.nextval 'scheduleshift.scheduleshiftref'</v>
      </c>
    </row>
    <row r="794" spans="1:15" x14ac:dyDescent="0.3">
      <c r="A794" s="8">
        <v>793</v>
      </c>
      <c r="B794" s="8">
        <f t="shared" si="1142"/>
        <v>100</v>
      </c>
      <c r="C794" s="8">
        <f t="shared" si="1131"/>
        <v>1</v>
      </c>
      <c r="D794" s="8">
        <f t="shared" si="1205"/>
        <v>2</v>
      </c>
      <c r="E794" s="18">
        <f ca="1">IF(G794=1,"-2147483647",IF(A794/L793&lt;=N$2*N$3,OFFSET(Shifts!A$1,L793,0,1)))</f>
        <v>231</v>
      </c>
      <c r="F794" s="8">
        <v>1</v>
      </c>
      <c r="G794" s="42">
        <f t="shared" ref="G794" si="1215">N$7</f>
        <v>0</v>
      </c>
      <c r="H794" s="8">
        <f t="shared" si="1133"/>
        <v>0</v>
      </c>
      <c r="I794" s="8">
        <f t="shared" si="1134"/>
        <v>0</v>
      </c>
      <c r="J794" s="8">
        <f t="shared" si="1135"/>
        <v>2</v>
      </c>
      <c r="K794" s="16" t="str">
        <f ca="1">VLOOKUP(E794,Shifts!A$2:B991,2,FALSE)</f>
        <v>00:00 00:00</v>
      </c>
      <c r="L794" s="16">
        <f t="shared" si="1136"/>
        <v>114</v>
      </c>
      <c r="M794" s="16" t="str">
        <f ca="1">VLOOKUP(B794,Schedule!A$2:B482,2,FALSE)</f>
        <v>00:00 00:00 1</v>
      </c>
      <c r="O794" s="8" t="str">
        <f t="shared" ca="1" si="1181"/>
        <v>insert into scheduleshift values (@ID,'100','1','2','231','1','0')exec @id=dbo.nextval 'scheduleshift.scheduleshiftref'</v>
      </c>
    </row>
    <row r="795" spans="1:15" x14ac:dyDescent="0.3">
      <c r="A795" s="8">
        <v>794</v>
      </c>
      <c r="B795" s="8">
        <f t="shared" si="1142"/>
        <v>100</v>
      </c>
      <c r="C795" s="8">
        <f t="shared" ref="C795:C821" si="1216">IF(I795=1,1,IF(H795=1,C794+1,IF(H795=0,C794)))</f>
        <v>1</v>
      </c>
      <c r="D795" s="8">
        <f t="shared" si="1164"/>
        <v>1</v>
      </c>
      <c r="E795" s="18">
        <f ca="1">IF(G795=1,"-2147483647",IF(A795/L794&lt;=N$2*N$3,OFFSET(Shifts!A$1,L794,0,1)))</f>
        <v>231</v>
      </c>
      <c r="F795" s="8">
        <v>1</v>
      </c>
      <c r="G795" s="42">
        <f t="shared" ref="G795" si="1217">N$6</f>
        <v>0</v>
      </c>
      <c r="H795" s="8">
        <f t="shared" ref="H795:H821" si="1218">IF(D794=7,1,0)</f>
        <v>0</v>
      </c>
      <c r="I795" s="8">
        <f t="shared" ref="I795:I821" si="1219">IF(C794*D794=N$2,1,0)</f>
        <v>0</v>
      </c>
      <c r="J795" s="8">
        <f t="shared" ref="J795:J821" si="1220">MOD(J794,N$2*N$3)+1</f>
        <v>3</v>
      </c>
      <c r="K795" s="16" t="str">
        <f ca="1">VLOOKUP(E795,Shifts!A$2:B992,2,FALSE)</f>
        <v>00:00 00:00</v>
      </c>
      <c r="L795" s="16">
        <f t="shared" ref="L795:L821" si="1221">IF(J795&lt;N$2*N$3,L794,L794+1)</f>
        <v>114</v>
      </c>
      <c r="M795" s="16" t="str">
        <f ca="1">VLOOKUP(B795,Schedule!A$2:B483,2,FALSE)</f>
        <v>00:00 00:00 1</v>
      </c>
      <c r="O795" s="8" t="str">
        <f t="shared" ca="1" si="1181"/>
        <v>insert into scheduleshift values (@ID,'100','1','1','231','1','0')exec @id=dbo.nextval 'scheduleshift.scheduleshiftref'</v>
      </c>
    </row>
    <row r="796" spans="1:15" x14ac:dyDescent="0.3">
      <c r="A796" s="8">
        <v>795</v>
      </c>
      <c r="B796" s="8">
        <f t="shared" si="1142"/>
        <v>100</v>
      </c>
      <c r="C796" s="8">
        <f t="shared" si="1216"/>
        <v>1</v>
      </c>
      <c r="D796" s="8">
        <f t="shared" si="1192"/>
        <v>2</v>
      </c>
      <c r="E796" s="18">
        <f ca="1">IF(G796=1,"-2147483647",IF(A796/L795&lt;=N$2*N$3,OFFSET(Shifts!A$1,L795,0,1)))</f>
        <v>231</v>
      </c>
      <c r="F796" s="8">
        <v>1</v>
      </c>
      <c r="G796" s="42">
        <f t="shared" ref="G796" si="1222">N$7</f>
        <v>0</v>
      </c>
      <c r="H796" s="8">
        <f t="shared" si="1218"/>
        <v>0</v>
      </c>
      <c r="I796" s="8">
        <f t="shared" si="1219"/>
        <v>0</v>
      </c>
      <c r="J796" s="8">
        <f t="shared" si="1220"/>
        <v>4</v>
      </c>
      <c r="K796" s="16" t="str">
        <f ca="1">VLOOKUP(E796,Shifts!A$2:B993,2,FALSE)</f>
        <v>00:00 00:00</v>
      </c>
      <c r="L796" s="16">
        <f t="shared" si="1221"/>
        <v>114</v>
      </c>
      <c r="M796" s="16" t="str">
        <f ca="1">VLOOKUP(B796,Schedule!A$2:B484,2,FALSE)</f>
        <v>00:00 00:00 1</v>
      </c>
      <c r="O796" s="8" t="str">
        <f t="shared" ca="1" si="1181"/>
        <v>insert into scheduleshift values (@ID,'100','1','2','231','1','0')exec @id=dbo.nextval 'scheduleshift.scheduleshiftref'</v>
      </c>
    </row>
    <row r="797" spans="1:15" x14ac:dyDescent="0.3">
      <c r="A797" s="8">
        <v>796</v>
      </c>
      <c r="B797" s="8">
        <f t="shared" si="1142"/>
        <v>100</v>
      </c>
      <c r="C797" s="8">
        <f t="shared" si="1216"/>
        <v>1</v>
      </c>
      <c r="D797" s="8">
        <f t="shared" si="1194"/>
        <v>3</v>
      </c>
      <c r="E797" s="18">
        <f ca="1">IF(G797=1,"-2147483647",IF(A797/L796&lt;=N$2*N$3,OFFSET(Shifts!A$1,L796,0,1)))</f>
        <v>231</v>
      </c>
      <c r="F797" s="8">
        <v>1</v>
      </c>
      <c r="G797" s="42">
        <f t="shared" ref="G797" si="1223">N$8</f>
        <v>0</v>
      </c>
      <c r="H797" s="8">
        <f t="shared" si="1218"/>
        <v>0</v>
      </c>
      <c r="I797" s="8">
        <f t="shared" si="1219"/>
        <v>0</v>
      </c>
      <c r="J797" s="8">
        <f t="shared" si="1220"/>
        <v>5</v>
      </c>
      <c r="K797" s="16" t="str">
        <f ca="1">VLOOKUP(E797,Shifts!A$2:B994,2,FALSE)</f>
        <v>00:00 00:00</v>
      </c>
      <c r="L797" s="16">
        <f t="shared" si="1221"/>
        <v>114</v>
      </c>
      <c r="M797" s="16" t="str">
        <f ca="1">VLOOKUP(B797,Schedule!A$2:B485,2,FALSE)</f>
        <v>00:00 00:00 1</v>
      </c>
      <c r="O797" s="8" t="str">
        <f t="shared" ca="1" si="1181"/>
        <v>insert into scheduleshift values (@ID,'100','1','3','231','1','0')exec @id=dbo.nextval 'scheduleshift.scheduleshiftref'</v>
      </c>
    </row>
    <row r="798" spans="1:15" x14ac:dyDescent="0.3">
      <c r="A798" s="8">
        <v>797</v>
      </c>
      <c r="B798" s="8">
        <f t="shared" si="1142"/>
        <v>100</v>
      </c>
      <c r="C798" s="8">
        <f t="shared" si="1216"/>
        <v>1</v>
      </c>
      <c r="D798" s="8">
        <f t="shared" si="1196"/>
        <v>4</v>
      </c>
      <c r="E798" s="18">
        <f ca="1">IF(G798=1,"-2147483647",IF(A798/L797&lt;=N$2*N$3,OFFSET(Shifts!A$1,L797,0,1)))</f>
        <v>231</v>
      </c>
      <c r="F798" s="8">
        <v>1</v>
      </c>
      <c r="G798" s="42">
        <f t="shared" ref="G798" si="1224">N$9</f>
        <v>0</v>
      </c>
      <c r="H798" s="8">
        <f t="shared" si="1218"/>
        <v>0</v>
      </c>
      <c r="I798" s="8">
        <f t="shared" si="1219"/>
        <v>0</v>
      </c>
      <c r="J798" s="8">
        <f t="shared" si="1220"/>
        <v>6</v>
      </c>
      <c r="K798" s="16" t="str">
        <f ca="1">VLOOKUP(E798,Shifts!A$2:B995,2,FALSE)</f>
        <v>00:00 00:00</v>
      </c>
      <c r="L798" s="16">
        <f t="shared" si="1221"/>
        <v>114</v>
      </c>
      <c r="M798" s="16" t="str">
        <f ca="1">VLOOKUP(B798,Schedule!A$2:B486,2,FALSE)</f>
        <v>00:00 00:00 1</v>
      </c>
      <c r="O798" s="8" t="str">
        <f t="shared" ca="1" si="1181"/>
        <v>insert into scheduleshift values (@ID,'100','1','4','231','1','0')exec @id=dbo.nextval 'scheduleshift.scheduleshiftref'</v>
      </c>
    </row>
    <row r="799" spans="1:15" x14ac:dyDescent="0.3">
      <c r="A799" s="8">
        <v>798</v>
      </c>
      <c r="B799" s="8">
        <f t="shared" si="1142"/>
        <v>100</v>
      </c>
      <c r="C799" s="8">
        <f t="shared" si="1216"/>
        <v>1</v>
      </c>
      <c r="D799" s="8">
        <f t="shared" si="1198"/>
        <v>5</v>
      </c>
      <c r="E799" s="18">
        <f ca="1">IF(G799=1,"-2147483647",IF(A799/L798&lt;=N$2*N$3,OFFSET(Shifts!A$1,L798,0,1)))</f>
        <v>231</v>
      </c>
      <c r="F799" s="8">
        <v>1</v>
      </c>
      <c r="G799" s="42">
        <f t="shared" ref="G799" si="1225">N$10</f>
        <v>0</v>
      </c>
      <c r="H799" s="8">
        <f t="shared" si="1218"/>
        <v>0</v>
      </c>
      <c r="I799" s="8">
        <f t="shared" si="1219"/>
        <v>0</v>
      </c>
      <c r="J799" s="8">
        <f t="shared" si="1220"/>
        <v>7</v>
      </c>
      <c r="K799" s="16" t="str">
        <f ca="1">VLOOKUP(E799,Shifts!A$2:B996,2,FALSE)</f>
        <v>00:00 00:00</v>
      </c>
      <c r="L799" s="16">
        <f t="shared" si="1221"/>
        <v>115</v>
      </c>
      <c r="M799" s="16" t="str">
        <f ca="1">VLOOKUP(B799,Schedule!A$2:B487,2,FALSE)</f>
        <v>00:00 00:00 1</v>
      </c>
      <c r="O799" s="8" t="str">
        <f t="shared" ca="1" si="1181"/>
        <v>insert into scheduleshift values (@ID,'100','1','5','231','1','0')exec @id=dbo.nextval 'scheduleshift.scheduleshiftref'</v>
      </c>
    </row>
    <row r="800" spans="1:15" x14ac:dyDescent="0.3">
      <c r="A800" s="8">
        <v>799</v>
      </c>
      <c r="B800" s="8">
        <f t="shared" si="1142"/>
        <v>100</v>
      </c>
      <c r="C800" s="8">
        <f t="shared" si="1216"/>
        <v>1</v>
      </c>
      <c r="D800" s="8">
        <f t="shared" si="1200"/>
        <v>6</v>
      </c>
      <c r="E800" s="18" t="str">
        <f ca="1">IF(G800=1,"-2147483647",IF(A800/L799&lt;=N$2*N$3,OFFSET(Shifts!A$1,L799,0,1)))</f>
        <v>-2147483647</v>
      </c>
      <c r="F800" s="8">
        <v>1</v>
      </c>
      <c r="G800" s="42">
        <f t="shared" ref="G800" si="1226">N$11</f>
        <v>1</v>
      </c>
      <c r="H800" s="8">
        <f t="shared" si="1218"/>
        <v>0</v>
      </c>
      <c r="I800" s="8">
        <f t="shared" si="1219"/>
        <v>0</v>
      </c>
      <c r="J800" s="8">
        <f t="shared" si="1220"/>
        <v>1</v>
      </c>
      <c r="K800" s="16" t="e">
        <f ca="1">VLOOKUP(E800,Shifts!A$2:B997,2,FALSE)</f>
        <v>#N/A</v>
      </c>
      <c r="L800" s="16">
        <f t="shared" si="1221"/>
        <v>115</v>
      </c>
      <c r="M800" s="16" t="str">
        <f ca="1">VLOOKUP(B800,Schedule!A$2:B488,2,FALSE)</f>
        <v>00:00 00:00 1</v>
      </c>
      <c r="O800" s="8" t="str">
        <f t="shared" ca="1" si="1181"/>
        <v>insert into scheduleshift values (@ID,'100','1','6','-2147483647','1','1')exec @id=dbo.nextval 'scheduleshift.scheduleshiftref'</v>
      </c>
    </row>
    <row r="801" spans="1:15" x14ac:dyDescent="0.3">
      <c r="A801" s="8">
        <v>800</v>
      </c>
      <c r="B801" s="8">
        <f t="shared" ref="B801:B821" si="1227">IF(I801=1,B800+1,B800)</f>
        <v>100</v>
      </c>
      <c r="C801" s="8">
        <f t="shared" si="1216"/>
        <v>1</v>
      </c>
      <c r="D801" s="8">
        <f t="shared" si="1202"/>
        <v>7</v>
      </c>
      <c r="E801" s="18" t="str">
        <f ca="1">IF(G801=1,"-2147483647",IF(A801/L800&lt;=N$2*N$3,OFFSET(Shifts!A$1,L800,0,1)))</f>
        <v>-2147483647</v>
      </c>
      <c r="F801" s="8">
        <v>1</v>
      </c>
      <c r="G801" s="42">
        <f t="shared" ref="G801" si="1228">N$12</f>
        <v>1</v>
      </c>
      <c r="H801" s="8">
        <f t="shared" si="1218"/>
        <v>0</v>
      </c>
      <c r="I801" s="8">
        <f t="shared" si="1219"/>
        <v>0</v>
      </c>
      <c r="J801" s="8">
        <f t="shared" si="1220"/>
        <v>2</v>
      </c>
      <c r="K801" s="16" t="e">
        <f ca="1">VLOOKUP(E801,Shifts!A$2:B998,2,FALSE)</f>
        <v>#N/A</v>
      </c>
      <c r="L801" s="16">
        <f t="shared" si="1221"/>
        <v>115</v>
      </c>
      <c r="M801" s="16" t="str">
        <f ca="1">VLOOKUP(B801,Schedule!A$2:B489,2,FALSE)</f>
        <v>00:00 00:00 1</v>
      </c>
      <c r="O801" s="8" t="str">
        <f t="shared" ca="1" si="1181"/>
        <v>insert into scheduleshift values (@ID,'100','1','7','-2147483647','1','1')exec @id=dbo.nextval 'scheduleshift.scheduleshiftref'</v>
      </c>
    </row>
    <row r="802" spans="1:15" x14ac:dyDescent="0.3">
      <c r="A802" s="8">
        <v>801</v>
      </c>
      <c r="B802" s="8">
        <f t="shared" si="1227"/>
        <v>101</v>
      </c>
      <c r="C802" s="8">
        <f t="shared" si="1216"/>
        <v>1</v>
      </c>
      <c r="D802" s="8">
        <f t="shared" si="1164"/>
        <v>1</v>
      </c>
      <c r="E802" s="18">
        <f ca="1">IF(G802=1,"-2147483647",IF(A802/L801&lt;=N$2*N$3,OFFSET(Shifts!A$1,L801,0,1)))</f>
        <v>234</v>
      </c>
      <c r="F802" s="8">
        <v>1</v>
      </c>
      <c r="G802" s="42">
        <f t="shared" ref="G802" si="1229">N$6</f>
        <v>0</v>
      </c>
      <c r="H802" s="8">
        <f t="shared" si="1218"/>
        <v>1</v>
      </c>
      <c r="I802" s="8">
        <f t="shared" si="1219"/>
        <v>1</v>
      </c>
      <c r="J802" s="8">
        <f t="shared" si="1220"/>
        <v>3</v>
      </c>
      <c r="K802" s="16" t="str">
        <f ca="1">VLOOKUP(E802,Shifts!A$2:B999,2,FALSE)</f>
        <v>00:00 00:00</v>
      </c>
      <c r="L802" s="16">
        <f t="shared" si="1221"/>
        <v>115</v>
      </c>
      <c r="M802" s="16" t="str">
        <f ca="1">VLOOKUP(B802,Schedule!A$2:B490,2,FALSE)</f>
        <v>00:00 00:00 1</v>
      </c>
      <c r="O802" s="8" t="str">
        <f t="shared" ca="1" si="1181"/>
        <v>insert into scheduleshift values (@ID,'101','1','1','234','1','0')exec @id=dbo.nextval 'scheduleshift.scheduleshiftref'</v>
      </c>
    </row>
    <row r="803" spans="1:15" x14ac:dyDescent="0.3">
      <c r="A803" s="8">
        <v>802</v>
      </c>
      <c r="B803" s="8">
        <f t="shared" si="1227"/>
        <v>101</v>
      </c>
      <c r="C803" s="8">
        <f t="shared" si="1216"/>
        <v>1</v>
      </c>
      <c r="D803" s="8">
        <f t="shared" si="1205"/>
        <v>2</v>
      </c>
      <c r="E803" s="18">
        <f ca="1">IF(G803=1,"-2147483647",IF(A803/L802&lt;=N$2*N$3,OFFSET(Shifts!A$1,L802,0,1)))</f>
        <v>234</v>
      </c>
      <c r="F803" s="8">
        <v>1</v>
      </c>
      <c r="G803" s="42">
        <f t="shared" ref="G803" si="1230">N$7</f>
        <v>0</v>
      </c>
      <c r="H803" s="8">
        <f t="shared" si="1218"/>
        <v>0</v>
      </c>
      <c r="I803" s="8">
        <f t="shared" si="1219"/>
        <v>0</v>
      </c>
      <c r="J803" s="8">
        <f t="shared" si="1220"/>
        <v>4</v>
      </c>
      <c r="K803" s="16" t="str">
        <f ca="1">VLOOKUP(E803,Shifts!A$2:B1000,2,FALSE)</f>
        <v>00:00 00:00</v>
      </c>
      <c r="L803" s="16">
        <f t="shared" si="1221"/>
        <v>115</v>
      </c>
      <c r="M803" s="16" t="str">
        <f ca="1">VLOOKUP(B803,Schedule!A$2:B491,2,FALSE)</f>
        <v>00:00 00:00 1</v>
      </c>
      <c r="O803" s="8" t="str">
        <f t="shared" ca="1" si="1181"/>
        <v>insert into scheduleshift values (@ID,'101','1','2','234','1','0')exec @id=dbo.nextval 'scheduleshift.scheduleshiftref'</v>
      </c>
    </row>
    <row r="804" spans="1:15" x14ac:dyDescent="0.3">
      <c r="A804" s="8">
        <v>803</v>
      </c>
      <c r="B804" s="8">
        <f t="shared" si="1227"/>
        <v>101</v>
      </c>
      <c r="C804" s="8">
        <f t="shared" si="1216"/>
        <v>1</v>
      </c>
      <c r="D804" s="8">
        <f t="shared" si="1164"/>
        <v>1</v>
      </c>
      <c r="E804" s="18">
        <f ca="1">IF(G804=1,"-2147483647",IF(A804/L803&lt;=N$2*N$3,OFFSET(Shifts!A$1,L803,0,1)))</f>
        <v>234</v>
      </c>
      <c r="F804" s="8">
        <v>1</v>
      </c>
      <c r="G804" s="42">
        <f t="shared" ref="G804" si="1231">N$6</f>
        <v>0</v>
      </c>
      <c r="H804" s="8">
        <f t="shared" si="1218"/>
        <v>0</v>
      </c>
      <c r="I804" s="8">
        <f t="shared" si="1219"/>
        <v>0</v>
      </c>
      <c r="J804" s="8">
        <f t="shared" si="1220"/>
        <v>5</v>
      </c>
      <c r="K804" s="16" t="str">
        <f ca="1">VLOOKUP(E804,Shifts!A$2:B1001,2,FALSE)</f>
        <v>00:00 00:00</v>
      </c>
      <c r="L804" s="16">
        <f t="shared" si="1221"/>
        <v>115</v>
      </c>
      <c r="M804" s="16" t="str">
        <f ca="1">VLOOKUP(B804,Schedule!A$2:B492,2,FALSE)</f>
        <v>00:00 00:00 1</v>
      </c>
      <c r="O804" s="8" t="str">
        <f t="shared" ca="1" si="1181"/>
        <v>insert into scheduleshift values (@ID,'101','1','1','234','1','0')exec @id=dbo.nextval 'scheduleshift.scheduleshiftref'</v>
      </c>
    </row>
    <row r="805" spans="1:15" x14ac:dyDescent="0.3">
      <c r="A805" s="8">
        <v>804</v>
      </c>
      <c r="B805" s="8">
        <f t="shared" si="1227"/>
        <v>101</v>
      </c>
      <c r="C805" s="8">
        <f t="shared" si="1216"/>
        <v>1</v>
      </c>
      <c r="D805" s="8">
        <f t="shared" si="1192"/>
        <v>2</v>
      </c>
      <c r="E805" s="18">
        <f ca="1">IF(G805=1,"-2147483647",IF(A805/L804&lt;=N$2*N$3,OFFSET(Shifts!A$1,L804,0,1)))</f>
        <v>234</v>
      </c>
      <c r="F805" s="8">
        <v>1</v>
      </c>
      <c r="G805" s="42">
        <f t="shared" ref="G805" si="1232">N$7</f>
        <v>0</v>
      </c>
      <c r="H805" s="8">
        <f t="shared" si="1218"/>
        <v>0</v>
      </c>
      <c r="I805" s="8">
        <f t="shared" si="1219"/>
        <v>0</v>
      </c>
      <c r="J805" s="8">
        <f t="shared" si="1220"/>
        <v>6</v>
      </c>
      <c r="K805" s="16" t="str">
        <f ca="1">VLOOKUP(E805,Shifts!A$2:B1002,2,FALSE)</f>
        <v>00:00 00:00</v>
      </c>
      <c r="L805" s="16">
        <f t="shared" si="1221"/>
        <v>115</v>
      </c>
      <c r="M805" s="16" t="str">
        <f ca="1">VLOOKUP(B805,Schedule!A$2:B493,2,FALSE)</f>
        <v>00:00 00:00 1</v>
      </c>
      <c r="O805" s="8" t="str">
        <f t="shared" ca="1" si="1181"/>
        <v>insert into scheduleshift values (@ID,'101','1','2','234','1','0')exec @id=dbo.nextval 'scheduleshift.scheduleshiftref'</v>
      </c>
    </row>
    <row r="806" spans="1:15" x14ac:dyDescent="0.3">
      <c r="A806" s="8">
        <v>805</v>
      </c>
      <c r="B806" s="8">
        <f t="shared" si="1227"/>
        <v>101</v>
      </c>
      <c r="C806" s="8">
        <f t="shared" si="1216"/>
        <v>1</v>
      </c>
      <c r="D806" s="8">
        <f t="shared" si="1194"/>
        <v>3</v>
      </c>
      <c r="E806" s="18">
        <f ca="1">IF(G806=1,"-2147483647",IF(A806/L805&lt;=N$2*N$3,OFFSET(Shifts!A$1,L805,0,1)))</f>
        <v>234</v>
      </c>
      <c r="F806" s="8">
        <v>1</v>
      </c>
      <c r="G806" s="42">
        <f t="shared" ref="G806" si="1233">N$8</f>
        <v>0</v>
      </c>
      <c r="H806" s="8">
        <f t="shared" si="1218"/>
        <v>0</v>
      </c>
      <c r="I806" s="8">
        <f t="shared" si="1219"/>
        <v>0</v>
      </c>
      <c r="J806" s="8">
        <f t="shared" si="1220"/>
        <v>7</v>
      </c>
      <c r="K806" s="16" t="str">
        <f ca="1">VLOOKUP(E806,Shifts!A$2:B1003,2,FALSE)</f>
        <v>00:00 00:00</v>
      </c>
      <c r="L806" s="16">
        <f t="shared" si="1221"/>
        <v>116</v>
      </c>
      <c r="M806" s="16" t="str">
        <f ca="1">VLOOKUP(B806,Schedule!A$2:B494,2,FALSE)</f>
        <v>00:00 00:00 1</v>
      </c>
      <c r="O806" s="8" t="str">
        <f t="shared" ca="1" si="1181"/>
        <v>insert into scheduleshift values (@ID,'101','1','3','234','1','0')exec @id=dbo.nextval 'scheduleshift.scheduleshiftref'</v>
      </c>
    </row>
    <row r="807" spans="1:15" x14ac:dyDescent="0.3">
      <c r="A807" s="8">
        <v>806</v>
      </c>
      <c r="B807" s="8">
        <f t="shared" si="1227"/>
        <v>101</v>
      </c>
      <c r="C807" s="8">
        <f t="shared" si="1216"/>
        <v>1</v>
      </c>
      <c r="D807" s="8">
        <f t="shared" si="1196"/>
        <v>4</v>
      </c>
      <c r="E807" s="18">
        <f ca="1">IF(G807=1,"-2147483647",IF(A807/L806&lt;=N$2*N$3,OFFSET(Shifts!A$1,L806,0,1)))</f>
        <v>236</v>
      </c>
      <c r="F807" s="8">
        <v>1</v>
      </c>
      <c r="G807" s="42">
        <f t="shared" ref="G807" si="1234">N$9</f>
        <v>0</v>
      </c>
      <c r="H807" s="8">
        <f t="shared" si="1218"/>
        <v>0</v>
      </c>
      <c r="I807" s="8">
        <f t="shared" si="1219"/>
        <v>0</v>
      </c>
      <c r="J807" s="8">
        <f t="shared" si="1220"/>
        <v>1</v>
      </c>
      <c r="K807" s="16" t="str">
        <f ca="1">VLOOKUP(E807,Shifts!A$2:B1004,2,FALSE)</f>
        <v>00:00 00:00</v>
      </c>
      <c r="L807" s="16">
        <f t="shared" si="1221"/>
        <v>116</v>
      </c>
      <c r="M807" s="16" t="str">
        <f ca="1">VLOOKUP(B807,Schedule!A$2:B495,2,FALSE)</f>
        <v>00:00 00:00 1</v>
      </c>
      <c r="O807" s="8" t="str">
        <f t="shared" ca="1" si="1181"/>
        <v>insert into scheduleshift values (@ID,'101','1','4','236','1','0')exec @id=dbo.nextval 'scheduleshift.scheduleshiftref'</v>
      </c>
    </row>
    <row r="808" spans="1:15" x14ac:dyDescent="0.3">
      <c r="A808" s="8">
        <v>807</v>
      </c>
      <c r="B808" s="8">
        <f t="shared" si="1227"/>
        <v>101</v>
      </c>
      <c r="C808" s="8">
        <f t="shared" si="1216"/>
        <v>1</v>
      </c>
      <c r="D808" s="8">
        <f t="shared" si="1198"/>
        <v>5</v>
      </c>
      <c r="E808" s="18">
        <f ca="1">IF(G808=1,"-2147483647",IF(A808/L807&lt;=N$2*N$3,OFFSET(Shifts!A$1,L807,0,1)))</f>
        <v>236</v>
      </c>
      <c r="F808" s="8">
        <v>1</v>
      </c>
      <c r="G808" s="42">
        <f t="shared" ref="G808" si="1235">N$10</f>
        <v>0</v>
      </c>
      <c r="H808" s="8">
        <f t="shared" si="1218"/>
        <v>0</v>
      </c>
      <c r="I808" s="8">
        <f t="shared" si="1219"/>
        <v>0</v>
      </c>
      <c r="J808" s="8">
        <f t="shared" si="1220"/>
        <v>2</v>
      </c>
      <c r="K808" s="16" t="str">
        <f ca="1">VLOOKUP(E808,Shifts!A$2:B1005,2,FALSE)</f>
        <v>00:00 00:00</v>
      </c>
      <c r="L808" s="16">
        <f t="shared" si="1221"/>
        <v>116</v>
      </c>
      <c r="M808" s="16" t="str">
        <f ca="1">VLOOKUP(B808,Schedule!A$2:B496,2,FALSE)</f>
        <v>00:00 00:00 1</v>
      </c>
      <c r="O808" s="8" t="str">
        <f t="shared" ca="1" si="1181"/>
        <v>insert into scheduleshift values (@ID,'101','1','5','236','1','0')exec @id=dbo.nextval 'scheduleshift.scheduleshiftref'</v>
      </c>
    </row>
    <row r="809" spans="1:15" x14ac:dyDescent="0.3">
      <c r="A809" s="8">
        <v>808</v>
      </c>
      <c r="B809" s="8">
        <f t="shared" si="1227"/>
        <v>101</v>
      </c>
      <c r="C809" s="8">
        <f t="shared" si="1216"/>
        <v>1</v>
      </c>
      <c r="D809" s="8">
        <f t="shared" si="1200"/>
        <v>6</v>
      </c>
      <c r="E809" s="18" t="str">
        <f ca="1">IF(G809=1,"-2147483647",IF(A809/L808&lt;=N$2*N$3,OFFSET(Shifts!A$1,L808,0,1)))</f>
        <v>-2147483647</v>
      </c>
      <c r="F809" s="8">
        <v>1</v>
      </c>
      <c r="G809" s="42">
        <f t="shared" ref="G809" si="1236">N$11</f>
        <v>1</v>
      </c>
      <c r="H809" s="8">
        <f t="shared" si="1218"/>
        <v>0</v>
      </c>
      <c r="I809" s="8">
        <f t="shared" si="1219"/>
        <v>0</v>
      </c>
      <c r="J809" s="8">
        <f t="shared" si="1220"/>
        <v>3</v>
      </c>
      <c r="K809" s="16" t="e">
        <f ca="1">VLOOKUP(E809,Shifts!A$2:B1006,2,FALSE)</f>
        <v>#N/A</v>
      </c>
      <c r="L809" s="16">
        <f t="shared" si="1221"/>
        <v>116</v>
      </c>
      <c r="M809" s="16" t="str">
        <f ca="1">VLOOKUP(B809,Schedule!A$2:B497,2,FALSE)</f>
        <v>00:00 00:00 1</v>
      </c>
      <c r="O809" s="8" t="str">
        <f t="shared" ca="1" si="1181"/>
        <v>insert into scheduleshift values (@ID,'101','1','6','-2147483647','1','1')exec @id=dbo.nextval 'scheduleshift.scheduleshiftref'</v>
      </c>
    </row>
    <row r="810" spans="1:15" x14ac:dyDescent="0.3">
      <c r="A810" s="8">
        <v>809</v>
      </c>
      <c r="B810" s="8">
        <f t="shared" si="1227"/>
        <v>101</v>
      </c>
      <c r="C810" s="8">
        <f t="shared" si="1216"/>
        <v>1</v>
      </c>
      <c r="D810" s="8">
        <f t="shared" si="1202"/>
        <v>7</v>
      </c>
      <c r="E810" s="18" t="str">
        <f ca="1">IF(G810=1,"-2147483647",IF(A810/L809&lt;=N$2*N$3,OFFSET(Shifts!A$1,L809,0,1)))</f>
        <v>-2147483647</v>
      </c>
      <c r="F810" s="8">
        <v>1</v>
      </c>
      <c r="G810" s="42">
        <f t="shared" ref="G810" si="1237">N$12</f>
        <v>1</v>
      </c>
      <c r="H810" s="8">
        <f t="shared" si="1218"/>
        <v>0</v>
      </c>
      <c r="I810" s="8">
        <f t="shared" si="1219"/>
        <v>0</v>
      </c>
      <c r="J810" s="8">
        <f t="shared" si="1220"/>
        <v>4</v>
      </c>
      <c r="K810" s="16" t="e">
        <f ca="1">VLOOKUP(E810,Shifts!A$2:B1007,2,FALSE)</f>
        <v>#N/A</v>
      </c>
      <c r="L810" s="16">
        <f t="shared" si="1221"/>
        <v>116</v>
      </c>
      <c r="M810" s="16" t="str">
        <f ca="1">VLOOKUP(B810,Schedule!A$2:B498,2,FALSE)</f>
        <v>00:00 00:00 1</v>
      </c>
      <c r="O810" s="8" t="str">
        <f t="shared" ca="1" si="1181"/>
        <v>insert into scheduleshift values (@ID,'101','1','7','-2147483647','1','1')exec @id=dbo.nextval 'scheduleshift.scheduleshiftref'</v>
      </c>
    </row>
    <row r="811" spans="1:15" x14ac:dyDescent="0.3">
      <c r="A811" s="8">
        <v>810</v>
      </c>
      <c r="B811" s="8">
        <f t="shared" si="1227"/>
        <v>102</v>
      </c>
      <c r="C811" s="8">
        <f t="shared" si="1216"/>
        <v>1</v>
      </c>
      <c r="D811" s="8">
        <f t="shared" si="1164"/>
        <v>1</v>
      </c>
      <c r="E811" s="18">
        <f ca="1">IF(G811=1,"-2147483647",IF(A811/L810&lt;=N$2*N$3,OFFSET(Shifts!A$1,L810,0,1)))</f>
        <v>236</v>
      </c>
      <c r="F811" s="8">
        <v>1</v>
      </c>
      <c r="G811" s="42">
        <f t="shared" ref="G811" si="1238">N$6</f>
        <v>0</v>
      </c>
      <c r="H811" s="8">
        <f t="shared" si="1218"/>
        <v>1</v>
      </c>
      <c r="I811" s="8">
        <f t="shared" si="1219"/>
        <v>1</v>
      </c>
      <c r="J811" s="8">
        <f t="shared" si="1220"/>
        <v>5</v>
      </c>
      <c r="K811" s="16" t="str">
        <f ca="1">VLOOKUP(E811,Shifts!A$2:B1008,2,FALSE)</f>
        <v>00:00 00:00</v>
      </c>
      <c r="L811" s="16">
        <f t="shared" si="1221"/>
        <v>116</v>
      </c>
      <c r="M811" s="16" t="str">
        <f ca="1">VLOOKUP(B811,Schedule!A$2:B499,2,FALSE)</f>
        <v>00:00 00:00 1</v>
      </c>
      <c r="O811" s="8" t="str">
        <f t="shared" ca="1" si="1181"/>
        <v>insert into scheduleshift values (@ID,'102','1','1','236','1','0')exec @id=dbo.nextval 'scheduleshift.scheduleshiftref'</v>
      </c>
    </row>
    <row r="812" spans="1:15" x14ac:dyDescent="0.3">
      <c r="A812" s="8">
        <v>811</v>
      </c>
      <c r="B812" s="8">
        <f t="shared" si="1227"/>
        <v>102</v>
      </c>
      <c r="C812" s="8">
        <f t="shared" si="1216"/>
        <v>1</v>
      </c>
      <c r="D812" s="8">
        <f t="shared" si="1205"/>
        <v>2</v>
      </c>
      <c r="E812" s="18">
        <f ca="1">IF(G812=1,"-2147483647",IF(A812/L811&lt;=N$2*N$3,OFFSET(Shifts!A$1,L811,0,1)))</f>
        <v>236</v>
      </c>
      <c r="F812" s="8">
        <v>1</v>
      </c>
      <c r="G812" s="42">
        <f t="shared" ref="G812" si="1239">N$7</f>
        <v>0</v>
      </c>
      <c r="H812" s="8">
        <f t="shared" si="1218"/>
        <v>0</v>
      </c>
      <c r="I812" s="8">
        <f t="shared" si="1219"/>
        <v>0</v>
      </c>
      <c r="J812" s="8">
        <f t="shared" si="1220"/>
        <v>6</v>
      </c>
      <c r="K812" s="16" t="str">
        <f ca="1">VLOOKUP(E812,Shifts!A$2:B1009,2,FALSE)</f>
        <v>00:00 00:00</v>
      </c>
      <c r="L812" s="16">
        <f t="shared" si="1221"/>
        <v>116</v>
      </c>
      <c r="M812" s="16" t="str">
        <f ca="1">VLOOKUP(B812,Schedule!A$2:B500,2,FALSE)</f>
        <v>00:00 00:00 1</v>
      </c>
      <c r="O812" s="8" t="str">
        <f t="shared" ca="1" si="1181"/>
        <v>insert into scheduleshift values (@ID,'102','1','2','236','1','0')exec @id=dbo.nextval 'scheduleshift.scheduleshiftref'</v>
      </c>
    </row>
    <row r="813" spans="1:15" x14ac:dyDescent="0.3">
      <c r="A813" s="8">
        <v>812</v>
      </c>
      <c r="B813" s="8">
        <f t="shared" si="1227"/>
        <v>102</v>
      </c>
      <c r="C813" s="8">
        <f t="shared" si="1216"/>
        <v>1</v>
      </c>
      <c r="D813" s="8">
        <f t="shared" si="1164"/>
        <v>1</v>
      </c>
      <c r="E813" s="18">
        <f ca="1">IF(G813=1,"-2147483647",IF(A813/L812&lt;=N$2*N$3,OFFSET(Shifts!A$1,L812,0,1)))</f>
        <v>236</v>
      </c>
      <c r="F813" s="8">
        <v>1</v>
      </c>
      <c r="G813" s="42">
        <f t="shared" ref="G813" si="1240">N$6</f>
        <v>0</v>
      </c>
      <c r="H813" s="8">
        <f t="shared" si="1218"/>
        <v>0</v>
      </c>
      <c r="I813" s="8">
        <f t="shared" si="1219"/>
        <v>0</v>
      </c>
      <c r="J813" s="8">
        <f t="shared" si="1220"/>
        <v>7</v>
      </c>
      <c r="K813" s="16" t="str">
        <f ca="1">VLOOKUP(E813,Shifts!A$2:B1010,2,FALSE)</f>
        <v>00:00 00:00</v>
      </c>
      <c r="L813" s="16">
        <f t="shared" si="1221"/>
        <v>117</v>
      </c>
      <c r="M813" s="16" t="str">
        <f ca="1">VLOOKUP(B813,Schedule!A$2:B501,2,FALSE)</f>
        <v>00:00 00:00 1</v>
      </c>
      <c r="O813" s="8" t="str">
        <f t="shared" ca="1" si="1181"/>
        <v>insert into scheduleshift values (@ID,'102','1','1','236','1','0')exec @id=dbo.nextval 'scheduleshift.scheduleshiftref'</v>
      </c>
    </row>
    <row r="814" spans="1:15" x14ac:dyDescent="0.3">
      <c r="A814" s="8">
        <v>813</v>
      </c>
      <c r="B814" s="8">
        <f t="shared" si="1227"/>
        <v>102</v>
      </c>
      <c r="C814" s="8">
        <f t="shared" si="1216"/>
        <v>1</v>
      </c>
      <c r="D814" s="8">
        <f t="shared" si="1192"/>
        <v>2</v>
      </c>
      <c r="E814" s="18">
        <f ca="1">IF(G814=1,"-2147483647",IF(A814/L813&lt;=N$2*N$3,OFFSET(Shifts!A$1,L813,0,1)))</f>
        <v>238</v>
      </c>
      <c r="F814" s="8">
        <v>1</v>
      </c>
      <c r="G814" s="42">
        <f t="shared" ref="G814" si="1241">N$7</f>
        <v>0</v>
      </c>
      <c r="H814" s="8">
        <f t="shared" si="1218"/>
        <v>0</v>
      </c>
      <c r="I814" s="8">
        <f t="shared" si="1219"/>
        <v>0</v>
      </c>
      <c r="J814" s="8">
        <f t="shared" si="1220"/>
        <v>1</v>
      </c>
      <c r="K814" s="16" t="str">
        <f ca="1">VLOOKUP(E814,Shifts!A$2:B1011,2,FALSE)</f>
        <v>00:00 00:00</v>
      </c>
      <c r="L814" s="16">
        <f t="shared" si="1221"/>
        <v>117</v>
      </c>
      <c r="M814" s="16" t="str">
        <f ca="1">VLOOKUP(B814,Schedule!A$2:B502,2,FALSE)</f>
        <v>00:00 00:00 1</v>
      </c>
      <c r="O814" s="8" t="str">
        <f t="shared" ca="1" si="1181"/>
        <v>insert into scheduleshift values (@ID,'102','1','2','238','1','0')exec @id=dbo.nextval 'scheduleshift.scheduleshiftref'</v>
      </c>
    </row>
    <row r="815" spans="1:15" x14ac:dyDescent="0.3">
      <c r="A815" s="8">
        <v>814</v>
      </c>
      <c r="B815" s="8">
        <f t="shared" si="1227"/>
        <v>102</v>
      </c>
      <c r="C815" s="8">
        <f t="shared" si="1216"/>
        <v>1</v>
      </c>
      <c r="D815" s="8">
        <f t="shared" si="1194"/>
        <v>3</v>
      </c>
      <c r="E815" s="18">
        <f ca="1">IF(G815=1,"-2147483647",IF(A815/L814&lt;=N$2*N$3,OFFSET(Shifts!A$1,L814,0,1)))</f>
        <v>238</v>
      </c>
      <c r="F815" s="8">
        <v>1</v>
      </c>
      <c r="G815" s="42">
        <f t="shared" ref="G815" si="1242">N$8</f>
        <v>0</v>
      </c>
      <c r="H815" s="8">
        <f t="shared" si="1218"/>
        <v>0</v>
      </c>
      <c r="I815" s="8">
        <f t="shared" si="1219"/>
        <v>0</v>
      </c>
      <c r="J815" s="8">
        <f t="shared" si="1220"/>
        <v>2</v>
      </c>
      <c r="K815" s="16" t="str">
        <f ca="1">VLOOKUP(E815,Shifts!A$2:B1012,2,FALSE)</f>
        <v>00:00 00:00</v>
      </c>
      <c r="L815" s="16">
        <f t="shared" si="1221"/>
        <v>117</v>
      </c>
      <c r="M815" s="16" t="str">
        <f ca="1">VLOOKUP(B815,Schedule!A$2:B503,2,FALSE)</f>
        <v>00:00 00:00 1</v>
      </c>
      <c r="O815" s="8" t="str">
        <f t="shared" ca="1" si="1181"/>
        <v>insert into scheduleshift values (@ID,'102','1','3','238','1','0')exec @id=dbo.nextval 'scheduleshift.scheduleshiftref'</v>
      </c>
    </row>
    <row r="816" spans="1:15" x14ac:dyDescent="0.3">
      <c r="A816" s="8">
        <v>815</v>
      </c>
      <c r="B816" s="8">
        <f t="shared" si="1227"/>
        <v>102</v>
      </c>
      <c r="C816" s="8">
        <f t="shared" si="1216"/>
        <v>1</v>
      </c>
      <c r="D816" s="8">
        <f t="shared" si="1196"/>
        <v>4</v>
      </c>
      <c r="E816" s="18">
        <f ca="1">IF(G816=1,"-2147483647",IF(A816/L815&lt;=N$2*N$3,OFFSET(Shifts!A$1,L815,0,1)))</f>
        <v>238</v>
      </c>
      <c r="F816" s="8">
        <v>1</v>
      </c>
      <c r="G816" s="42">
        <f t="shared" ref="G816" si="1243">N$9</f>
        <v>0</v>
      </c>
      <c r="H816" s="8">
        <f t="shared" si="1218"/>
        <v>0</v>
      </c>
      <c r="I816" s="8">
        <f t="shared" si="1219"/>
        <v>0</v>
      </c>
      <c r="J816" s="8">
        <f t="shared" si="1220"/>
        <v>3</v>
      </c>
      <c r="K816" s="16" t="str">
        <f ca="1">VLOOKUP(E816,Shifts!A$2:B1013,2,FALSE)</f>
        <v>00:00 00:00</v>
      </c>
      <c r="L816" s="16">
        <f t="shared" si="1221"/>
        <v>117</v>
      </c>
      <c r="M816" s="16" t="str">
        <f ca="1">VLOOKUP(B816,Schedule!A$2:B504,2,FALSE)</f>
        <v>00:00 00:00 1</v>
      </c>
      <c r="O816" s="8" t="str">
        <f t="shared" ca="1" si="1181"/>
        <v>insert into scheduleshift values (@ID,'102','1','4','238','1','0')exec @id=dbo.nextval 'scheduleshift.scheduleshiftref'</v>
      </c>
    </row>
    <row r="817" spans="1:15" x14ac:dyDescent="0.3">
      <c r="A817" s="8">
        <v>816</v>
      </c>
      <c r="B817" s="8">
        <f t="shared" si="1227"/>
        <v>102</v>
      </c>
      <c r="C817" s="8">
        <f t="shared" si="1216"/>
        <v>1</v>
      </c>
      <c r="D817" s="8">
        <f t="shared" si="1198"/>
        <v>5</v>
      </c>
      <c r="E817" s="18">
        <f ca="1">IF(G817=1,"-2147483647",IF(A817/L816&lt;=N$2*N$3,OFFSET(Shifts!A$1,L816,0,1)))</f>
        <v>238</v>
      </c>
      <c r="F817" s="8">
        <v>1</v>
      </c>
      <c r="G817" s="42">
        <f t="shared" ref="G817" si="1244">N$10</f>
        <v>0</v>
      </c>
      <c r="H817" s="8">
        <f t="shared" si="1218"/>
        <v>0</v>
      </c>
      <c r="I817" s="8">
        <f t="shared" si="1219"/>
        <v>0</v>
      </c>
      <c r="J817" s="8">
        <f t="shared" si="1220"/>
        <v>4</v>
      </c>
      <c r="K817" s="16" t="str">
        <f ca="1">VLOOKUP(E817,Shifts!A$2:B1014,2,FALSE)</f>
        <v>00:00 00:00</v>
      </c>
      <c r="L817" s="16">
        <f t="shared" si="1221"/>
        <v>117</v>
      </c>
      <c r="M817" s="16" t="str">
        <f ca="1">VLOOKUP(B817,Schedule!A$2:B505,2,FALSE)</f>
        <v>00:00 00:00 1</v>
      </c>
      <c r="O817" s="8" t="str">
        <f t="shared" ca="1" si="1181"/>
        <v>insert into scheduleshift values (@ID,'102','1','5','238','1','0')exec @id=dbo.nextval 'scheduleshift.scheduleshiftref'</v>
      </c>
    </row>
    <row r="818" spans="1:15" x14ac:dyDescent="0.3">
      <c r="A818" s="8">
        <v>817</v>
      </c>
      <c r="B818" s="8">
        <f t="shared" si="1227"/>
        <v>102</v>
      </c>
      <c r="C818" s="8">
        <f t="shared" si="1216"/>
        <v>1</v>
      </c>
      <c r="D818" s="8">
        <f t="shared" si="1200"/>
        <v>6</v>
      </c>
      <c r="E818" s="18" t="str">
        <f ca="1">IF(G818=1,"-2147483647",IF(A818/L817&lt;=N$2*N$3,OFFSET(Shifts!A$1,L817,0,1)))</f>
        <v>-2147483647</v>
      </c>
      <c r="F818" s="8">
        <v>1</v>
      </c>
      <c r="G818" s="42">
        <f t="shared" ref="G818" si="1245">N$11</f>
        <v>1</v>
      </c>
      <c r="H818" s="8">
        <f t="shared" si="1218"/>
        <v>0</v>
      </c>
      <c r="I818" s="8">
        <f t="shared" si="1219"/>
        <v>0</v>
      </c>
      <c r="J818" s="8">
        <f t="shared" si="1220"/>
        <v>5</v>
      </c>
      <c r="K818" s="16" t="e">
        <f ca="1">VLOOKUP(E818,Shifts!A$2:B1015,2,FALSE)</f>
        <v>#N/A</v>
      </c>
      <c r="L818" s="16">
        <f t="shared" si="1221"/>
        <v>117</v>
      </c>
      <c r="M818" s="16" t="str">
        <f ca="1">VLOOKUP(B818,Schedule!A$2:B506,2,FALSE)</f>
        <v>00:00 00:00 1</v>
      </c>
      <c r="O818" s="8" t="str">
        <f t="shared" ca="1" si="1181"/>
        <v>insert into scheduleshift values (@ID,'102','1','6','-2147483647','1','1')exec @id=dbo.nextval 'scheduleshift.scheduleshiftref'</v>
      </c>
    </row>
    <row r="819" spans="1:15" x14ac:dyDescent="0.3">
      <c r="A819" s="8">
        <v>818</v>
      </c>
      <c r="B819" s="8">
        <f t="shared" si="1227"/>
        <v>102</v>
      </c>
      <c r="C819" s="8">
        <f t="shared" si="1216"/>
        <v>1</v>
      </c>
      <c r="D819" s="8">
        <f t="shared" si="1202"/>
        <v>7</v>
      </c>
      <c r="E819" s="18" t="str">
        <f ca="1">IF(G819=1,"-2147483647",IF(A819/L818&lt;=N$2*N$3,OFFSET(Shifts!A$1,L818,0,1)))</f>
        <v>-2147483647</v>
      </c>
      <c r="F819" s="8">
        <v>1</v>
      </c>
      <c r="G819" s="42">
        <f t="shared" ref="G819" si="1246">N$12</f>
        <v>1</v>
      </c>
      <c r="H819" s="8">
        <f t="shared" si="1218"/>
        <v>0</v>
      </c>
      <c r="I819" s="8">
        <f t="shared" si="1219"/>
        <v>0</v>
      </c>
      <c r="J819" s="8">
        <f t="shared" si="1220"/>
        <v>6</v>
      </c>
      <c r="K819" s="16" t="e">
        <f ca="1">VLOOKUP(E819,Shifts!A$2:B1016,2,FALSE)</f>
        <v>#N/A</v>
      </c>
      <c r="L819" s="16">
        <f t="shared" si="1221"/>
        <v>117</v>
      </c>
      <c r="M819" s="16" t="str">
        <f ca="1">VLOOKUP(B819,Schedule!A$2:B507,2,FALSE)</f>
        <v>00:00 00:00 1</v>
      </c>
      <c r="O819" s="8" t="str">
        <f t="shared" ca="1" si="1181"/>
        <v>insert into scheduleshift values (@ID,'102','1','7','-2147483647','1','1')exec @id=dbo.nextval 'scheduleshift.scheduleshiftref'</v>
      </c>
    </row>
    <row r="820" spans="1:15" x14ac:dyDescent="0.3">
      <c r="A820" s="8">
        <v>819</v>
      </c>
      <c r="B820" s="8">
        <f t="shared" si="1227"/>
        <v>103</v>
      </c>
      <c r="C820" s="8">
        <f t="shared" si="1216"/>
        <v>1</v>
      </c>
      <c r="D820" s="8">
        <f t="shared" si="1164"/>
        <v>1</v>
      </c>
      <c r="E820" s="18">
        <f ca="1">IF(G820=1,"-2147483647",IF(A820/L819&lt;=N$2*N$3,OFFSET(Shifts!A$1,L819,0,1)))</f>
        <v>238</v>
      </c>
      <c r="F820" s="8">
        <v>1</v>
      </c>
      <c r="G820" s="42">
        <f t="shared" ref="G820" si="1247">N$6</f>
        <v>0</v>
      </c>
      <c r="H820" s="8">
        <f t="shared" si="1218"/>
        <v>1</v>
      </c>
      <c r="I820" s="8">
        <f t="shared" si="1219"/>
        <v>1</v>
      </c>
      <c r="J820" s="8">
        <f t="shared" si="1220"/>
        <v>7</v>
      </c>
      <c r="K820" s="16" t="str">
        <f ca="1">VLOOKUP(E820,Shifts!A$2:B1017,2,FALSE)</f>
        <v>00:00 00:00</v>
      </c>
      <c r="L820" s="16">
        <f t="shared" si="1221"/>
        <v>118</v>
      </c>
      <c r="M820" s="16" t="str">
        <f ca="1">VLOOKUP(B820,Schedule!A$2:B508,2,FALSE)</f>
        <v>00:00 00:00 1</v>
      </c>
      <c r="O820" s="8" t="str">
        <f t="shared" ca="1" si="1181"/>
        <v>insert into scheduleshift values (@ID,'103','1','1','238','1','0')exec @id=dbo.nextval 'scheduleshift.scheduleshiftref'</v>
      </c>
    </row>
    <row r="821" spans="1:15" x14ac:dyDescent="0.3">
      <c r="A821" s="8">
        <v>820</v>
      </c>
      <c r="B821" s="8">
        <f t="shared" si="1227"/>
        <v>103</v>
      </c>
      <c r="C821" s="8">
        <f t="shared" si="1216"/>
        <v>1</v>
      </c>
      <c r="D821" s="8">
        <f t="shared" si="1205"/>
        <v>2</v>
      </c>
      <c r="E821" s="18">
        <f ca="1">IF(G821=1,"-2147483647",IF(A821/L820&lt;=N$2*N$3,OFFSET(Shifts!A$1,L820,0,1)))</f>
        <v>240</v>
      </c>
      <c r="F821" s="8">
        <v>1</v>
      </c>
      <c r="G821" s="42">
        <f t="shared" ref="G821" si="1248">N$7</f>
        <v>0</v>
      </c>
      <c r="H821" s="8">
        <f t="shared" si="1218"/>
        <v>0</v>
      </c>
      <c r="I821" s="8">
        <f t="shared" si="1219"/>
        <v>0</v>
      </c>
      <c r="J821" s="8">
        <f t="shared" si="1220"/>
        <v>1</v>
      </c>
      <c r="K821" s="16" t="str">
        <f ca="1">VLOOKUP(E821,Shifts!A$2:B1018,2,FALSE)</f>
        <v>00:00 00:00</v>
      </c>
      <c r="L821" s="16">
        <f t="shared" si="1221"/>
        <v>118</v>
      </c>
      <c r="M821" s="16" t="str">
        <f ca="1">VLOOKUP(B821,Schedule!A$2:B509,2,FALSE)</f>
        <v>00:00 00:00 1</v>
      </c>
      <c r="O821" s="8" t="str">
        <f t="shared" ca="1" si="1181"/>
        <v>insert into scheduleshift values (@ID,'103','1','2','240','1','0')exec @id=dbo.nextval 'scheduleshift.scheduleshiftref'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3F6A-AF8E-4BC1-A4FC-8FBE95780EE3}">
  <dimension ref="A1:AJ351"/>
  <sheetViews>
    <sheetView tabSelected="1" workbookViewId="0">
      <pane ySplit="1" topLeftCell="A2" activePane="bottomLeft" state="frozen"/>
      <selection activeCell="C1" sqref="C1"/>
      <selection pane="bottomLeft" activeCell="AS35" sqref="AS35"/>
    </sheetView>
  </sheetViews>
  <sheetFormatPr defaultRowHeight="14.4" x14ac:dyDescent="0.3"/>
  <cols>
    <col min="6" max="6" width="14.33203125" customWidth="1"/>
    <col min="8" max="8" width="17.33203125" customWidth="1"/>
    <col min="14" max="14" width="12.109375" style="16" customWidth="1"/>
    <col min="15" max="15" width="14.6640625" customWidth="1"/>
    <col min="16" max="16" width="10.6640625" style="16" customWidth="1"/>
    <col min="17" max="17" width="14.109375" style="8" customWidth="1"/>
    <col min="18" max="18" width="10.6640625" style="16" customWidth="1"/>
    <col min="19" max="19" width="14.44140625" style="8" customWidth="1"/>
    <col min="20" max="20" width="10.5546875" bestFit="1" customWidth="1"/>
    <col min="21" max="21" width="13.33203125" customWidth="1"/>
    <col min="23" max="23" width="8.88671875" style="2"/>
    <col min="24" max="24" width="17.6640625" style="16" customWidth="1"/>
    <col min="25" max="33" width="8.88671875" style="2"/>
  </cols>
  <sheetData>
    <row r="1" spans="1:36" x14ac:dyDescent="0.3">
      <c r="A1" t="s">
        <v>409</v>
      </c>
      <c r="B1" t="s">
        <v>410</v>
      </c>
      <c r="C1" t="s">
        <v>411</v>
      </c>
      <c r="D1" t="s">
        <v>837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s="16" t="s">
        <v>832</v>
      </c>
      <c r="O1" t="s">
        <v>833</v>
      </c>
      <c r="P1" s="16" t="s">
        <v>834</v>
      </c>
      <c r="Q1" s="8" t="s">
        <v>831</v>
      </c>
      <c r="R1" s="16" t="s">
        <v>835</v>
      </c>
      <c r="S1" s="8" t="s">
        <v>830</v>
      </c>
      <c r="T1" t="s">
        <v>424</v>
      </c>
      <c r="U1" t="s">
        <v>425</v>
      </c>
      <c r="V1" t="s">
        <v>426</v>
      </c>
      <c r="W1" s="2" t="s">
        <v>489</v>
      </c>
      <c r="X1" s="16" t="s">
        <v>488</v>
      </c>
      <c r="Z1" s="2" t="s">
        <v>474</v>
      </c>
      <c r="AA1" s="2" t="s">
        <v>475</v>
      </c>
      <c r="AB1" s="2" t="s">
        <v>476</v>
      </c>
      <c r="AC1" s="2" t="s">
        <v>477</v>
      </c>
      <c r="AD1" s="2" t="s">
        <v>478</v>
      </c>
      <c r="AE1" s="2" t="s">
        <v>479</v>
      </c>
      <c r="AF1" s="2" t="s">
        <v>480</v>
      </c>
      <c r="AG1" s="2" t="s">
        <v>481</v>
      </c>
      <c r="AJ1" s="8" t="s">
        <v>829</v>
      </c>
    </row>
    <row r="2" spans="1:36" x14ac:dyDescent="0.3">
      <c r="A2" s="2" t="s">
        <v>427</v>
      </c>
      <c r="B2" s="2" t="str">
        <f t="shared" ref="B2:B35" si="0">A2</f>
        <v>1</v>
      </c>
      <c r="C2" s="2" t="str">
        <f t="shared" ref="C2:C35" si="1">A2</f>
        <v>1</v>
      </c>
      <c r="D2" s="2"/>
      <c r="E2" s="2"/>
      <c r="F2" s="2"/>
      <c r="G2" s="2" t="s">
        <v>491</v>
      </c>
      <c r="H2" s="2"/>
      <c r="I2" s="2"/>
      <c r="J2" s="2"/>
      <c r="K2" s="2"/>
      <c r="L2" s="2"/>
      <c r="M2" s="2"/>
      <c r="N2" s="16">
        <f>IF(P2+R2="",0,P2+R2)</f>
        <v>0</v>
      </c>
      <c r="O2" s="2"/>
      <c r="P2" s="16">
        <f>IF(O2="",0,VLOOKUP(O2,CHOOSE({1,2},X$2:X301,Personnel!A$2:A300),2,0))</f>
        <v>0</v>
      </c>
      <c r="Q2" s="2"/>
      <c r="R2" s="16">
        <f>IF(Q2="",0,VLOOKUP(Q2,CHOOSE({1,2},S$2:S301,Personnel!A$2:A301),2,0))</f>
        <v>0</v>
      </c>
      <c r="S2" s="2"/>
      <c r="T2" s="52">
        <f ca="1">TODAY()</f>
        <v>44517</v>
      </c>
      <c r="U2" s="52" t="s">
        <v>2</v>
      </c>
      <c r="V2" s="2">
        <v>1</v>
      </c>
      <c r="X2" s="16" t="str">
        <f>F2&amp;" "&amp;E2</f>
        <v xml:space="preserve"> </v>
      </c>
      <c r="AJ2" t="str">
        <f ca="1">"insert into personnel([empref],[manager],[startdate],[enddate]) values ('"&amp;A2&amp;"','"&amp;N2&amp;"','"&amp;TEXT(T3,"yyyy-mm-dd")&amp;"','"&amp;TEXT(U3,"yyyy-mm-dd")&amp;"')exec @id=dbo.nextval 'personnel.empref'"</f>
        <v>insert into personnel([empref],[manager],[startdate],[enddate]) values ('1','0','2021-11-17','1899-12-30 00:00:00.000')exec @id=dbo.nextval 'personnel.empref'</v>
      </c>
    </row>
    <row r="3" spans="1:36" x14ac:dyDescent="0.3">
      <c r="A3" s="2" t="s">
        <v>428</v>
      </c>
      <c r="B3" s="2" t="str">
        <f t="shared" si="0"/>
        <v>2</v>
      </c>
      <c r="C3" s="2" t="str">
        <f t="shared" si="1"/>
        <v>2</v>
      </c>
      <c r="D3" s="2"/>
      <c r="E3" s="2"/>
      <c r="F3" s="2"/>
      <c r="G3" s="2" t="s">
        <v>491</v>
      </c>
      <c r="H3" s="2"/>
      <c r="I3" s="2"/>
      <c r="J3" s="2"/>
      <c r="K3" s="2"/>
      <c r="L3" s="2"/>
      <c r="M3" s="2"/>
      <c r="N3" s="16">
        <f t="shared" ref="N3:N66" si="2">IF(P3+R3="",0,P3+R3)</f>
        <v>0</v>
      </c>
      <c r="O3" s="2"/>
      <c r="P3" s="16">
        <f>IF(O3="",0,VLOOKUP(O3,CHOOSE({1,2},X$2:X302,Personnel!A$2:A301),2,0))</f>
        <v>0</v>
      </c>
      <c r="Q3" s="2"/>
      <c r="R3" s="16">
        <f>IF(Q3="",0,VLOOKUP(Q3,CHOOSE({1,2},S$2:S302,Personnel!A$2:A302),2,0))</f>
        <v>0</v>
      </c>
      <c r="S3" s="2"/>
      <c r="T3" s="52">
        <f t="shared" ref="T3:T66" ca="1" si="3">TODAY()</f>
        <v>44517</v>
      </c>
      <c r="U3" s="52" t="s">
        <v>2</v>
      </c>
      <c r="V3" s="2">
        <v>1</v>
      </c>
      <c r="X3" s="16" t="str">
        <f t="shared" ref="X3:X66" si="4">F3&amp;" "&amp;E3</f>
        <v xml:space="preserve"> </v>
      </c>
      <c r="Z3" s="2" t="s">
        <v>491</v>
      </c>
      <c r="AA3" s="2" t="s">
        <v>491</v>
      </c>
      <c r="AB3" s="2" t="s">
        <v>491</v>
      </c>
      <c r="AC3" s="2" t="s">
        <v>491</v>
      </c>
      <c r="AD3" s="2" t="s">
        <v>491</v>
      </c>
      <c r="AJ3" s="8" t="str">
        <f t="shared" ref="AJ3:AJ66" ca="1" si="5">"insert into personnel([empref],[manager],[startdate],[enddate]) values ('"&amp;A3&amp;"','"&amp;N3&amp;"','"&amp;TEXT(T4,"yyyy-mm-dd")&amp;"','"&amp;TEXT(U4,"yyyy-mm-dd")&amp;"')exec @id=dbo.nextval 'personnel.empref'"</f>
        <v>insert into personnel([empref],[manager],[startdate],[enddate]) values ('2','0','2021-11-17','1899-12-30 00:00:00.000')exec @id=dbo.nextval 'personnel.empref'</v>
      </c>
    </row>
    <row r="4" spans="1:36" x14ac:dyDescent="0.3">
      <c r="A4" s="2" t="s">
        <v>429</v>
      </c>
      <c r="B4" s="2" t="str">
        <f t="shared" si="0"/>
        <v>3</v>
      </c>
      <c r="C4" s="2" t="str">
        <f t="shared" si="1"/>
        <v>3</v>
      </c>
      <c r="D4" s="2"/>
      <c r="E4" s="2"/>
      <c r="F4" s="2"/>
      <c r="G4" s="2" t="s">
        <v>491</v>
      </c>
      <c r="H4" s="2"/>
      <c r="I4" s="2"/>
      <c r="J4" s="2"/>
      <c r="K4" s="2"/>
      <c r="L4" s="2"/>
      <c r="M4" s="2"/>
      <c r="N4" s="16">
        <f t="shared" si="2"/>
        <v>0</v>
      </c>
      <c r="O4" s="2"/>
      <c r="P4" s="16">
        <f>IF(O4="",0,VLOOKUP(O4,CHOOSE({1,2},X$2:X303,Personnel!A$2:A302),2,0))</f>
        <v>0</v>
      </c>
      <c r="Q4" s="2"/>
      <c r="R4" s="16">
        <f>IF(Q4="",0,VLOOKUP(Q4,CHOOSE({1,2},S$2:S303,Personnel!A$2:A303),2,0))</f>
        <v>0</v>
      </c>
      <c r="S4" s="2"/>
      <c r="T4" s="52">
        <f t="shared" ca="1" si="3"/>
        <v>44517</v>
      </c>
      <c r="U4" s="52" t="s">
        <v>2</v>
      </c>
      <c r="V4" s="2">
        <v>1</v>
      </c>
      <c r="X4" s="16" t="str">
        <f t="shared" si="4"/>
        <v xml:space="preserve"> </v>
      </c>
      <c r="Z4" s="2" t="s">
        <v>491</v>
      </c>
      <c r="AA4" s="2" t="s">
        <v>491</v>
      </c>
      <c r="AB4" s="2" t="s">
        <v>491</v>
      </c>
      <c r="AC4" s="2" t="s">
        <v>491</v>
      </c>
      <c r="AD4" s="2" t="s">
        <v>491</v>
      </c>
      <c r="AJ4" s="8" t="str">
        <f t="shared" ca="1" si="5"/>
        <v>insert into personnel([empref],[manager],[startdate],[enddate]) values ('3','0','2021-11-17','1899-12-30 00:00:00.000')exec @id=dbo.nextval 'personnel.empref'</v>
      </c>
    </row>
    <row r="5" spans="1:36" x14ac:dyDescent="0.3">
      <c r="A5" s="2" t="s">
        <v>430</v>
      </c>
      <c r="B5" s="2" t="str">
        <f t="shared" si="0"/>
        <v>4</v>
      </c>
      <c r="C5" s="2" t="str">
        <f t="shared" si="1"/>
        <v>4</v>
      </c>
      <c r="D5" s="2"/>
      <c r="E5" s="2"/>
      <c r="F5" s="2"/>
      <c r="G5" s="2" t="s">
        <v>491</v>
      </c>
      <c r="H5" s="2"/>
      <c r="I5" s="2"/>
      <c r="J5" s="2"/>
      <c r="K5" s="2"/>
      <c r="L5" s="2"/>
      <c r="M5" s="2"/>
      <c r="N5" s="16">
        <f t="shared" si="2"/>
        <v>0</v>
      </c>
      <c r="O5" s="2"/>
      <c r="P5" s="16">
        <f>IF(O5="",0,VLOOKUP(O5,CHOOSE({1,2},X$2:X304,Personnel!A$2:A303),2,0))</f>
        <v>0</v>
      </c>
      <c r="Q5" s="2"/>
      <c r="R5" s="16">
        <f>IF(Q5="",0,VLOOKUP(Q5,CHOOSE({1,2},S$2:S304,Personnel!A$2:A304),2,0))</f>
        <v>0</v>
      </c>
      <c r="S5" s="2"/>
      <c r="T5" s="52">
        <f t="shared" ca="1" si="3"/>
        <v>44517</v>
      </c>
      <c r="U5" s="52" t="s">
        <v>2</v>
      </c>
      <c r="V5" s="2">
        <v>1</v>
      </c>
      <c r="X5" s="16" t="str">
        <f t="shared" si="4"/>
        <v xml:space="preserve"> </v>
      </c>
      <c r="Z5" s="2" t="s">
        <v>491</v>
      </c>
      <c r="AA5" s="2" t="s">
        <v>491</v>
      </c>
      <c r="AB5" s="2" t="s">
        <v>491</v>
      </c>
      <c r="AC5" s="2" t="s">
        <v>491</v>
      </c>
      <c r="AD5" s="2" t="s">
        <v>491</v>
      </c>
      <c r="AJ5" s="8" t="str">
        <f t="shared" ca="1" si="5"/>
        <v>insert into personnel([empref],[manager],[startdate],[enddate]) values ('4','0','2021-11-17','1899-12-30 00:00:00.000')exec @id=dbo.nextval 'personnel.empref'</v>
      </c>
    </row>
    <row r="6" spans="1:36" x14ac:dyDescent="0.3">
      <c r="A6" s="2" t="s">
        <v>431</v>
      </c>
      <c r="B6" s="2" t="str">
        <f t="shared" si="0"/>
        <v>5</v>
      </c>
      <c r="C6" s="2" t="str">
        <f t="shared" si="1"/>
        <v>5</v>
      </c>
      <c r="D6" s="2"/>
      <c r="E6" s="2"/>
      <c r="F6" s="2"/>
      <c r="G6" s="2" t="s">
        <v>491</v>
      </c>
      <c r="H6" s="2"/>
      <c r="I6" s="2"/>
      <c r="J6" s="2"/>
      <c r="K6" s="2"/>
      <c r="L6" s="2"/>
      <c r="M6" s="2"/>
      <c r="N6" s="16">
        <f t="shared" si="2"/>
        <v>0</v>
      </c>
      <c r="O6" s="2"/>
      <c r="P6" s="16">
        <f>IF(O6="",0,VLOOKUP(O6,CHOOSE({1,2},X$2:X305,Personnel!A$2:A304),2,0))</f>
        <v>0</v>
      </c>
      <c r="Q6" s="2"/>
      <c r="R6" s="16">
        <f>IF(Q6="",0,VLOOKUP(Q6,CHOOSE({1,2},S$2:S305,Personnel!A$2:A305),2,0))</f>
        <v>0</v>
      </c>
      <c r="S6" s="2"/>
      <c r="T6" s="52">
        <f t="shared" ca="1" si="3"/>
        <v>44517</v>
      </c>
      <c r="U6" s="52" t="s">
        <v>2</v>
      </c>
      <c r="V6" s="2">
        <v>1</v>
      </c>
      <c r="X6" s="16" t="str">
        <f t="shared" si="4"/>
        <v xml:space="preserve"> </v>
      </c>
      <c r="Z6" s="2" t="s">
        <v>491</v>
      </c>
      <c r="AA6" s="2" t="s">
        <v>491</v>
      </c>
      <c r="AB6" s="2" t="s">
        <v>491</v>
      </c>
      <c r="AC6" s="2" t="s">
        <v>491</v>
      </c>
      <c r="AD6" s="2" t="s">
        <v>491</v>
      </c>
      <c r="AJ6" s="8" t="str">
        <f t="shared" ca="1" si="5"/>
        <v>insert into personnel([empref],[manager],[startdate],[enddate]) values ('5','0','2021-11-17','1899-12-30 00:00:00.000')exec @id=dbo.nextval 'personnel.empref'</v>
      </c>
    </row>
    <row r="7" spans="1:36" x14ac:dyDescent="0.3">
      <c r="A7" s="2" t="s">
        <v>432</v>
      </c>
      <c r="B7" s="2" t="str">
        <f t="shared" si="0"/>
        <v>6</v>
      </c>
      <c r="C7" s="2" t="str">
        <f t="shared" si="1"/>
        <v>6</v>
      </c>
      <c r="D7" s="2"/>
      <c r="E7" s="2" t="s">
        <v>491</v>
      </c>
      <c r="F7" s="2" t="s">
        <v>491</v>
      </c>
      <c r="G7" s="2" t="s">
        <v>491</v>
      </c>
      <c r="H7" s="2"/>
      <c r="I7" s="2"/>
      <c r="J7" s="2"/>
      <c r="K7" s="2"/>
      <c r="L7" s="2"/>
      <c r="M7" s="2"/>
      <c r="N7" s="16">
        <f t="shared" si="2"/>
        <v>0</v>
      </c>
      <c r="O7" s="2"/>
      <c r="P7" s="16">
        <f>IF(O7="",0,VLOOKUP(O7,CHOOSE({1,2},X$2:X306,Personnel!A$2:A305),2,0))</f>
        <v>0</v>
      </c>
      <c r="Q7" s="2"/>
      <c r="R7" s="16">
        <f>IF(Q7="",0,VLOOKUP(Q7,CHOOSE({1,2},S$2:S306,Personnel!A$2:A306),2,0))</f>
        <v>0</v>
      </c>
      <c r="S7" s="2"/>
      <c r="T7" s="52">
        <f t="shared" ca="1" si="3"/>
        <v>44517</v>
      </c>
      <c r="U7" s="52" t="s">
        <v>2</v>
      </c>
      <c r="V7" s="2">
        <v>1</v>
      </c>
      <c r="X7" s="16" t="str">
        <f t="shared" si="4"/>
        <v xml:space="preserve">   </v>
      </c>
      <c r="Z7" s="2" t="s">
        <v>491</v>
      </c>
      <c r="AA7" s="2" t="s">
        <v>491</v>
      </c>
      <c r="AB7" s="2" t="s">
        <v>491</v>
      </c>
      <c r="AC7" s="2" t="s">
        <v>491</v>
      </c>
      <c r="AD7" s="2" t="s">
        <v>491</v>
      </c>
      <c r="AJ7" s="8" t="str">
        <f t="shared" ca="1" si="5"/>
        <v>insert into personnel([empref],[manager],[startdate],[enddate]) values ('6','0','2021-11-17','1899-12-30 00:00:00.000')exec @id=dbo.nextval 'personnel.empref'</v>
      </c>
    </row>
    <row r="8" spans="1:36" x14ac:dyDescent="0.3">
      <c r="A8" s="2" t="s">
        <v>433</v>
      </c>
      <c r="B8" s="2" t="str">
        <f t="shared" si="0"/>
        <v>7</v>
      </c>
      <c r="C8" s="2" t="str">
        <f t="shared" si="1"/>
        <v>7</v>
      </c>
      <c r="D8" s="2"/>
      <c r="E8" s="2" t="s">
        <v>491</v>
      </c>
      <c r="F8" s="2" t="s">
        <v>491</v>
      </c>
      <c r="G8" s="2" t="s">
        <v>491</v>
      </c>
      <c r="H8" s="2"/>
      <c r="I8" s="2"/>
      <c r="J8" s="2"/>
      <c r="K8" s="2"/>
      <c r="L8" s="2"/>
      <c r="M8" s="2"/>
      <c r="N8" s="16">
        <f t="shared" si="2"/>
        <v>0</v>
      </c>
      <c r="O8" s="2"/>
      <c r="P8" s="16">
        <f>IF(O8="",0,VLOOKUP(O8,CHOOSE({1,2},X$2:X307,Personnel!A$2:A306),2,0))</f>
        <v>0</v>
      </c>
      <c r="Q8" s="2"/>
      <c r="R8" s="16">
        <f>IF(Q8="",0,VLOOKUP(Q8,CHOOSE({1,2},S$2:S307,Personnel!A$2:A307),2,0))</f>
        <v>0</v>
      </c>
      <c r="S8" s="2"/>
      <c r="T8" s="52">
        <f t="shared" ca="1" si="3"/>
        <v>44517</v>
      </c>
      <c r="U8" s="52" t="s">
        <v>2</v>
      </c>
      <c r="V8" s="2">
        <v>1</v>
      </c>
      <c r="X8" s="16" t="str">
        <f t="shared" si="4"/>
        <v xml:space="preserve">   </v>
      </c>
      <c r="Z8" s="2" t="s">
        <v>491</v>
      </c>
      <c r="AA8" s="2" t="s">
        <v>491</v>
      </c>
      <c r="AB8" s="2" t="s">
        <v>491</v>
      </c>
      <c r="AC8" s="2" t="s">
        <v>491</v>
      </c>
      <c r="AD8" s="2" t="s">
        <v>491</v>
      </c>
      <c r="AJ8" s="8" t="str">
        <f t="shared" ca="1" si="5"/>
        <v>insert into personnel([empref],[manager],[startdate],[enddate]) values ('7','0','2021-11-17','1899-12-30 00:00:00.000')exec @id=dbo.nextval 'personnel.empref'</v>
      </c>
    </row>
    <row r="9" spans="1:36" x14ac:dyDescent="0.3">
      <c r="A9" s="2" t="s">
        <v>434</v>
      </c>
      <c r="B9" s="2" t="str">
        <f t="shared" si="0"/>
        <v>8</v>
      </c>
      <c r="C9" s="2" t="str">
        <f t="shared" si="1"/>
        <v>8</v>
      </c>
      <c r="D9" s="2"/>
      <c r="E9" s="2" t="s">
        <v>491</v>
      </c>
      <c r="F9" s="2" t="s">
        <v>491</v>
      </c>
      <c r="G9" s="2" t="s">
        <v>491</v>
      </c>
      <c r="H9" s="2"/>
      <c r="I9" s="2"/>
      <c r="J9" s="2"/>
      <c r="K9" s="2"/>
      <c r="L9" s="2"/>
      <c r="M9" s="2"/>
      <c r="N9" s="16">
        <f t="shared" si="2"/>
        <v>0</v>
      </c>
      <c r="O9" s="2"/>
      <c r="P9" s="16">
        <f>IF(O9="",0,VLOOKUP(O9,CHOOSE({1,2},X$2:X308,Personnel!A$2:A307),2,0))</f>
        <v>0</v>
      </c>
      <c r="Q9" s="2"/>
      <c r="R9" s="16">
        <f>IF(Q9="",0,VLOOKUP(Q9,CHOOSE({1,2},S$2:S308,Personnel!A$2:A308),2,0))</f>
        <v>0</v>
      </c>
      <c r="S9" s="2"/>
      <c r="T9" s="52">
        <f t="shared" ca="1" si="3"/>
        <v>44517</v>
      </c>
      <c r="U9" s="52" t="s">
        <v>2</v>
      </c>
      <c r="V9" s="2">
        <v>1</v>
      </c>
      <c r="X9" s="16" t="str">
        <f t="shared" si="4"/>
        <v xml:space="preserve">   </v>
      </c>
      <c r="Z9" s="2" t="s">
        <v>491</v>
      </c>
      <c r="AA9" s="2" t="s">
        <v>491</v>
      </c>
      <c r="AB9" s="2" t="s">
        <v>491</v>
      </c>
      <c r="AC9" s="2" t="s">
        <v>491</v>
      </c>
      <c r="AD9" s="2" t="s">
        <v>491</v>
      </c>
      <c r="AJ9" s="8" t="str">
        <f t="shared" ca="1" si="5"/>
        <v>insert into personnel([empref],[manager],[startdate],[enddate]) values ('8','0','2021-11-17','1899-12-30 00:00:00.000')exec @id=dbo.nextval 'personnel.empref'</v>
      </c>
    </row>
    <row r="10" spans="1:36" x14ac:dyDescent="0.3">
      <c r="A10" s="2" t="s">
        <v>435</v>
      </c>
      <c r="B10" s="2" t="str">
        <f t="shared" si="0"/>
        <v>9</v>
      </c>
      <c r="C10" s="2" t="str">
        <f t="shared" si="1"/>
        <v>9</v>
      </c>
      <c r="D10" s="2"/>
      <c r="E10" s="2" t="s">
        <v>491</v>
      </c>
      <c r="F10" s="2" t="s">
        <v>491</v>
      </c>
      <c r="G10" s="2" t="s">
        <v>491</v>
      </c>
      <c r="H10" s="2"/>
      <c r="I10" s="2"/>
      <c r="J10" s="2"/>
      <c r="K10" s="2"/>
      <c r="L10" s="2"/>
      <c r="M10" s="2"/>
      <c r="N10" s="16">
        <f t="shared" si="2"/>
        <v>0</v>
      </c>
      <c r="O10" s="2"/>
      <c r="P10" s="16">
        <f>IF(O10="",0,VLOOKUP(O10,CHOOSE({1,2},X$2:X309,Personnel!A$2:A308),2,0))</f>
        <v>0</v>
      </c>
      <c r="Q10" s="2"/>
      <c r="R10" s="16">
        <f>IF(Q10="",0,VLOOKUP(Q10,CHOOSE({1,2},S$2:S309,Personnel!A$2:A309),2,0))</f>
        <v>0</v>
      </c>
      <c r="S10" s="2"/>
      <c r="T10" s="52">
        <f t="shared" ca="1" si="3"/>
        <v>44517</v>
      </c>
      <c r="U10" s="52" t="s">
        <v>2</v>
      </c>
      <c r="V10" s="2">
        <v>1</v>
      </c>
      <c r="X10" s="16" t="str">
        <f t="shared" si="4"/>
        <v xml:space="preserve">   </v>
      </c>
      <c r="Z10" s="2" t="s">
        <v>491</v>
      </c>
      <c r="AA10" s="2" t="s">
        <v>491</v>
      </c>
      <c r="AB10" s="2" t="s">
        <v>491</v>
      </c>
      <c r="AC10" s="2" t="s">
        <v>491</v>
      </c>
      <c r="AD10" s="2" t="s">
        <v>491</v>
      </c>
      <c r="AJ10" s="8" t="str">
        <f t="shared" ca="1" si="5"/>
        <v>insert into personnel([empref],[manager],[startdate],[enddate]) values ('9','0','2021-11-17','1899-12-30 00:00:00.000')exec @id=dbo.nextval 'personnel.empref'</v>
      </c>
    </row>
    <row r="11" spans="1:36" x14ac:dyDescent="0.3">
      <c r="A11" s="2" t="s">
        <v>436</v>
      </c>
      <c r="B11" s="2" t="str">
        <f t="shared" si="0"/>
        <v>10</v>
      </c>
      <c r="C11" s="2" t="str">
        <f t="shared" si="1"/>
        <v>10</v>
      </c>
      <c r="D11" s="2"/>
      <c r="E11" s="2" t="s">
        <v>491</v>
      </c>
      <c r="F11" s="2" t="s">
        <v>491</v>
      </c>
      <c r="G11" s="2" t="s">
        <v>491</v>
      </c>
      <c r="H11" s="2"/>
      <c r="I11" s="2"/>
      <c r="J11" s="2"/>
      <c r="K11" s="2"/>
      <c r="L11" s="2"/>
      <c r="M11" s="2"/>
      <c r="N11" s="16">
        <f t="shared" si="2"/>
        <v>0</v>
      </c>
      <c r="O11" s="2"/>
      <c r="P11" s="16">
        <f>IF(O11="",0,VLOOKUP(O11,CHOOSE({1,2},X$2:X310,Personnel!A$2:A309),2,0))</f>
        <v>0</v>
      </c>
      <c r="Q11" s="2"/>
      <c r="R11" s="16">
        <f>IF(Q11="",0,VLOOKUP(Q11,CHOOSE({1,2},S$2:S310,Personnel!A$2:A310),2,0))</f>
        <v>0</v>
      </c>
      <c r="S11" s="2"/>
      <c r="T11" s="52">
        <f t="shared" ca="1" si="3"/>
        <v>44517</v>
      </c>
      <c r="U11" s="52" t="s">
        <v>2</v>
      </c>
      <c r="V11" s="2">
        <v>1</v>
      </c>
      <c r="X11" s="16" t="str">
        <f t="shared" si="4"/>
        <v xml:space="preserve">   </v>
      </c>
      <c r="Z11" s="2" t="s">
        <v>491</v>
      </c>
      <c r="AA11" s="2" t="s">
        <v>491</v>
      </c>
      <c r="AB11" s="2" t="s">
        <v>491</v>
      </c>
      <c r="AC11" s="2" t="s">
        <v>491</v>
      </c>
      <c r="AD11" s="2" t="s">
        <v>491</v>
      </c>
      <c r="AJ11" s="8" t="str">
        <f t="shared" ca="1" si="5"/>
        <v>insert into personnel([empref],[manager],[startdate],[enddate]) values ('10','0','2021-11-17','1899-12-30 00:00:00.000')exec @id=dbo.nextval 'personnel.empref'</v>
      </c>
    </row>
    <row r="12" spans="1:36" x14ac:dyDescent="0.3">
      <c r="A12" s="2" t="s">
        <v>437</v>
      </c>
      <c r="B12" s="2" t="str">
        <f t="shared" si="0"/>
        <v>11</v>
      </c>
      <c r="C12" s="2" t="str">
        <f t="shared" si="1"/>
        <v>11</v>
      </c>
      <c r="D12" s="2"/>
      <c r="E12" s="2" t="s">
        <v>491</v>
      </c>
      <c r="F12" s="2" t="s">
        <v>491</v>
      </c>
      <c r="G12" s="2" t="s">
        <v>491</v>
      </c>
      <c r="H12" s="2"/>
      <c r="I12" s="2"/>
      <c r="J12" s="2"/>
      <c r="K12" s="2"/>
      <c r="L12" s="2"/>
      <c r="M12" s="2"/>
      <c r="N12" s="16">
        <f t="shared" si="2"/>
        <v>0</v>
      </c>
      <c r="O12" s="2"/>
      <c r="P12" s="16">
        <f>IF(O12="",0,VLOOKUP(O12,CHOOSE({1,2},X$2:X311,Personnel!A$2:A310),2,0))</f>
        <v>0</v>
      </c>
      <c r="Q12" s="2"/>
      <c r="R12" s="16">
        <f>IF(Q12="",0,VLOOKUP(Q12,CHOOSE({1,2},S$2:S311,Personnel!A$2:A311),2,0))</f>
        <v>0</v>
      </c>
      <c r="S12" s="2"/>
      <c r="T12" s="52">
        <f t="shared" ca="1" si="3"/>
        <v>44517</v>
      </c>
      <c r="U12" s="52" t="s">
        <v>2</v>
      </c>
      <c r="V12" s="2">
        <v>1</v>
      </c>
      <c r="X12" s="16" t="str">
        <f t="shared" si="4"/>
        <v xml:space="preserve">   </v>
      </c>
      <c r="Z12" s="2" t="s">
        <v>491</v>
      </c>
      <c r="AA12" s="2" t="s">
        <v>491</v>
      </c>
      <c r="AB12" s="2" t="s">
        <v>491</v>
      </c>
      <c r="AC12" s="2" t="s">
        <v>491</v>
      </c>
      <c r="AD12" s="2" t="s">
        <v>491</v>
      </c>
      <c r="AJ12" s="8" t="str">
        <f t="shared" ca="1" si="5"/>
        <v>insert into personnel([empref],[manager],[startdate],[enddate]) values ('11','0','2021-11-17','1899-12-30 00:00:00.000')exec @id=dbo.nextval 'personnel.empref'</v>
      </c>
    </row>
    <row r="13" spans="1:36" x14ac:dyDescent="0.3">
      <c r="A13" s="2" t="s">
        <v>438</v>
      </c>
      <c r="B13" s="2" t="str">
        <f t="shared" si="0"/>
        <v>12</v>
      </c>
      <c r="C13" s="2" t="str">
        <f t="shared" si="1"/>
        <v>12</v>
      </c>
      <c r="D13" s="2"/>
      <c r="E13" s="2" t="s">
        <v>491</v>
      </c>
      <c r="F13" s="2" t="s">
        <v>491</v>
      </c>
      <c r="G13" s="2" t="s">
        <v>491</v>
      </c>
      <c r="H13" s="2"/>
      <c r="I13" s="2"/>
      <c r="J13" s="2"/>
      <c r="K13" s="2"/>
      <c r="L13" s="2"/>
      <c r="M13" s="2"/>
      <c r="N13" s="16">
        <f t="shared" si="2"/>
        <v>0</v>
      </c>
      <c r="O13" s="2"/>
      <c r="P13" s="16">
        <f>IF(O13="",0,VLOOKUP(O13,CHOOSE({1,2},X$2:X312,Personnel!A$2:A311),2,0))</f>
        <v>0</v>
      </c>
      <c r="Q13" s="2"/>
      <c r="R13" s="16">
        <f>IF(Q13="",0,VLOOKUP(Q13,CHOOSE({1,2},S$2:S312,Personnel!A$2:A312),2,0))</f>
        <v>0</v>
      </c>
      <c r="S13" s="2"/>
      <c r="T13" s="52">
        <f t="shared" ca="1" si="3"/>
        <v>44517</v>
      </c>
      <c r="U13" s="52" t="s">
        <v>2</v>
      </c>
      <c r="V13" s="2">
        <v>1</v>
      </c>
      <c r="X13" s="16" t="str">
        <f t="shared" si="4"/>
        <v xml:space="preserve">   </v>
      </c>
      <c r="Z13" s="2" t="s">
        <v>491</v>
      </c>
      <c r="AA13" s="2" t="s">
        <v>491</v>
      </c>
      <c r="AB13" s="2" t="s">
        <v>491</v>
      </c>
      <c r="AC13" s="2" t="s">
        <v>491</v>
      </c>
      <c r="AD13" s="2" t="s">
        <v>491</v>
      </c>
      <c r="AJ13" s="8" t="str">
        <f t="shared" ca="1" si="5"/>
        <v>insert into personnel([empref],[manager],[startdate],[enddate]) values ('12','0','2021-11-17','1899-12-30 00:00:00.000')exec @id=dbo.nextval 'personnel.empref'</v>
      </c>
    </row>
    <row r="14" spans="1:36" x14ac:dyDescent="0.3">
      <c r="A14" s="2" t="s">
        <v>439</v>
      </c>
      <c r="B14" s="2" t="str">
        <f t="shared" si="0"/>
        <v>13</v>
      </c>
      <c r="C14" s="2" t="str">
        <f t="shared" si="1"/>
        <v>13</v>
      </c>
      <c r="D14" s="2"/>
      <c r="E14" s="2" t="s">
        <v>491</v>
      </c>
      <c r="F14" s="2" t="s">
        <v>491</v>
      </c>
      <c r="G14" s="2" t="s">
        <v>491</v>
      </c>
      <c r="H14" s="2"/>
      <c r="I14" s="2"/>
      <c r="J14" s="2"/>
      <c r="K14" s="2"/>
      <c r="L14" s="2"/>
      <c r="M14" s="2"/>
      <c r="N14" s="16">
        <f t="shared" si="2"/>
        <v>0</v>
      </c>
      <c r="O14" s="2"/>
      <c r="P14" s="16">
        <f>IF(O14="",0,VLOOKUP(O14,CHOOSE({1,2},X$2:X313,Personnel!A$2:A312),2,0))</f>
        <v>0</v>
      </c>
      <c r="Q14" s="2"/>
      <c r="R14" s="16">
        <f>IF(Q14="",0,VLOOKUP(Q14,CHOOSE({1,2},S$2:S313,Personnel!A$2:A313),2,0))</f>
        <v>0</v>
      </c>
      <c r="S14" s="2"/>
      <c r="T14" s="52">
        <f t="shared" ca="1" si="3"/>
        <v>44517</v>
      </c>
      <c r="U14" s="52" t="s">
        <v>2</v>
      </c>
      <c r="V14" s="2">
        <v>1</v>
      </c>
      <c r="X14" s="16" t="str">
        <f t="shared" si="4"/>
        <v xml:space="preserve">   </v>
      </c>
      <c r="Z14" s="2" t="s">
        <v>491</v>
      </c>
      <c r="AA14" s="2" t="s">
        <v>491</v>
      </c>
      <c r="AB14" s="2" t="s">
        <v>491</v>
      </c>
      <c r="AC14" s="2" t="s">
        <v>491</v>
      </c>
      <c r="AD14" s="2" t="s">
        <v>491</v>
      </c>
      <c r="AJ14" s="8" t="str">
        <f t="shared" ca="1" si="5"/>
        <v>insert into personnel([empref],[manager],[startdate],[enddate]) values ('13','0','2021-11-17','1899-12-30 00:00:00.000')exec @id=dbo.nextval 'personnel.empref'</v>
      </c>
    </row>
    <row r="15" spans="1:36" x14ac:dyDescent="0.3">
      <c r="A15" s="2" t="s">
        <v>440</v>
      </c>
      <c r="B15" s="2" t="str">
        <f t="shared" si="0"/>
        <v>14</v>
      </c>
      <c r="C15" s="2" t="str">
        <f t="shared" si="1"/>
        <v>14</v>
      </c>
      <c r="D15" s="2"/>
      <c r="E15" s="2" t="s">
        <v>491</v>
      </c>
      <c r="F15" s="2" t="s">
        <v>491</v>
      </c>
      <c r="G15" s="2" t="s">
        <v>491</v>
      </c>
      <c r="H15" s="2"/>
      <c r="I15" s="2"/>
      <c r="J15" s="2"/>
      <c r="K15" s="2"/>
      <c r="L15" s="2"/>
      <c r="M15" s="2"/>
      <c r="N15" s="16">
        <f t="shared" si="2"/>
        <v>0</v>
      </c>
      <c r="O15" s="2"/>
      <c r="P15" s="16">
        <f>IF(O15="",0,VLOOKUP(O15,CHOOSE({1,2},X$2:X314,Personnel!A$2:A313),2,0))</f>
        <v>0</v>
      </c>
      <c r="Q15" s="2"/>
      <c r="R15" s="16">
        <f>IF(Q15="",0,VLOOKUP(Q15,CHOOSE({1,2},S$2:S314,Personnel!A$2:A314),2,0))</f>
        <v>0</v>
      </c>
      <c r="S15" s="2"/>
      <c r="T15" s="52">
        <f t="shared" ca="1" si="3"/>
        <v>44517</v>
      </c>
      <c r="U15" s="52" t="s">
        <v>2</v>
      </c>
      <c r="V15" s="2">
        <v>1</v>
      </c>
      <c r="X15" s="16" t="str">
        <f t="shared" si="4"/>
        <v xml:space="preserve">   </v>
      </c>
      <c r="Z15" s="2" t="s">
        <v>491</v>
      </c>
      <c r="AA15" s="2" t="s">
        <v>491</v>
      </c>
      <c r="AB15" s="2" t="s">
        <v>491</v>
      </c>
      <c r="AC15" s="2" t="s">
        <v>491</v>
      </c>
      <c r="AD15" s="2" t="s">
        <v>491</v>
      </c>
      <c r="AJ15" s="8" t="str">
        <f t="shared" ca="1" si="5"/>
        <v>insert into personnel([empref],[manager],[startdate],[enddate]) values ('14','0','2021-11-17','1899-12-30 00:00:00.000')exec @id=dbo.nextval 'personnel.empref'</v>
      </c>
    </row>
    <row r="16" spans="1:36" x14ac:dyDescent="0.3">
      <c r="A16" s="2" t="s">
        <v>441</v>
      </c>
      <c r="B16" s="2" t="str">
        <f t="shared" si="0"/>
        <v>15</v>
      </c>
      <c r="C16" s="2" t="str">
        <f t="shared" si="1"/>
        <v>15</v>
      </c>
      <c r="D16" s="2"/>
      <c r="E16" s="2" t="s">
        <v>491</v>
      </c>
      <c r="F16" s="2" t="s">
        <v>491</v>
      </c>
      <c r="G16" s="2" t="s">
        <v>491</v>
      </c>
      <c r="H16" s="2"/>
      <c r="I16" s="2"/>
      <c r="J16" s="2"/>
      <c r="K16" s="2"/>
      <c r="L16" s="2"/>
      <c r="M16" s="2"/>
      <c r="N16" s="16">
        <f t="shared" si="2"/>
        <v>0</v>
      </c>
      <c r="O16" s="2"/>
      <c r="P16" s="16">
        <f>IF(O16="",0,VLOOKUP(O16,CHOOSE({1,2},X$2:X315,Personnel!A$2:A314),2,0))</f>
        <v>0</v>
      </c>
      <c r="Q16" s="2"/>
      <c r="R16" s="16">
        <f>IF(Q16="",0,VLOOKUP(Q16,CHOOSE({1,2},S$2:S315,Personnel!A$2:A315),2,0))</f>
        <v>0</v>
      </c>
      <c r="S16" s="2"/>
      <c r="T16" s="52">
        <f t="shared" ca="1" si="3"/>
        <v>44517</v>
      </c>
      <c r="U16" s="52" t="s">
        <v>2</v>
      </c>
      <c r="V16" s="2">
        <v>1</v>
      </c>
      <c r="X16" s="16" t="str">
        <f t="shared" si="4"/>
        <v xml:space="preserve">   </v>
      </c>
      <c r="Z16" s="2" t="s">
        <v>491</v>
      </c>
      <c r="AA16" s="2" t="s">
        <v>491</v>
      </c>
      <c r="AB16" s="2" t="s">
        <v>491</v>
      </c>
      <c r="AC16" s="2" t="s">
        <v>491</v>
      </c>
      <c r="AD16" s="2" t="s">
        <v>491</v>
      </c>
      <c r="AJ16" s="8" t="str">
        <f t="shared" ca="1" si="5"/>
        <v>insert into personnel([empref],[manager],[startdate],[enddate]) values ('15','0','2021-11-17','1899-12-30 00:00:00.000')exec @id=dbo.nextval 'personnel.empref'</v>
      </c>
    </row>
    <row r="17" spans="1:36" x14ac:dyDescent="0.3">
      <c r="A17" s="2" t="s">
        <v>442</v>
      </c>
      <c r="B17" s="2" t="str">
        <f t="shared" si="0"/>
        <v>16</v>
      </c>
      <c r="C17" s="2" t="str">
        <f t="shared" si="1"/>
        <v>16</v>
      </c>
      <c r="D17" s="2"/>
      <c r="E17" s="2" t="s">
        <v>491</v>
      </c>
      <c r="F17" s="2" t="s">
        <v>491</v>
      </c>
      <c r="G17" s="2" t="s">
        <v>491</v>
      </c>
      <c r="H17" s="2"/>
      <c r="I17" s="2"/>
      <c r="J17" s="2"/>
      <c r="K17" s="2"/>
      <c r="L17" s="2"/>
      <c r="M17" s="2"/>
      <c r="N17" s="16">
        <f t="shared" si="2"/>
        <v>0</v>
      </c>
      <c r="O17" s="2"/>
      <c r="P17" s="16">
        <f>IF(O17="",0,VLOOKUP(O17,CHOOSE({1,2},X$2:X316,Personnel!A$2:A315),2,0))</f>
        <v>0</v>
      </c>
      <c r="Q17" s="2"/>
      <c r="R17" s="16">
        <f>IF(Q17="",0,VLOOKUP(Q17,CHOOSE({1,2},S$2:S316,Personnel!A$2:A316),2,0))</f>
        <v>0</v>
      </c>
      <c r="S17" s="2"/>
      <c r="T17" s="52">
        <f t="shared" ca="1" si="3"/>
        <v>44517</v>
      </c>
      <c r="U17" s="52" t="s">
        <v>2</v>
      </c>
      <c r="V17" s="2">
        <v>1</v>
      </c>
      <c r="X17" s="16" t="str">
        <f t="shared" si="4"/>
        <v xml:space="preserve">   </v>
      </c>
      <c r="Z17" s="2" t="s">
        <v>491</v>
      </c>
      <c r="AA17" s="2" t="s">
        <v>491</v>
      </c>
      <c r="AB17" s="2" t="s">
        <v>491</v>
      </c>
      <c r="AC17" s="2" t="s">
        <v>491</v>
      </c>
      <c r="AD17" s="2" t="s">
        <v>491</v>
      </c>
      <c r="AJ17" s="8" t="str">
        <f t="shared" ca="1" si="5"/>
        <v>insert into personnel([empref],[manager],[startdate],[enddate]) values ('16','0','2021-11-17','1899-12-30 00:00:00.000')exec @id=dbo.nextval 'personnel.empref'</v>
      </c>
    </row>
    <row r="18" spans="1:36" x14ac:dyDescent="0.3">
      <c r="A18" s="2" t="s">
        <v>443</v>
      </c>
      <c r="B18" s="2" t="str">
        <f t="shared" si="0"/>
        <v>17</v>
      </c>
      <c r="C18" s="2" t="str">
        <f t="shared" si="1"/>
        <v>17</v>
      </c>
      <c r="D18" s="2"/>
      <c r="E18" s="2" t="s">
        <v>491</v>
      </c>
      <c r="F18" s="2" t="s">
        <v>491</v>
      </c>
      <c r="G18" s="2" t="s">
        <v>491</v>
      </c>
      <c r="H18" s="2"/>
      <c r="I18" s="2"/>
      <c r="J18" s="2"/>
      <c r="K18" s="2"/>
      <c r="L18" s="2"/>
      <c r="M18" s="2"/>
      <c r="N18" s="16">
        <f t="shared" si="2"/>
        <v>0</v>
      </c>
      <c r="O18" s="2"/>
      <c r="P18" s="16">
        <f>IF(O18="",0,VLOOKUP(O18,CHOOSE({1,2},X$2:X317,Personnel!A$2:A316),2,0))</f>
        <v>0</v>
      </c>
      <c r="Q18" s="2"/>
      <c r="R18" s="16">
        <f>IF(Q18="",0,VLOOKUP(Q18,CHOOSE({1,2},S$2:S317,Personnel!A$2:A317),2,0))</f>
        <v>0</v>
      </c>
      <c r="S18" s="2"/>
      <c r="T18" s="52">
        <f t="shared" ca="1" si="3"/>
        <v>44517</v>
      </c>
      <c r="U18" s="52" t="s">
        <v>2</v>
      </c>
      <c r="V18" s="2">
        <v>1</v>
      </c>
      <c r="X18" s="16" t="str">
        <f t="shared" si="4"/>
        <v xml:space="preserve">   </v>
      </c>
      <c r="Z18" s="2" t="s">
        <v>491</v>
      </c>
      <c r="AA18" s="2" t="s">
        <v>491</v>
      </c>
      <c r="AB18" s="2" t="s">
        <v>491</v>
      </c>
      <c r="AC18" s="2" t="s">
        <v>491</v>
      </c>
      <c r="AD18" s="2" t="s">
        <v>491</v>
      </c>
      <c r="AJ18" s="8" t="str">
        <f t="shared" ca="1" si="5"/>
        <v>insert into personnel([empref],[manager],[startdate],[enddate]) values ('17','0','2021-11-17','1899-12-30 00:00:00.000')exec @id=dbo.nextval 'personnel.empref'</v>
      </c>
    </row>
    <row r="19" spans="1:36" x14ac:dyDescent="0.3">
      <c r="A19" s="2" t="s">
        <v>444</v>
      </c>
      <c r="B19" s="2" t="str">
        <f t="shared" si="0"/>
        <v>18</v>
      </c>
      <c r="C19" s="2" t="str">
        <f t="shared" si="1"/>
        <v>18</v>
      </c>
      <c r="D19" s="2"/>
      <c r="E19" s="2" t="s">
        <v>491</v>
      </c>
      <c r="F19" s="2" t="s">
        <v>491</v>
      </c>
      <c r="G19" s="2" t="s">
        <v>491</v>
      </c>
      <c r="H19" s="2"/>
      <c r="I19" s="2"/>
      <c r="J19" s="2"/>
      <c r="K19" s="2"/>
      <c r="L19" s="2"/>
      <c r="M19" s="2"/>
      <c r="N19" s="16">
        <f t="shared" si="2"/>
        <v>0</v>
      </c>
      <c r="O19" s="2"/>
      <c r="P19" s="16">
        <f>IF(O19="",0,VLOOKUP(O19,CHOOSE({1,2},X$2:X318,Personnel!A$2:A317),2,0))</f>
        <v>0</v>
      </c>
      <c r="Q19" s="2"/>
      <c r="R19" s="16">
        <f>IF(Q19="",0,VLOOKUP(Q19,CHOOSE({1,2},S$2:S318,Personnel!A$2:A318),2,0))</f>
        <v>0</v>
      </c>
      <c r="S19" s="2"/>
      <c r="T19" s="52">
        <f t="shared" ca="1" si="3"/>
        <v>44517</v>
      </c>
      <c r="U19" s="52" t="s">
        <v>2</v>
      </c>
      <c r="V19" s="2">
        <v>1</v>
      </c>
      <c r="X19" s="16" t="str">
        <f t="shared" si="4"/>
        <v xml:space="preserve">   </v>
      </c>
      <c r="Z19" s="2" t="s">
        <v>491</v>
      </c>
      <c r="AA19" s="2" t="s">
        <v>491</v>
      </c>
      <c r="AB19" s="2" t="s">
        <v>491</v>
      </c>
      <c r="AC19" s="2" t="s">
        <v>491</v>
      </c>
      <c r="AD19" s="2" t="s">
        <v>491</v>
      </c>
      <c r="AJ19" s="8" t="str">
        <f t="shared" ca="1" si="5"/>
        <v>insert into personnel([empref],[manager],[startdate],[enddate]) values ('18','0','2021-11-17','1899-12-30 00:00:00.000')exec @id=dbo.nextval 'personnel.empref'</v>
      </c>
    </row>
    <row r="20" spans="1:36" x14ac:dyDescent="0.3">
      <c r="A20" s="2" t="s">
        <v>445</v>
      </c>
      <c r="B20" s="2" t="str">
        <f t="shared" si="0"/>
        <v>19</v>
      </c>
      <c r="C20" s="2" t="str">
        <f t="shared" si="1"/>
        <v>19</v>
      </c>
      <c r="D20" s="2"/>
      <c r="E20" s="2" t="s">
        <v>491</v>
      </c>
      <c r="F20" s="2" t="s">
        <v>491</v>
      </c>
      <c r="G20" s="2" t="s">
        <v>491</v>
      </c>
      <c r="H20" s="2"/>
      <c r="I20" s="2"/>
      <c r="J20" s="2"/>
      <c r="K20" s="2"/>
      <c r="L20" s="2"/>
      <c r="M20" s="2"/>
      <c r="N20" s="16">
        <f t="shared" si="2"/>
        <v>0</v>
      </c>
      <c r="O20" s="2"/>
      <c r="P20" s="16">
        <f>IF(O20="",0,VLOOKUP(O20,CHOOSE({1,2},X$2:X319,Personnel!A$2:A318),2,0))</f>
        <v>0</v>
      </c>
      <c r="Q20" s="2"/>
      <c r="R20" s="16">
        <f>IF(Q20="",0,VLOOKUP(Q20,CHOOSE({1,2},S$2:S319,Personnel!A$2:A319),2,0))</f>
        <v>0</v>
      </c>
      <c r="S20" s="2"/>
      <c r="T20" s="52">
        <f t="shared" ca="1" si="3"/>
        <v>44517</v>
      </c>
      <c r="U20" s="52" t="s">
        <v>2</v>
      </c>
      <c r="V20" s="2">
        <v>1</v>
      </c>
      <c r="X20" s="16" t="str">
        <f t="shared" si="4"/>
        <v xml:space="preserve">   </v>
      </c>
      <c r="Z20" s="2" t="s">
        <v>491</v>
      </c>
      <c r="AA20" s="2" t="s">
        <v>491</v>
      </c>
      <c r="AB20" s="2" t="s">
        <v>491</v>
      </c>
      <c r="AC20" s="2" t="s">
        <v>491</v>
      </c>
      <c r="AD20" s="2" t="s">
        <v>491</v>
      </c>
      <c r="AJ20" s="8" t="str">
        <f t="shared" ca="1" si="5"/>
        <v>insert into personnel([empref],[manager],[startdate],[enddate]) values ('19','0','2021-11-17','1899-12-30 00:00:00.000')exec @id=dbo.nextval 'personnel.empref'</v>
      </c>
    </row>
    <row r="21" spans="1:36" x14ac:dyDescent="0.3">
      <c r="A21" s="2" t="s">
        <v>446</v>
      </c>
      <c r="B21" s="2" t="str">
        <f t="shared" si="0"/>
        <v>20</v>
      </c>
      <c r="C21" s="2" t="str">
        <f t="shared" si="1"/>
        <v>20</v>
      </c>
      <c r="D21" s="2"/>
      <c r="E21" s="2" t="s">
        <v>491</v>
      </c>
      <c r="F21" s="2" t="s">
        <v>491</v>
      </c>
      <c r="G21" s="2" t="s">
        <v>491</v>
      </c>
      <c r="H21" s="2"/>
      <c r="I21" s="2"/>
      <c r="J21" s="2"/>
      <c r="K21" s="2"/>
      <c r="L21" s="2"/>
      <c r="M21" s="2"/>
      <c r="N21" s="16">
        <f t="shared" si="2"/>
        <v>0</v>
      </c>
      <c r="O21" s="2"/>
      <c r="P21" s="16">
        <f>IF(O21="",0,VLOOKUP(O21,CHOOSE({1,2},X$2:X320,Personnel!A$2:A319),2,0))</f>
        <v>0</v>
      </c>
      <c r="Q21" s="2"/>
      <c r="R21" s="16">
        <f>IF(Q21="",0,VLOOKUP(Q21,CHOOSE({1,2},S$2:S320,Personnel!A$2:A320),2,0))</f>
        <v>0</v>
      </c>
      <c r="S21" s="2"/>
      <c r="T21" s="52">
        <f t="shared" ca="1" si="3"/>
        <v>44517</v>
      </c>
      <c r="U21" s="52" t="s">
        <v>2</v>
      </c>
      <c r="V21" s="2">
        <v>1</v>
      </c>
      <c r="X21" s="16" t="str">
        <f t="shared" si="4"/>
        <v xml:space="preserve">   </v>
      </c>
      <c r="Z21" s="2" t="s">
        <v>491</v>
      </c>
      <c r="AA21" s="2" t="s">
        <v>491</v>
      </c>
      <c r="AB21" s="2" t="s">
        <v>491</v>
      </c>
      <c r="AC21" s="2" t="s">
        <v>491</v>
      </c>
      <c r="AD21" s="2" t="s">
        <v>491</v>
      </c>
      <c r="AJ21" s="8" t="str">
        <f t="shared" ca="1" si="5"/>
        <v>insert into personnel([empref],[manager],[startdate],[enddate]) values ('20','0','2021-11-17','1899-12-30 00:00:00.000')exec @id=dbo.nextval 'personnel.empref'</v>
      </c>
    </row>
    <row r="22" spans="1:36" x14ac:dyDescent="0.3">
      <c r="A22" s="2" t="s">
        <v>447</v>
      </c>
      <c r="B22" s="2" t="str">
        <f t="shared" si="0"/>
        <v>21</v>
      </c>
      <c r="C22" s="2" t="str">
        <f t="shared" si="1"/>
        <v>21</v>
      </c>
      <c r="D22" s="2"/>
      <c r="E22" s="2" t="s">
        <v>491</v>
      </c>
      <c r="F22" s="2" t="s">
        <v>491</v>
      </c>
      <c r="G22" s="2" t="s">
        <v>491</v>
      </c>
      <c r="H22" s="2"/>
      <c r="I22" s="2"/>
      <c r="J22" s="2"/>
      <c r="K22" s="2"/>
      <c r="L22" s="2"/>
      <c r="M22" s="2"/>
      <c r="N22" s="16">
        <f t="shared" si="2"/>
        <v>0</v>
      </c>
      <c r="O22" s="2"/>
      <c r="P22" s="16">
        <f>IF(O22="",0,VLOOKUP(O22,CHOOSE({1,2},X$2:X321,Personnel!A$2:A320),2,0))</f>
        <v>0</v>
      </c>
      <c r="Q22" s="2"/>
      <c r="R22" s="16">
        <f>IF(Q22="",0,VLOOKUP(Q22,CHOOSE({1,2},S$2:S321,Personnel!A$2:A321),2,0))</f>
        <v>0</v>
      </c>
      <c r="S22" s="2"/>
      <c r="T22" s="52">
        <f t="shared" ca="1" si="3"/>
        <v>44517</v>
      </c>
      <c r="U22" s="52" t="s">
        <v>2</v>
      </c>
      <c r="V22" s="2">
        <v>1</v>
      </c>
      <c r="X22" s="16" t="str">
        <f t="shared" si="4"/>
        <v xml:space="preserve">   </v>
      </c>
      <c r="Z22" s="2" t="s">
        <v>491</v>
      </c>
      <c r="AA22" s="2" t="s">
        <v>491</v>
      </c>
      <c r="AB22" s="2" t="s">
        <v>491</v>
      </c>
      <c r="AC22" s="2" t="s">
        <v>491</v>
      </c>
      <c r="AD22" s="2" t="s">
        <v>491</v>
      </c>
      <c r="AJ22" s="8" t="str">
        <f t="shared" ca="1" si="5"/>
        <v>insert into personnel([empref],[manager],[startdate],[enddate]) values ('21','0','2021-11-17','1899-12-30 00:00:00.000')exec @id=dbo.nextval 'personnel.empref'</v>
      </c>
    </row>
    <row r="23" spans="1:36" x14ac:dyDescent="0.3">
      <c r="A23" s="2" t="s">
        <v>448</v>
      </c>
      <c r="B23" s="2" t="str">
        <f t="shared" si="0"/>
        <v>22</v>
      </c>
      <c r="C23" s="2" t="str">
        <f t="shared" si="1"/>
        <v>22</v>
      </c>
      <c r="D23" s="2"/>
      <c r="E23" s="2" t="s">
        <v>491</v>
      </c>
      <c r="F23" s="2" t="s">
        <v>491</v>
      </c>
      <c r="G23" s="2" t="s">
        <v>491</v>
      </c>
      <c r="H23" s="2"/>
      <c r="I23" s="2"/>
      <c r="J23" s="2"/>
      <c r="K23" s="2"/>
      <c r="L23" s="2"/>
      <c r="M23" s="2"/>
      <c r="N23" s="16">
        <f t="shared" si="2"/>
        <v>0</v>
      </c>
      <c r="O23" s="2"/>
      <c r="P23" s="16">
        <f>IF(O23="",0,VLOOKUP(O23,CHOOSE({1,2},X$2:X322,Personnel!A$2:A321),2,0))</f>
        <v>0</v>
      </c>
      <c r="Q23" s="2"/>
      <c r="R23" s="16">
        <f>IF(Q23="",0,VLOOKUP(Q23,CHOOSE({1,2},S$2:S322,Personnel!A$2:A322),2,0))</f>
        <v>0</v>
      </c>
      <c r="S23" s="2"/>
      <c r="T23" s="52">
        <f t="shared" ca="1" si="3"/>
        <v>44517</v>
      </c>
      <c r="U23" s="52" t="s">
        <v>2</v>
      </c>
      <c r="V23" s="2">
        <v>1</v>
      </c>
      <c r="X23" s="16" t="str">
        <f t="shared" si="4"/>
        <v xml:space="preserve">   </v>
      </c>
      <c r="Z23" s="2" t="s">
        <v>491</v>
      </c>
      <c r="AA23" s="2" t="s">
        <v>491</v>
      </c>
      <c r="AB23" s="2" t="s">
        <v>491</v>
      </c>
      <c r="AC23" s="2" t="s">
        <v>491</v>
      </c>
      <c r="AD23" s="2" t="s">
        <v>491</v>
      </c>
      <c r="AJ23" s="8" t="str">
        <f t="shared" ca="1" si="5"/>
        <v>insert into personnel([empref],[manager],[startdate],[enddate]) values ('22','0','2021-11-17','1899-12-30 00:00:00.000')exec @id=dbo.nextval 'personnel.empref'</v>
      </c>
    </row>
    <row r="24" spans="1:36" x14ac:dyDescent="0.3">
      <c r="A24" s="2" t="s">
        <v>449</v>
      </c>
      <c r="B24" s="2" t="str">
        <f t="shared" si="0"/>
        <v>23</v>
      </c>
      <c r="C24" s="2" t="str">
        <f t="shared" si="1"/>
        <v>23</v>
      </c>
      <c r="D24" s="2"/>
      <c r="E24" s="2" t="s">
        <v>491</v>
      </c>
      <c r="F24" s="2" t="s">
        <v>491</v>
      </c>
      <c r="G24" s="2" t="s">
        <v>491</v>
      </c>
      <c r="H24" s="2"/>
      <c r="I24" s="2"/>
      <c r="J24" s="2"/>
      <c r="K24" s="2"/>
      <c r="L24" s="2"/>
      <c r="M24" s="2"/>
      <c r="N24" s="16">
        <f t="shared" si="2"/>
        <v>0</v>
      </c>
      <c r="O24" s="2"/>
      <c r="P24" s="16">
        <f>IF(O24="",0,VLOOKUP(O24,CHOOSE({1,2},X$2:X323,Personnel!A$2:A322),2,0))</f>
        <v>0</v>
      </c>
      <c r="Q24" s="2"/>
      <c r="R24" s="16">
        <f>IF(Q24="",0,VLOOKUP(Q24,CHOOSE({1,2},S$2:S323,Personnel!A$2:A323),2,0))</f>
        <v>0</v>
      </c>
      <c r="S24" s="2"/>
      <c r="T24" s="52">
        <f t="shared" ca="1" si="3"/>
        <v>44517</v>
      </c>
      <c r="U24" s="52" t="s">
        <v>2</v>
      </c>
      <c r="V24" s="2">
        <v>1</v>
      </c>
      <c r="X24" s="16" t="str">
        <f t="shared" si="4"/>
        <v xml:space="preserve">   </v>
      </c>
      <c r="Z24" s="2" t="s">
        <v>491</v>
      </c>
      <c r="AA24" s="2" t="s">
        <v>491</v>
      </c>
      <c r="AB24" s="2" t="s">
        <v>491</v>
      </c>
      <c r="AC24" s="2" t="s">
        <v>491</v>
      </c>
      <c r="AD24" s="2" t="s">
        <v>491</v>
      </c>
      <c r="AJ24" s="8" t="str">
        <f t="shared" ca="1" si="5"/>
        <v>insert into personnel([empref],[manager],[startdate],[enddate]) values ('23','0','2021-11-17','1899-12-30 00:00:00.000')exec @id=dbo.nextval 'personnel.empref'</v>
      </c>
    </row>
    <row r="25" spans="1:36" x14ac:dyDescent="0.3">
      <c r="A25" s="2" t="s">
        <v>450</v>
      </c>
      <c r="B25" s="2" t="str">
        <f t="shared" si="0"/>
        <v>24</v>
      </c>
      <c r="C25" s="2" t="str">
        <f t="shared" si="1"/>
        <v>24</v>
      </c>
      <c r="D25" s="2"/>
      <c r="E25" s="2" t="s">
        <v>491</v>
      </c>
      <c r="F25" s="2" t="s">
        <v>491</v>
      </c>
      <c r="G25" s="2" t="s">
        <v>491</v>
      </c>
      <c r="H25" s="2"/>
      <c r="I25" s="2"/>
      <c r="J25" s="2"/>
      <c r="K25" s="2"/>
      <c r="L25" s="2"/>
      <c r="M25" s="2"/>
      <c r="N25" s="16">
        <f t="shared" si="2"/>
        <v>0</v>
      </c>
      <c r="O25" s="2"/>
      <c r="P25" s="16">
        <f>IF(O25="",0,VLOOKUP(O25,CHOOSE({1,2},X$2:X324,Personnel!A$2:A323),2,0))</f>
        <v>0</v>
      </c>
      <c r="Q25" s="2"/>
      <c r="R25" s="16">
        <f>IF(Q25="",0,VLOOKUP(Q25,CHOOSE({1,2},S$2:S324,Personnel!A$2:A324),2,0))</f>
        <v>0</v>
      </c>
      <c r="S25" s="2"/>
      <c r="T25" s="52">
        <f t="shared" ca="1" si="3"/>
        <v>44517</v>
      </c>
      <c r="U25" s="52" t="s">
        <v>2</v>
      </c>
      <c r="V25" s="2">
        <v>1</v>
      </c>
      <c r="X25" s="16" t="str">
        <f t="shared" si="4"/>
        <v xml:space="preserve">   </v>
      </c>
      <c r="Z25" s="2" t="s">
        <v>491</v>
      </c>
      <c r="AA25" s="2" t="s">
        <v>491</v>
      </c>
      <c r="AB25" s="2" t="s">
        <v>491</v>
      </c>
      <c r="AC25" s="2" t="s">
        <v>491</v>
      </c>
      <c r="AD25" s="2" t="s">
        <v>491</v>
      </c>
      <c r="AJ25" s="8" t="str">
        <f t="shared" ca="1" si="5"/>
        <v>insert into personnel([empref],[manager],[startdate],[enddate]) values ('24','0','2021-11-17','1899-12-30 00:00:00.000')exec @id=dbo.nextval 'personnel.empref'</v>
      </c>
    </row>
    <row r="26" spans="1:36" x14ac:dyDescent="0.3">
      <c r="A26" s="2" t="s">
        <v>451</v>
      </c>
      <c r="B26" s="2" t="str">
        <f t="shared" si="0"/>
        <v>25</v>
      </c>
      <c r="C26" s="2" t="str">
        <f t="shared" si="1"/>
        <v>25</v>
      </c>
      <c r="D26" s="2"/>
      <c r="E26" s="2" t="s">
        <v>491</v>
      </c>
      <c r="F26" s="2" t="s">
        <v>491</v>
      </c>
      <c r="G26" s="2" t="s">
        <v>491</v>
      </c>
      <c r="H26" s="2"/>
      <c r="I26" s="2"/>
      <c r="J26" s="2"/>
      <c r="K26" s="2"/>
      <c r="L26" s="2"/>
      <c r="M26" s="2"/>
      <c r="N26" s="16">
        <f t="shared" si="2"/>
        <v>0</v>
      </c>
      <c r="O26" s="2"/>
      <c r="P26" s="16">
        <f>IF(O26="",0,VLOOKUP(O26,CHOOSE({1,2},X$2:X325,Personnel!A$2:A324),2,0))</f>
        <v>0</v>
      </c>
      <c r="Q26" s="2"/>
      <c r="R26" s="16">
        <f>IF(Q26="",0,VLOOKUP(Q26,CHOOSE({1,2},S$2:S325,Personnel!A$2:A325),2,0))</f>
        <v>0</v>
      </c>
      <c r="S26" s="2"/>
      <c r="T26" s="52">
        <f t="shared" ca="1" si="3"/>
        <v>44517</v>
      </c>
      <c r="U26" s="52" t="s">
        <v>2</v>
      </c>
      <c r="V26" s="2">
        <v>1</v>
      </c>
      <c r="X26" s="16" t="str">
        <f t="shared" si="4"/>
        <v xml:space="preserve">   </v>
      </c>
      <c r="Z26" s="2" t="s">
        <v>491</v>
      </c>
      <c r="AA26" s="2" t="s">
        <v>491</v>
      </c>
      <c r="AB26" s="2" t="s">
        <v>491</v>
      </c>
      <c r="AC26" s="2" t="s">
        <v>491</v>
      </c>
      <c r="AD26" s="2" t="s">
        <v>491</v>
      </c>
      <c r="AJ26" s="8" t="str">
        <f t="shared" ca="1" si="5"/>
        <v>insert into personnel([empref],[manager],[startdate],[enddate]) values ('25','0','2021-11-17','1899-12-30 00:00:00.000')exec @id=dbo.nextval 'personnel.empref'</v>
      </c>
    </row>
    <row r="27" spans="1:36" x14ac:dyDescent="0.3">
      <c r="A27" s="2" t="s">
        <v>452</v>
      </c>
      <c r="B27" s="2" t="str">
        <f t="shared" si="0"/>
        <v>26</v>
      </c>
      <c r="C27" s="2" t="str">
        <f t="shared" si="1"/>
        <v>26</v>
      </c>
      <c r="D27" s="2"/>
      <c r="E27" s="2" t="s">
        <v>491</v>
      </c>
      <c r="F27" s="2" t="s">
        <v>491</v>
      </c>
      <c r="G27" s="2" t="s">
        <v>491</v>
      </c>
      <c r="H27" s="2"/>
      <c r="I27" s="2"/>
      <c r="J27" s="2"/>
      <c r="K27" s="2"/>
      <c r="L27" s="2"/>
      <c r="M27" s="2"/>
      <c r="N27" s="16">
        <f t="shared" si="2"/>
        <v>0</v>
      </c>
      <c r="O27" s="2"/>
      <c r="P27" s="16">
        <f>IF(O27="",0,VLOOKUP(O27,CHOOSE({1,2},X$2:X326,Personnel!A$2:A325),2,0))</f>
        <v>0</v>
      </c>
      <c r="Q27" s="2"/>
      <c r="R27" s="16">
        <f>IF(Q27="",0,VLOOKUP(Q27,CHOOSE({1,2},S$2:S326,Personnel!A$2:A326),2,0))</f>
        <v>0</v>
      </c>
      <c r="S27" s="2"/>
      <c r="T27" s="52">
        <f t="shared" ca="1" si="3"/>
        <v>44517</v>
      </c>
      <c r="U27" s="52" t="s">
        <v>2</v>
      </c>
      <c r="V27" s="2">
        <v>1</v>
      </c>
      <c r="X27" s="16" t="str">
        <f t="shared" si="4"/>
        <v xml:space="preserve">   </v>
      </c>
      <c r="Z27" s="2" t="s">
        <v>491</v>
      </c>
      <c r="AA27" s="2" t="s">
        <v>491</v>
      </c>
      <c r="AB27" s="2" t="s">
        <v>491</v>
      </c>
      <c r="AC27" s="2" t="s">
        <v>491</v>
      </c>
      <c r="AD27" s="2" t="s">
        <v>491</v>
      </c>
      <c r="AJ27" s="8" t="str">
        <f t="shared" ca="1" si="5"/>
        <v>insert into personnel([empref],[manager],[startdate],[enddate]) values ('26','0','2021-11-17','1899-12-30 00:00:00.000')exec @id=dbo.nextval 'personnel.empref'</v>
      </c>
    </row>
    <row r="28" spans="1:36" x14ac:dyDescent="0.3">
      <c r="A28" s="2" t="s">
        <v>453</v>
      </c>
      <c r="B28" s="2" t="str">
        <f t="shared" si="0"/>
        <v>27</v>
      </c>
      <c r="C28" s="2" t="str">
        <f t="shared" si="1"/>
        <v>27</v>
      </c>
      <c r="D28" s="2"/>
      <c r="E28" s="2" t="s">
        <v>491</v>
      </c>
      <c r="F28" s="2" t="s">
        <v>491</v>
      </c>
      <c r="G28" s="2" t="s">
        <v>491</v>
      </c>
      <c r="H28" s="2"/>
      <c r="I28" s="2"/>
      <c r="J28" s="2"/>
      <c r="K28" s="2"/>
      <c r="L28" s="2"/>
      <c r="M28" s="2"/>
      <c r="N28" s="16">
        <f t="shared" si="2"/>
        <v>0</v>
      </c>
      <c r="O28" s="2"/>
      <c r="P28" s="16">
        <f>IF(O28="",0,VLOOKUP(O28,CHOOSE({1,2},X$2:X327,Personnel!A$2:A326),2,0))</f>
        <v>0</v>
      </c>
      <c r="Q28" s="2"/>
      <c r="R28" s="16">
        <f>IF(Q28="",0,VLOOKUP(Q28,CHOOSE({1,2},S$2:S327,Personnel!A$2:A327),2,0))</f>
        <v>0</v>
      </c>
      <c r="S28" s="2"/>
      <c r="T28" s="52">
        <f t="shared" ca="1" si="3"/>
        <v>44517</v>
      </c>
      <c r="U28" s="52" t="s">
        <v>2</v>
      </c>
      <c r="V28" s="2">
        <v>1</v>
      </c>
      <c r="X28" s="16" t="str">
        <f t="shared" si="4"/>
        <v xml:space="preserve">   </v>
      </c>
      <c r="Z28" s="2" t="s">
        <v>491</v>
      </c>
      <c r="AA28" s="2" t="s">
        <v>491</v>
      </c>
      <c r="AB28" s="2" t="s">
        <v>491</v>
      </c>
      <c r="AC28" s="2" t="s">
        <v>491</v>
      </c>
      <c r="AD28" s="2" t="s">
        <v>491</v>
      </c>
      <c r="AJ28" s="8" t="str">
        <f t="shared" ca="1" si="5"/>
        <v>insert into personnel([empref],[manager],[startdate],[enddate]) values ('27','0','2021-11-17','1899-12-30 00:00:00.000')exec @id=dbo.nextval 'personnel.empref'</v>
      </c>
    </row>
    <row r="29" spans="1:36" x14ac:dyDescent="0.3">
      <c r="A29" s="2" t="s">
        <v>454</v>
      </c>
      <c r="B29" s="2" t="str">
        <f t="shared" si="0"/>
        <v>28</v>
      </c>
      <c r="C29" s="2" t="str">
        <f t="shared" si="1"/>
        <v>28</v>
      </c>
      <c r="D29" s="2"/>
      <c r="E29" s="2" t="s">
        <v>491</v>
      </c>
      <c r="F29" s="2" t="s">
        <v>491</v>
      </c>
      <c r="G29" s="2" t="s">
        <v>491</v>
      </c>
      <c r="H29" s="2"/>
      <c r="I29" s="2"/>
      <c r="J29" s="2"/>
      <c r="K29" s="2"/>
      <c r="L29" s="2"/>
      <c r="M29" s="2"/>
      <c r="N29" s="16">
        <f t="shared" si="2"/>
        <v>0</v>
      </c>
      <c r="O29" s="2"/>
      <c r="P29" s="16">
        <f>IF(O29="",0,VLOOKUP(O29,CHOOSE({1,2},X$2:X328,Personnel!A$2:A327),2,0))</f>
        <v>0</v>
      </c>
      <c r="Q29" s="2"/>
      <c r="R29" s="16">
        <f>IF(Q29="",0,VLOOKUP(Q29,CHOOSE({1,2},S$2:S328,Personnel!A$2:A328),2,0))</f>
        <v>0</v>
      </c>
      <c r="S29" s="2"/>
      <c r="T29" s="52">
        <f t="shared" ca="1" si="3"/>
        <v>44517</v>
      </c>
      <c r="U29" s="52" t="s">
        <v>2</v>
      </c>
      <c r="V29" s="2">
        <v>1</v>
      </c>
      <c r="X29" s="16" t="str">
        <f t="shared" si="4"/>
        <v xml:space="preserve">   </v>
      </c>
      <c r="Z29" s="2" t="s">
        <v>491</v>
      </c>
      <c r="AA29" s="2" t="s">
        <v>491</v>
      </c>
      <c r="AB29" s="2" t="s">
        <v>491</v>
      </c>
      <c r="AC29" s="2" t="s">
        <v>491</v>
      </c>
      <c r="AD29" s="2" t="s">
        <v>491</v>
      </c>
      <c r="AJ29" s="8" t="str">
        <f t="shared" ca="1" si="5"/>
        <v>insert into personnel([empref],[manager],[startdate],[enddate]) values ('28','0','2021-11-17','1899-12-30 00:00:00.000')exec @id=dbo.nextval 'personnel.empref'</v>
      </c>
    </row>
    <row r="30" spans="1:36" x14ac:dyDescent="0.3">
      <c r="A30" s="2" t="s">
        <v>455</v>
      </c>
      <c r="B30" s="2" t="str">
        <f t="shared" si="0"/>
        <v>29</v>
      </c>
      <c r="C30" s="2" t="str">
        <f t="shared" si="1"/>
        <v>29</v>
      </c>
      <c r="D30" s="2"/>
      <c r="E30" s="2" t="s">
        <v>491</v>
      </c>
      <c r="F30" s="2" t="s">
        <v>491</v>
      </c>
      <c r="G30" s="2" t="s">
        <v>491</v>
      </c>
      <c r="H30" s="2"/>
      <c r="I30" s="2"/>
      <c r="J30" s="2"/>
      <c r="K30" s="2"/>
      <c r="L30" s="2"/>
      <c r="M30" s="2"/>
      <c r="N30" s="16">
        <f t="shared" si="2"/>
        <v>0</v>
      </c>
      <c r="O30" s="2"/>
      <c r="P30" s="16">
        <f>IF(O30="",0,VLOOKUP(O30,CHOOSE({1,2},X$2:X329,Personnel!A$2:A328),2,0))</f>
        <v>0</v>
      </c>
      <c r="Q30" s="2"/>
      <c r="R30" s="16">
        <f>IF(Q30="",0,VLOOKUP(Q30,CHOOSE({1,2},S$2:S329,Personnel!A$2:A329),2,0))</f>
        <v>0</v>
      </c>
      <c r="S30" s="2"/>
      <c r="T30" s="52">
        <f t="shared" ca="1" si="3"/>
        <v>44517</v>
      </c>
      <c r="U30" s="52" t="s">
        <v>2</v>
      </c>
      <c r="V30" s="2">
        <v>1</v>
      </c>
      <c r="X30" s="16" t="str">
        <f t="shared" si="4"/>
        <v xml:space="preserve">   </v>
      </c>
      <c r="Z30" s="2" t="s">
        <v>491</v>
      </c>
      <c r="AA30" s="2" t="s">
        <v>491</v>
      </c>
      <c r="AB30" s="2" t="s">
        <v>491</v>
      </c>
      <c r="AC30" s="2" t="s">
        <v>491</v>
      </c>
      <c r="AD30" s="2" t="s">
        <v>491</v>
      </c>
      <c r="AJ30" s="8" t="str">
        <f t="shared" ca="1" si="5"/>
        <v>insert into personnel([empref],[manager],[startdate],[enddate]) values ('29','0','2021-11-17','1899-12-30 00:00:00.000')exec @id=dbo.nextval 'personnel.empref'</v>
      </c>
    </row>
    <row r="31" spans="1:36" x14ac:dyDescent="0.3">
      <c r="A31" s="2" t="s">
        <v>456</v>
      </c>
      <c r="B31" s="2" t="str">
        <f t="shared" si="0"/>
        <v>30</v>
      </c>
      <c r="C31" s="2" t="str">
        <f t="shared" si="1"/>
        <v>30</v>
      </c>
      <c r="D31" s="2"/>
      <c r="E31" s="2" t="s">
        <v>491</v>
      </c>
      <c r="F31" s="2" t="s">
        <v>491</v>
      </c>
      <c r="G31" s="2" t="s">
        <v>491</v>
      </c>
      <c r="H31" s="2"/>
      <c r="I31" s="2"/>
      <c r="J31" s="2"/>
      <c r="K31" s="2"/>
      <c r="L31" s="2"/>
      <c r="M31" s="2"/>
      <c r="N31" s="16">
        <f t="shared" si="2"/>
        <v>0</v>
      </c>
      <c r="O31" s="2"/>
      <c r="P31" s="16">
        <f>IF(O31="",0,VLOOKUP(O31,CHOOSE({1,2},X$2:X330,Personnel!A$2:A329),2,0))</f>
        <v>0</v>
      </c>
      <c r="Q31" s="2"/>
      <c r="R31" s="16">
        <f>IF(Q31="",0,VLOOKUP(Q31,CHOOSE({1,2},S$2:S330,Personnel!A$2:A330),2,0))</f>
        <v>0</v>
      </c>
      <c r="S31" s="2"/>
      <c r="T31" s="52">
        <f t="shared" ca="1" si="3"/>
        <v>44517</v>
      </c>
      <c r="U31" s="52" t="s">
        <v>2</v>
      </c>
      <c r="V31" s="2">
        <v>1</v>
      </c>
      <c r="X31" s="16" t="str">
        <f t="shared" si="4"/>
        <v xml:space="preserve">   </v>
      </c>
      <c r="Z31" s="2" t="s">
        <v>491</v>
      </c>
      <c r="AA31" s="2" t="s">
        <v>491</v>
      </c>
      <c r="AB31" s="2" t="s">
        <v>491</v>
      </c>
      <c r="AC31" s="2" t="s">
        <v>491</v>
      </c>
      <c r="AD31" s="2" t="s">
        <v>491</v>
      </c>
      <c r="AJ31" s="8" t="str">
        <f t="shared" ca="1" si="5"/>
        <v>insert into personnel([empref],[manager],[startdate],[enddate]) values ('30','0','2021-11-17','1899-12-30 00:00:00.000')exec @id=dbo.nextval 'personnel.empref'</v>
      </c>
    </row>
    <row r="32" spans="1:36" x14ac:dyDescent="0.3">
      <c r="A32" s="2" t="s">
        <v>457</v>
      </c>
      <c r="B32" s="2" t="str">
        <f t="shared" si="0"/>
        <v>31</v>
      </c>
      <c r="C32" s="2" t="str">
        <f t="shared" si="1"/>
        <v>31</v>
      </c>
      <c r="D32" s="2"/>
      <c r="E32" s="2" t="s">
        <v>491</v>
      </c>
      <c r="F32" s="2" t="s">
        <v>491</v>
      </c>
      <c r="G32" s="2" t="s">
        <v>491</v>
      </c>
      <c r="H32" s="2"/>
      <c r="I32" s="2"/>
      <c r="J32" s="2"/>
      <c r="K32" s="2"/>
      <c r="L32" s="2"/>
      <c r="M32" s="2"/>
      <c r="N32" s="16">
        <f t="shared" si="2"/>
        <v>0</v>
      </c>
      <c r="O32" s="2"/>
      <c r="P32" s="16">
        <f>IF(O32="",0,VLOOKUP(O32,CHOOSE({1,2},X$2:X331,Personnel!A$2:A330),2,0))</f>
        <v>0</v>
      </c>
      <c r="Q32" s="2"/>
      <c r="R32" s="16">
        <f>IF(Q32="",0,VLOOKUP(Q32,CHOOSE({1,2},S$2:S331,Personnel!A$2:A331),2,0))</f>
        <v>0</v>
      </c>
      <c r="S32" s="2"/>
      <c r="T32" s="52">
        <f t="shared" ca="1" si="3"/>
        <v>44517</v>
      </c>
      <c r="U32" s="52" t="s">
        <v>2</v>
      </c>
      <c r="V32" s="2">
        <v>1</v>
      </c>
      <c r="X32" s="16" t="str">
        <f t="shared" si="4"/>
        <v xml:space="preserve">   </v>
      </c>
      <c r="Z32" s="2" t="s">
        <v>491</v>
      </c>
      <c r="AA32" s="2" t="s">
        <v>491</v>
      </c>
      <c r="AB32" s="2" t="s">
        <v>491</v>
      </c>
      <c r="AC32" s="2" t="s">
        <v>491</v>
      </c>
      <c r="AD32" s="2" t="s">
        <v>491</v>
      </c>
      <c r="AJ32" s="8" t="str">
        <f t="shared" ca="1" si="5"/>
        <v>insert into personnel([empref],[manager],[startdate],[enddate]) values ('31','0','2021-11-17','1899-12-30 00:00:00.000')exec @id=dbo.nextval 'personnel.empref'</v>
      </c>
    </row>
    <row r="33" spans="1:36" x14ac:dyDescent="0.3">
      <c r="A33" s="2" t="s">
        <v>458</v>
      </c>
      <c r="B33" s="2" t="str">
        <f t="shared" si="0"/>
        <v>32</v>
      </c>
      <c r="C33" s="2" t="str">
        <f t="shared" si="1"/>
        <v>32</v>
      </c>
      <c r="D33" s="2"/>
      <c r="E33" s="2" t="s">
        <v>491</v>
      </c>
      <c r="F33" s="2" t="s">
        <v>491</v>
      </c>
      <c r="G33" s="2" t="s">
        <v>491</v>
      </c>
      <c r="H33" s="2"/>
      <c r="I33" s="2"/>
      <c r="J33" s="2"/>
      <c r="K33" s="2"/>
      <c r="L33" s="2"/>
      <c r="M33" s="2"/>
      <c r="N33" s="16">
        <f t="shared" si="2"/>
        <v>0</v>
      </c>
      <c r="O33" s="2"/>
      <c r="P33" s="16">
        <f>IF(O33="",0,VLOOKUP(O33,CHOOSE({1,2},X$2:X332,Personnel!A$2:A331),2,0))</f>
        <v>0</v>
      </c>
      <c r="Q33" s="2"/>
      <c r="R33" s="16">
        <f>IF(Q33="",0,VLOOKUP(Q33,CHOOSE({1,2},S$2:S332,Personnel!A$2:A332),2,0))</f>
        <v>0</v>
      </c>
      <c r="S33" s="2"/>
      <c r="T33" s="52">
        <f t="shared" ca="1" si="3"/>
        <v>44517</v>
      </c>
      <c r="U33" s="52" t="s">
        <v>2</v>
      </c>
      <c r="V33" s="2">
        <v>1</v>
      </c>
      <c r="X33" s="16" t="str">
        <f t="shared" si="4"/>
        <v xml:space="preserve">   </v>
      </c>
      <c r="Z33" s="2" t="s">
        <v>491</v>
      </c>
      <c r="AA33" s="2" t="s">
        <v>491</v>
      </c>
      <c r="AB33" s="2" t="s">
        <v>491</v>
      </c>
      <c r="AC33" s="2" t="s">
        <v>491</v>
      </c>
      <c r="AD33" s="2" t="s">
        <v>491</v>
      </c>
      <c r="AJ33" s="8" t="str">
        <f t="shared" ca="1" si="5"/>
        <v>insert into personnel([empref],[manager],[startdate],[enddate]) values ('32','0','2021-11-17','1899-12-30 00:00:00.000')exec @id=dbo.nextval 'personnel.empref'</v>
      </c>
    </row>
    <row r="34" spans="1:36" x14ac:dyDescent="0.3">
      <c r="A34" s="2" t="s">
        <v>459</v>
      </c>
      <c r="B34" s="2" t="str">
        <f t="shared" si="0"/>
        <v>33</v>
      </c>
      <c r="C34" s="2" t="str">
        <f t="shared" si="1"/>
        <v>33</v>
      </c>
      <c r="D34" s="2"/>
      <c r="E34" s="2" t="s">
        <v>491</v>
      </c>
      <c r="F34" s="2" t="s">
        <v>491</v>
      </c>
      <c r="G34" s="2" t="s">
        <v>491</v>
      </c>
      <c r="H34" s="2"/>
      <c r="I34" s="2"/>
      <c r="J34" s="2"/>
      <c r="K34" s="2"/>
      <c r="L34" s="2"/>
      <c r="M34" s="2"/>
      <c r="N34" s="16">
        <f t="shared" si="2"/>
        <v>0</v>
      </c>
      <c r="O34" s="2"/>
      <c r="P34" s="16">
        <f>IF(O34="",0,VLOOKUP(O34,CHOOSE({1,2},X$2:X333,Personnel!A$2:A332),2,0))</f>
        <v>0</v>
      </c>
      <c r="Q34" s="2"/>
      <c r="R34" s="16">
        <f>IF(Q34="",0,VLOOKUP(Q34,CHOOSE({1,2},S$2:S333,Personnel!A$2:A333),2,0))</f>
        <v>0</v>
      </c>
      <c r="S34" s="2"/>
      <c r="T34" s="52">
        <f t="shared" ca="1" si="3"/>
        <v>44517</v>
      </c>
      <c r="U34" s="52" t="s">
        <v>2</v>
      </c>
      <c r="V34" s="2">
        <v>1</v>
      </c>
      <c r="X34" s="16" t="str">
        <f t="shared" si="4"/>
        <v xml:space="preserve">   </v>
      </c>
      <c r="Z34" s="2" t="s">
        <v>491</v>
      </c>
      <c r="AA34" s="2" t="s">
        <v>491</v>
      </c>
      <c r="AB34" s="2" t="s">
        <v>491</v>
      </c>
      <c r="AC34" s="2" t="s">
        <v>491</v>
      </c>
      <c r="AD34" s="2" t="s">
        <v>491</v>
      </c>
      <c r="AJ34" s="8" t="str">
        <f t="shared" ca="1" si="5"/>
        <v>insert into personnel([empref],[manager],[startdate],[enddate]) values ('33','0','2021-11-17','1899-12-30 00:00:00.000')exec @id=dbo.nextval 'personnel.empref'</v>
      </c>
    </row>
    <row r="35" spans="1:36" x14ac:dyDescent="0.3">
      <c r="A35" s="2" t="s">
        <v>460</v>
      </c>
      <c r="B35" s="2" t="str">
        <f t="shared" si="0"/>
        <v>34</v>
      </c>
      <c r="C35" s="2" t="str">
        <f t="shared" si="1"/>
        <v>34</v>
      </c>
      <c r="D35" s="2"/>
      <c r="E35" s="2" t="s">
        <v>491</v>
      </c>
      <c r="F35" s="2" t="s">
        <v>491</v>
      </c>
      <c r="G35" s="2" t="s">
        <v>491</v>
      </c>
      <c r="H35" s="2"/>
      <c r="I35" s="2"/>
      <c r="J35" s="2"/>
      <c r="K35" s="2"/>
      <c r="L35" s="2"/>
      <c r="M35" s="2"/>
      <c r="N35" s="16">
        <f t="shared" si="2"/>
        <v>0</v>
      </c>
      <c r="O35" s="2"/>
      <c r="P35" s="16">
        <f>IF(O35="",0,VLOOKUP(O35,CHOOSE({1,2},X$2:X334,Personnel!A$2:A333),2,0))</f>
        <v>0</v>
      </c>
      <c r="Q35" s="2"/>
      <c r="R35" s="16">
        <f>IF(Q35="",0,VLOOKUP(Q35,CHOOSE({1,2},S$2:S334,Personnel!A$2:A334),2,0))</f>
        <v>0</v>
      </c>
      <c r="S35" s="2"/>
      <c r="T35" s="52">
        <f t="shared" ca="1" si="3"/>
        <v>44517</v>
      </c>
      <c r="U35" s="52" t="s">
        <v>2</v>
      </c>
      <c r="V35" s="2">
        <v>1</v>
      </c>
      <c r="X35" s="16" t="str">
        <f t="shared" si="4"/>
        <v xml:space="preserve">   </v>
      </c>
      <c r="Z35" s="2" t="s">
        <v>491</v>
      </c>
      <c r="AA35" s="2" t="s">
        <v>491</v>
      </c>
      <c r="AB35" s="2" t="s">
        <v>491</v>
      </c>
      <c r="AC35" s="2" t="s">
        <v>491</v>
      </c>
      <c r="AD35" s="2" t="s">
        <v>491</v>
      </c>
      <c r="AJ35" s="8" t="str">
        <f t="shared" ca="1" si="5"/>
        <v>insert into personnel([empref],[manager],[startdate],[enddate]) values ('34','0','2021-11-17','1899-12-30 00:00:00.000')exec @id=dbo.nextval 'personnel.empref'</v>
      </c>
    </row>
    <row r="36" spans="1:36" x14ac:dyDescent="0.3">
      <c r="A36" s="2" t="s">
        <v>461</v>
      </c>
      <c r="B36" s="2" t="str">
        <f t="shared" ref="B36:B45" si="6">A36</f>
        <v>35</v>
      </c>
      <c r="C36" s="2" t="str">
        <f t="shared" ref="C36:C45" si="7">A36</f>
        <v>35</v>
      </c>
      <c r="D36" s="2"/>
      <c r="E36" s="2" t="s">
        <v>491</v>
      </c>
      <c r="F36" s="2" t="s">
        <v>491</v>
      </c>
      <c r="G36" s="2" t="s">
        <v>491</v>
      </c>
      <c r="H36" s="2"/>
      <c r="I36" s="2"/>
      <c r="J36" s="2"/>
      <c r="K36" s="2"/>
      <c r="L36" s="2"/>
      <c r="M36" s="2"/>
      <c r="N36" s="16">
        <f t="shared" si="2"/>
        <v>0</v>
      </c>
      <c r="O36" s="2"/>
      <c r="P36" s="16">
        <f>IF(O36="",0,VLOOKUP(O36,CHOOSE({1,2},X$2:X335,Personnel!A$2:A334),2,0))</f>
        <v>0</v>
      </c>
      <c r="Q36" s="2"/>
      <c r="R36" s="16">
        <f>IF(Q36="",0,VLOOKUP(Q36,CHOOSE({1,2},S$2:S335,Personnel!A$2:A335),2,0))</f>
        <v>0</v>
      </c>
      <c r="S36" s="2"/>
      <c r="T36" s="52">
        <f t="shared" ca="1" si="3"/>
        <v>44517</v>
      </c>
      <c r="U36" s="52" t="s">
        <v>2</v>
      </c>
      <c r="V36" s="2">
        <v>1</v>
      </c>
      <c r="X36" s="16" t="str">
        <f t="shared" si="4"/>
        <v xml:space="preserve">   </v>
      </c>
      <c r="Z36" s="2" t="s">
        <v>491</v>
      </c>
      <c r="AA36" s="2" t="s">
        <v>491</v>
      </c>
      <c r="AB36" s="2" t="s">
        <v>491</v>
      </c>
      <c r="AC36" s="2" t="s">
        <v>491</v>
      </c>
      <c r="AD36" s="2" t="s">
        <v>491</v>
      </c>
      <c r="AJ36" s="8" t="str">
        <f t="shared" ca="1" si="5"/>
        <v>insert into personnel([empref],[manager],[startdate],[enddate]) values ('35','0','2021-11-17','1899-12-30 00:00:00.000')exec @id=dbo.nextval 'personnel.empref'</v>
      </c>
    </row>
    <row r="37" spans="1:36" x14ac:dyDescent="0.3">
      <c r="A37" s="2" t="s">
        <v>462</v>
      </c>
      <c r="B37" s="2" t="str">
        <f t="shared" si="6"/>
        <v>36</v>
      </c>
      <c r="C37" s="2" t="str">
        <f t="shared" si="7"/>
        <v>36</v>
      </c>
      <c r="D37" s="2"/>
      <c r="E37" s="2" t="s">
        <v>491</v>
      </c>
      <c r="F37" s="2" t="s">
        <v>491</v>
      </c>
      <c r="G37" s="2" t="s">
        <v>491</v>
      </c>
      <c r="H37" s="2"/>
      <c r="I37" s="2"/>
      <c r="J37" s="2"/>
      <c r="K37" s="2"/>
      <c r="L37" s="2"/>
      <c r="M37" s="2"/>
      <c r="N37" s="16">
        <f t="shared" si="2"/>
        <v>0</v>
      </c>
      <c r="O37" s="2"/>
      <c r="P37" s="16">
        <f>IF(O37="",0,VLOOKUP(O37,CHOOSE({1,2},X$2:X336,Personnel!A$2:A335),2,0))</f>
        <v>0</v>
      </c>
      <c r="Q37" s="2"/>
      <c r="R37" s="16">
        <f>IF(Q37="",0,VLOOKUP(Q37,CHOOSE({1,2},S$2:S336,Personnel!A$2:A336),2,0))</f>
        <v>0</v>
      </c>
      <c r="S37" s="2"/>
      <c r="T37" s="52">
        <f t="shared" ca="1" si="3"/>
        <v>44517</v>
      </c>
      <c r="U37" s="52" t="s">
        <v>2</v>
      </c>
      <c r="V37" s="2">
        <v>1</v>
      </c>
      <c r="X37" s="16" t="str">
        <f t="shared" si="4"/>
        <v xml:space="preserve">   </v>
      </c>
      <c r="Z37" s="2" t="s">
        <v>491</v>
      </c>
      <c r="AA37" s="2" t="s">
        <v>491</v>
      </c>
      <c r="AB37" s="2" t="s">
        <v>491</v>
      </c>
      <c r="AC37" s="2" t="s">
        <v>491</v>
      </c>
      <c r="AD37" s="2" t="s">
        <v>491</v>
      </c>
      <c r="AJ37" s="8" t="str">
        <f t="shared" ca="1" si="5"/>
        <v>insert into personnel([empref],[manager],[startdate],[enddate]) values ('36','0','2021-11-17','1899-12-30 00:00:00.000')exec @id=dbo.nextval 'personnel.empref'</v>
      </c>
    </row>
    <row r="38" spans="1:36" x14ac:dyDescent="0.3">
      <c r="A38" s="2" t="s">
        <v>463</v>
      </c>
      <c r="B38" s="2" t="str">
        <f t="shared" si="6"/>
        <v>37</v>
      </c>
      <c r="C38" s="2" t="str">
        <f t="shared" si="7"/>
        <v>37</v>
      </c>
      <c r="D38" s="2"/>
      <c r="E38" s="2" t="s">
        <v>491</v>
      </c>
      <c r="F38" s="2" t="s">
        <v>491</v>
      </c>
      <c r="G38" s="2" t="s">
        <v>491</v>
      </c>
      <c r="H38" s="2"/>
      <c r="I38" s="2"/>
      <c r="J38" s="2"/>
      <c r="K38" s="2"/>
      <c r="L38" s="2"/>
      <c r="M38" s="2"/>
      <c r="N38" s="16">
        <f t="shared" si="2"/>
        <v>0</v>
      </c>
      <c r="O38" s="2"/>
      <c r="P38" s="16">
        <f>IF(O38="",0,VLOOKUP(O38,CHOOSE({1,2},X$2:X337,Personnel!A$2:A336),2,0))</f>
        <v>0</v>
      </c>
      <c r="Q38" s="2"/>
      <c r="R38" s="16">
        <f>IF(Q38="",0,VLOOKUP(Q38,CHOOSE({1,2},S$2:S337,Personnel!A$2:A337),2,0))</f>
        <v>0</v>
      </c>
      <c r="S38" s="2"/>
      <c r="T38" s="52">
        <f t="shared" ca="1" si="3"/>
        <v>44517</v>
      </c>
      <c r="U38" s="52" t="s">
        <v>2</v>
      </c>
      <c r="V38" s="2">
        <v>1</v>
      </c>
      <c r="X38" s="16" t="str">
        <f t="shared" si="4"/>
        <v xml:space="preserve">   </v>
      </c>
      <c r="Z38" s="2" t="s">
        <v>491</v>
      </c>
      <c r="AA38" s="2" t="s">
        <v>491</v>
      </c>
      <c r="AB38" s="2" t="s">
        <v>491</v>
      </c>
      <c r="AC38" s="2" t="s">
        <v>491</v>
      </c>
      <c r="AD38" s="2" t="s">
        <v>491</v>
      </c>
      <c r="AJ38" s="8" t="str">
        <f t="shared" ca="1" si="5"/>
        <v>insert into personnel([empref],[manager],[startdate],[enddate]) values ('37','0','2021-11-17','1899-12-30 00:00:00.000')exec @id=dbo.nextval 'personnel.empref'</v>
      </c>
    </row>
    <row r="39" spans="1:36" x14ac:dyDescent="0.3">
      <c r="A39" s="2" t="s">
        <v>464</v>
      </c>
      <c r="B39" s="2" t="str">
        <f t="shared" si="6"/>
        <v>38</v>
      </c>
      <c r="C39" s="2" t="str">
        <f t="shared" si="7"/>
        <v>38</v>
      </c>
      <c r="D39" s="2"/>
      <c r="E39" s="2" t="s">
        <v>491</v>
      </c>
      <c r="F39" s="2" t="s">
        <v>491</v>
      </c>
      <c r="G39" s="2" t="s">
        <v>491</v>
      </c>
      <c r="H39" s="2"/>
      <c r="I39" s="2"/>
      <c r="J39" s="2"/>
      <c r="K39" s="2"/>
      <c r="L39" s="2"/>
      <c r="M39" s="2"/>
      <c r="N39" s="16">
        <f t="shared" si="2"/>
        <v>0</v>
      </c>
      <c r="O39" s="2"/>
      <c r="P39" s="16">
        <f>IF(O39="",0,VLOOKUP(O39,CHOOSE({1,2},X$2:X338,Personnel!A$2:A337),2,0))</f>
        <v>0</v>
      </c>
      <c r="Q39" s="2"/>
      <c r="R39" s="16">
        <f>IF(Q39="",0,VLOOKUP(Q39,CHOOSE({1,2},S$2:S338,Personnel!A$2:A338),2,0))</f>
        <v>0</v>
      </c>
      <c r="S39" s="2"/>
      <c r="T39" s="52">
        <f t="shared" ca="1" si="3"/>
        <v>44517</v>
      </c>
      <c r="U39" s="52" t="s">
        <v>2</v>
      </c>
      <c r="V39" s="2">
        <v>1</v>
      </c>
      <c r="X39" s="16" t="str">
        <f t="shared" si="4"/>
        <v xml:space="preserve">   </v>
      </c>
      <c r="Z39" s="2" t="s">
        <v>491</v>
      </c>
      <c r="AA39" s="2" t="s">
        <v>491</v>
      </c>
      <c r="AB39" s="2" t="s">
        <v>491</v>
      </c>
      <c r="AC39" s="2" t="s">
        <v>491</v>
      </c>
      <c r="AD39" s="2" t="s">
        <v>491</v>
      </c>
      <c r="AJ39" s="8" t="str">
        <f t="shared" ca="1" si="5"/>
        <v>insert into personnel([empref],[manager],[startdate],[enddate]) values ('38','0','2021-11-17','1899-12-30 00:00:00.000')exec @id=dbo.nextval 'personnel.empref'</v>
      </c>
    </row>
    <row r="40" spans="1:36" x14ac:dyDescent="0.3">
      <c r="A40" s="2" t="s">
        <v>465</v>
      </c>
      <c r="B40" s="2" t="str">
        <f t="shared" si="6"/>
        <v>39</v>
      </c>
      <c r="C40" s="2" t="str">
        <f t="shared" si="7"/>
        <v>39</v>
      </c>
      <c r="D40" s="2"/>
      <c r="E40" s="2" t="s">
        <v>491</v>
      </c>
      <c r="F40" s="2" t="s">
        <v>491</v>
      </c>
      <c r="G40" s="2" t="s">
        <v>491</v>
      </c>
      <c r="H40" s="2"/>
      <c r="I40" s="2"/>
      <c r="J40" s="2"/>
      <c r="K40" s="2"/>
      <c r="L40" s="2"/>
      <c r="M40" s="2"/>
      <c r="N40" s="16">
        <f t="shared" si="2"/>
        <v>0</v>
      </c>
      <c r="O40" s="2"/>
      <c r="P40" s="16">
        <f>IF(O40="",0,VLOOKUP(O40,CHOOSE({1,2},X$2:X339,Personnel!A$2:A338),2,0))</f>
        <v>0</v>
      </c>
      <c r="Q40" s="2"/>
      <c r="R40" s="16">
        <f>IF(Q40="",0,VLOOKUP(Q40,CHOOSE({1,2},S$2:S339,Personnel!A$2:A339),2,0))</f>
        <v>0</v>
      </c>
      <c r="S40" s="2"/>
      <c r="T40" s="52">
        <f t="shared" ca="1" si="3"/>
        <v>44517</v>
      </c>
      <c r="U40" s="52" t="s">
        <v>2</v>
      </c>
      <c r="V40" s="2">
        <v>1</v>
      </c>
      <c r="X40" s="16" t="str">
        <f t="shared" si="4"/>
        <v xml:space="preserve">   </v>
      </c>
      <c r="Z40" s="2" t="s">
        <v>491</v>
      </c>
      <c r="AA40" s="2" t="s">
        <v>491</v>
      </c>
      <c r="AB40" s="2" t="s">
        <v>491</v>
      </c>
      <c r="AC40" s="2" t="s">
        <v>491</v>
      </c>
      <c r="AD40" s="2" t="s">
        <v>491</v>
      </c>
      <c r="AJ40" s="8" t="str">
        <f t="shared" ca="1" si="5"/>
        <v>insert into personnel([empref],[manager],[startdate],[enddate]) values ('39','0','2021-11-17','1899-12-30 00:00:00.000')exec @id=dbo.nextval 'personnel.empref'</v>
      </c>
    </row>
    <row r="41" spans="1:36" x14ac:dyDescent="0.3">
      <c r="A41" s="2" t="s">
        <v>466</v>
      </c>
      <c r="B41" s="2" t="str">
        <f t="shared" si="6"/>
        <v>40</v>
      </c>
      <c r="C41" s="2" t="str">
        <f t="shared" si="7"/>
        <v>40</v>
      </c>
      <c r="D41" s="2"/>
      <c r="E41" s="2" t="s">
        <v>491</v>
      </c>
      <c r="F41" s="2" t="s">
        <v>491</v>
      </c>
      <c r="G41" s="2" t="s">
        <v>491</v>
      </c>
      <c r="H41" s="2"/>
      <c r="I41" s="2"/>
      <c r="J41" s="2"/>
      <c r="K41" s="2"/>
      <c r="L41" s="2"/>
      <c r="M41" s="2"/>
      <c r="N41" s="16">
        <f t="shared" si="2"/>
        <v>0</v>
      </c>
      <c r="O41" s="2"/>
      <c r="P41" s="16">
        <f>IF(O41="",0,VLOOKUP(O41,CHOOSE({1,2},X$2:X340,Personnel!A$2:A339),2,0))</f>
        <v>0</v>
      </c>
      <c r="Q41" s="2"/>
      <c r="R41" s="16">
        <f>IF(Q41="",0,VLOOKUP(Q41,CHOOSE({1,2},S$2:S340,Personnel!A$2:A340),2,0))</f>
        <v>0</v>
      </c>
      <c r="S41" s="2"/>
      <c r="T41" s="52">
        <f t="shared" ca="1" si="3"/>
        <v>44517</v>
      </c>
      <c r="U41" s="52" t="s">
        <v>2</v>
      </c>
      <c r="V41" s="2">
        <v>1</v>
      </c>
      <c r="X41" s="16" t="str">
        <f t="shared" si="4"/>
        <v xml:space="preserve">   </v>
      </c>
      <c r="Z41" s="2" t="s">
        <v>491</v>
      </c>
      <c r="AA41" s="2" t="s">
        <v>491</v>
      </c>
      <c r="AB41" s="2" t="s">
        <v>491</v>
      </c>
      <c r="AC41" s="2" t="s">
        <v>491</v>
      </c>
      <c r="AD41" s="2" t="s">
        <v>491</v>
      </c>
      <c r="AJ41" s="8" t="str">
        <f t="shared" ca="1" si="5"/>
        <v>insert into personnel([empref],[manager],[startdate],[enddate]) values ('40','0','2021-11-17','1899-12-30 00:00:00.000')exec @id=dbo.nextval 'personnel.empref'</v>
      </c>
    </row>
    <row r="42" spans="1:36" x14ac:dyDescent="0.3">
      <c r="A42" s="2" t="s">
        <v>467</v>
      </c>
      <c r="B42" s="2" t="str">
        <f t="shared" si="6"/>
        <v>41</v>
      </c>
      <c r="C42" s="2" t="str">
        <f t="shared" si="7"/>
        <v>41</v>
      </c>
      <c r="D42" s="2"/>
      <c r="E42" s="2" t="s">
        <v>491</v>
      </c>
      <c r="F42" s="2" t="s">
        <v>491</v>
      </c>
      <c r="G42" s="2" t="s">
        <v>491</v>
      </c>
      <c r="H42" s="2"/>
      <c r="I42" s="2"/>
      <c r="J42" s="2"/>
      <c r="K42" s="2"/>
      <c r="L42" s="2"/>
      <c r="M42" s="2"/>
      <c r="N42" s="16">
        <f t="shared" si="2"/>
        <v>0</v>
      </c>
      <c r="O42" s="2"/>
      <c r="P42" s="16">
        <f>IF(O42="",0,VLOOKUP(O42,CHOOSE({1,2},X$2:X341,Personnel!A$2:A340),2,0))</f>
        <v>0</v>
      </c>
      <c r="Q42" s="2"/>
      <c r="R42" s="16">
        <f>IF(Q42="",0,VLOOKUP(Q42,CHOOSE({1,2},S$2:S341,Personnel!A$2:A341),2,0))</f>
        <v>0</v>
      </c>
      <c r="S42" s="2"/>
      <c r="T42" s="52">
        <f t="shared" ca="1" si="3"/>
        <v>44517</v>
      </c>
      <c r="U42" s="52" t="s">
        <v>2</v>
      </c>
      <c r="V42" s="2">
        <v>1</v>
      </c>
      <c r="X42" s="16" t="str">
        <f t="shared" si="4"/>
        <v xml:space="preserve">   </v>
      </c>
      <c r="Z42" s="2" t="s">
        <v>491</v>
      </c>
      <c r="AA42" s="2" t="s">
        <v>491</v>
      </c>
      <c r="AB42" s="2" t="s">
        <v>491</v>
      </c>
      <c r="AC42" s="2" t="s">
        <v>491</v>
      </c>
      <c r="AD42" s="2" t="s">
        <v>491</v>
      </c>
      <c r="AJ42" s="8" t="str">
        <f t="shared" ca="1" si="5"/>
        <v>insert into personnel([empref],[manager],[startdate],[enddate]) values ('41','0','2021-11-17','1899-12-30 00:00:00.000')exec @id=dbo.nextval 'personnel.empref'</v>
      </c>
    </row>
    <row r="43" spans="1:36" x14ac:dyDescent="0.3">
      <c r="A43" s="2" t="s">
        <v>468</v>
      </c>
      <c r="B43" s="2" t="str">
        <f t="shared" si="6"/>
        <v>42</v>
      </c>
      <c r="C43" s="2" t="str">
        <f t="shared" si="7"/>
        <v>42</v>
      </c>
      <c r="D43" s="2"/>
      <c r="E43" s="2" t="s">
        <v>491</v>
      </c>
      <c r="F43" s="2" t="s">
        <v>491</v>
      </c>
      <c r="G43" s="2" t="s">
        <v>491</v>
      </c>
      <c r="H43" s="2"/>
      <c r="I43" s="2"/>
      <c r="J43" s="2"/>
      <c r="K43" s="2"/>
      <c r="L43" s="2"/>
      <c r="M43" s="2"/>
      <c r="N43" s="16">
        <f t="shared" si="2"/>
        <v>0</v>
      </c>
      <c r="O43" s="2"/>
      <c r="P43" s="16">
        <f>IF(O43="",0,VLOOKUP(O43,CHOOSE({1,2},X$2:X342,Personnel!A$2:A341),2,0))</f>
        <v>0</v>
      </c>
      <c r="Q43" s="2"/>
      <c r="R43" s="16">
        <f>IF(Q43="",0,VLOOKUP(Q43,CHOOSE({1,2},S$2:S342,Personnel!A$2:A342),2,0))</f>
        <v>0</v>
      </c>
      <c r="S43" s="2"/>
      <c r="T43" s="52">
        <f t="shared" ca="1" si="3"/>
        <v>44517</v>
      </c>
      <c r="U43" s="52" t="s">
        <v>2</v>
      </c>
      <c r="V43" s="2">
        <v>1</v>
      </c>
      <c r="X43" s="16" t="str">
        <f t="shared" si="4"/>
        <v xml:space="preserve">   </v>
      </c>
      <c r="Z43" s="2" t="s">
        <v>491</v>
      </c>
      <c r="AA43" s="2" t="s">
        <v>491</v>
      </c>
      <c r="AB43" s="2" t="s">
        <v>491</v>
      </c>
      <c r="AC43" s="2" t="s">
        <v>491</v>
      </c>
      <c r="AD43" s="2" t="s">
        <v>491</v>
      </c>
      <c r="AJ43" s="8" t="str">
        <f t="shared" ca="1" si="5"/>
        <v>insert into personnel([empref],[manager],[startdate],[enddate]) values ('42','0','2021-11-17','1899-12-30 00:00:00.000')exec @id=dbo.nextval 'personnel.empref'</v>
      </c>
    </row>
    <row r="44" spans="1:36" x14ac:dyDescent="0.3">
      <c r="A44" s="2" t="s">
        <v>469</v>
      </c>
      <c r="B44" s="2" t="str">
        <f t="shared" si="6"/>
        <v>43</v>
      </c>
      <c r="C44" s="2" t="str">
        <f t="shared" si="7"/>
        <v>43</v>
      </c>
      <c r="D44" s="2"/>
      <c r="E44" s="2" t="s">
        <v>491</v>
      </c>
      <c r="F44" s="2" t="s">
        <v>491</v>
      </c>
      <c r="G44" s="2" t="s">
        <v>491</v>
      </c>
      <c r="H44" s="2"/>
      <c r="I44" s="2"/>
      <c r="J44" s="2"/>
      <c r="K44" s="2"/>
      <c r="L44" s="2"/>
      <c r="M44" s="2"/>
      <c r="N44" s="16">
        <f t="shared" si="2"/>
        <v>0</v>
      </c>
      <c r="O44" s="2"/>
      <c r="P44" s="16">
        <f>IF(O44="",0,VLOOKUP(O44,CHOOSE({1,2},X$2:X343,Personnel!A$2:A342),2,0))</f>
        <v>0</v>
      </c>
      <c r="Q44" s="2"/>
      <c r="R44" s="16">
        <f>IF(Q44="",0,VLOOKUP(Q44,CHOOSE({1,2},S$2:S343,Personnel!A$2:A343),2,0))</f>
        <v>0</v>
      </c>
      <c r="S44" s="2"/>
      <c r="T44" s="52">
        <f t="shared" ca="1" si="3"/>
        <v>44517</v>
      </c>
      <c r="U44" s="52" t="s">
        <v>2</v>
      </c>
      <c r="V44" s="2">
        <v>1</v>
      </c>
      <c r="X44" s="16" t="str">
        <f t="shared" si="4"/>
        <v xml:space="preserve">   </v>
      </c>
      <c r="Z44" s="2" t="s">
        <v>491</v>
      </c>
      <c r="AA44" s="2" t="s">
        <v>491</v>
      </c>
      <c r="AB44" s="2" t="s">
        <v>491</v>
      </c>
      <c r="AC44" s="2" t="s">
        <v>491</v>
      </c>
      <c r="AD44" s="2" t="s">
        <v>491</v>
      </c>
      <c r="AJ44" s="8" t="str">
        <f t="shared" ca="1" si="5"/>
        <v>insert into personnel([empref],[manager],[startdate],[enddate]) values ('43','0','2021-11-17','1899-12-30 00:00:00.000')exec @id=dbo.nextval 'personnel.empref'</v>
      </c>
    </row>
    <row r="45" spans="1:36" x14ac:dyDescent="0.3">
      <c r="A45" s="2" t="s">
        <v>470</v>
      </c>
      <c r="B45" s="2" t="str">
        <f t="shared" si="6"/>
        <v>44</v>
      </c>
      <c r="C45" s="2" t="str">
        <f t="shared" si="7"/>
        <v>44</v>
      </c>
      <c r="D45" s="2"/>
      <c r="E45" s="2" t="s">
        <v>491</v>
      </c>
      <c r="F45" s="2" t="s">
        <v>491</v>
      </c>
      <c r="G45" s="2" t="s">
        <v>491</v>
      </c>
      <c r="H45" s="2"/>
      <c r="I45" s="2"/>
      <c r="J45" s="2"/>
      <c r="K45" s="2"/>
      <c r="L45" s="2"/>
      <c r="M45" s="2"/>
      <c r="N45" s="16">
        <f t="shared" si="2"/>
        <v>0</v>
      </c>
      <c r="O45" s="2"/>
      <c r="P45" s="16">
        <f>IF(O45="",0,VLOOKUP(O45,CHOOSE({1,2},X$2:X344,Personnel!A$2:A343),2,0))</f>
        <v>0</v>
      </c>
      <c r="Q45" s="2"/>
      <c r="R45" s="16">
        <f>IF(Q45="",0,VLOOKUP(Q45,CHOOSE({1,2},S$2:S344,Personnel!A$2:A344),2,0))</f>
        <v>0</v>
      </c>
      <c r="S45" s="2"/>
      <c r="T45" s="52">
        <f t="shared" ca="1" si="3"/>
        <v>44517</v>
      </c>
      <c r="U45" s="52" t="s">
        <v>2</v>
      </c>
      <c r="V45" s="2">
        <v>1</v>
      </c>
      <c r="X45" s="16" t="str">
        <f t="shared" si="4"/>
        <v xml:space="preserve">   </v>
      </c>
      <c r="Z45" s="2" t="s">
        <v>491</v>
      </c>
      <c r="AA45" s="2" t="s">
        <v>491</v>
      </c>
      <c r="AB45" s="2" t="s">
        <v>491</v>
      </c>
      <c r="AC45" s="2" t="s">
        <v>491</v>
      </c>
      <c r="AD45" s="2" t="s">
        <v>491</v>
      </c>
      <c r="AJ45" s="8" t="str">
        <f t="shared" ca="1" si="5"/>
        <v>insert into personnel([empref],[manager],[startdate],[enddate]) values ('44','0','2021-11-17','1899-12-30 00:00:00.000')exec @id=dbo.nextval 'personnel.empref'</v>
      </c>
    </row>
    <row r="46" spans="1:36" x14ac:dyDescent="0.3">
      <c r="A46" s="2" t="s">
        <v>471</v>
      </c>
      <c r="B46" s="2" t="str">
        <f t="shared" ref="B46:B109" si="8">A46</f>
        <v>45</v>
      </c>
      <c r="C46" s="2" t="str">
        <f t="shared" ref="C46:C109" si="9">A46</f>
        <v>45</v>
      </c>
      <c r="D46" s="2"/>
      <c r="E46" s="2" t="s">
        <v>491</v>
      </c>
      <c r="F46" s="2" t="s">
        <v>491</v>
      </c>
      <c r="G46" s="2" t="s">
        <v>491</v>
      </c>
      <c r="H46" s="2"/>
      <c r="I46" s="2"/>
      <c r="J46" s="2"/>
      <c r="K46" s="2"/>
      <c r="L46" s="2"/>
      <c r="M46" s="2"/>
      <c r="N46" s="16">
        <f t="shared" si="2"/>
        <v>0</v>
      </c>
      <c r="O46" s="2"/>
      <c r="P46" s="16">
        <f>IF(O46="",0,VLOOKUP(O46,CHOOSE({1,2},X$2:X345,Personnel!A$2:A344),2,0))</f>
        <v>0</v>
      </c>
      <c r="Q46" s="2"/>
      <c r="R46" s="16">
        <f>IF(Q46="",0,VLOOKUP(Q46,CHOOSE({1,2},S$2:S345,Personnel!A$2:A345),2,0))</f>
        <v>0</v>
      </c>
      <c r="S46" s="2"/>
      <c r="T46" s="52">
        <f t="shared" ca="1" si="3"/>
        <v>44517</v>
      </c>
      <c r="U46" s="52" t="s">
        <v>2</v>
      </c>
      <c r="V46" s="2">
        <v>1</v>
      </c>
      <c r="X46" s="16" t="str">
        <f t="shared" si="4"/>
        <v xml:space="preserve">   </v>
      </c>
      <c r="Z46" s="2" t="s">
        <v>491</v>
      </c>
      <c r="AA46" s="2" t="s">
        <v>491</v>
      </c>
      <c r="AB46" s="2" t="s">
        <v>491</v>
      </c>
      <c r="AC46" s="2" t="s">
        <v>491</v>
      </c>
      <c r="AD46" s="2" t="s">
        <v>491</v>
      </c>
      <c r="AJ46" s="8" t="str">
        <f t="shared" ca="1" si="5"/>
        <v>insert into personnel([empref],[manager],[startdate],[enddate]) values ('45','0','2021-11-17','1899-12-30 00:00:00.000')exec @id=dbo.nextval 'personnel.empref'</v>
      </c>
    </row>
    <row r="47" spans="1:36" x14ac:dyDescent="0.3">
      <c r="A47" s="2" t="s">
        <v>501</v>
      </c>
      <c r="B47" s="2" t="str">
        <f t="shared" si="8"/>
        <v>46</v>
      </c>
      <c r="C47" s="2" t="str">
        <f t="shared" si="9"/>
        <v>46</v>
      </c>
      <c r="D47" s="2"/>
      <c r="E47" s="2" t="s">
        <v>491</v>
      </c>
      <c r="F47" s="2" t="s">
        <v>491</v>
      </c>
      <c r="G47" s="2" t="s">
        <v>491</v>
      </c>
      <c r="H47" s="2"/>
      <c r="I47" s="2"/>
      <c r="J47" s="2"/>
      <c r="K47" s="2"/>
      <c r="L47" s="2"/>
      <c r="M47" s="2"/>
      <c r="N47" s="16">
        <f t="shared" si="2"/>
        <v>0</v>
      </c>
      <c r="O47" s="2"/>
      <c r="P47" s="16">
        <f>IF(O47="",0,VLOOKUP(O47,CHOOSE({1,2},X$2:X346,Personnel!A$2:A345),2,0))</f>
        <v>0</v>
      </c>
      <c r="Q47" s="2"/>
      <c r="R47" s="16">
        <f>IF(Q47="",0,VLOOKUP(Q47,CHOOSE({1,2},S$2:S346,Personnel!A$2:A346),2,0))</f>
        <v>0</v>
      </c>
      <c r="S47" s="2"/>
      <c r="T47" s="52">
        <f t="shared" ca="1" si="3"/>
        <v>44517</v>
      </c>
      <c r="U47" s="52" t="s">
        <v>2</v>
      </c>
      <c r="V47" s="2">
        <v>1</v>
      </c>
      <c r="X47" s="16" t="str">
        <f t="shared" si="4"/>
        <v xml:space="preserve">   </v>
      </c>
      <c r="Z47" s="2" t="s">
        <v>491</v>
      </c>
      <c r="AA47" s="2" t="s">
        <v>491</v>
      </c>
      <c r="AB47" s="2" t="s">
        <v>491</v>
      </c>
      <c r="AC47" s="2" t="s">
        <v>491</v>
      </c>
      <c r="AD47" s="2" t="s">
        <v>491</v>
      </c>
      <c r="AJ47" s="8" t="str">
        <f t="shared" ca="1" si="5"/>
        <v>insert into personnel([empref],[manager],[startdate],[enddate]) values ('46','0','2021-11-17','1899-12-30 00:00:00.000')exec @id=dbo.nextval 'personnel.empref'</v>
      </c>
    </row>
    <row r="48" spans="1:36" x14ac:dyDescent="0.3">
      <c r="A48" s="2" t="s">
        <v>502</v>
      </c>
      <c r="B48" s="2" t="str">
        <f t="shared" si="8"/>
        <v>47</v>
      </c>
      <c r="C48" s="2" t="str">
        <f t="shared" si="9"/>
        <v>47</v>
      </c>
      <c r="D48" s="2"/>
      <c r="E48" s="2" t="s">
        <v>491</v>
      </c>
      <c r="F48" s="2" t="s">
        <v>491</v>
      </c>
      <c r="G48" s="2" t="s">
        <v>491</v>
      </c>
      <c r="H48" s="2"/>
      <c r="I48" s="2"/>
      <c r="J48" s="2"/>
      <c r="K48" s="2"/>
      <c r="L48" s="2"/>
      <c r="M48" s="2"/>
      <c r="N48" s="16">
        <f t="shared" si="2"/>
        <v>0</v>
      </c>
      <c r="O48" s="2"/>
      <c r="P48" s="16">
        <f>IF(O48="",0,VLOOKUP(O48,CHOOSE({1,2},X$2:X347,Personnel!A$2:A346),2,0))</f>
        <v>0</v>
      </c>
      <c r="Q48" s="2"/>
      <c r="R48" s="16">
        <f>IF(Q48="",0,VLOOKUP(Q48,CHOOSE({1,2},S$2:S347,Personnel!A$2:A347),2,0))</f>
        <v>0</v>
      </c>
      <c r="S48" s="2"/>
      <c r="T48" s="52">
        <f t="shared" ca="1" si="3"/>
        <v>44517</v>
      </c>
      <c r="U48" s="52" t="s">
        <v>2</v>
      </c>
      <c r="V48" s="2">
        <v>1</v>
      </c>
      <c r="X48" s="16" t="str">
        <f t="shared" si="4"/>
        <v xml:space="preserve">   </v>
      </c>
      <c r="Z48" s="2" t="s">
        <v>491</v>
      </c>
      <c r="AA48" s="2" t="s">
        <v>491</v>
      </c>
      <c r="AB48" s="2" t="s">
        <v>491</v>
      </c>
      <c r="AC48" s="2" t="s">
        <v>491</v>
      </c>
      <c r="AD48" s="2" t="s">
        <v>491</v>
      </c>
      <c r="AJ48" s="8" t="str">
        <f t="shared" ca="1" si="5"/>
        <v>insert into personnel([empref],[manager],[startdate],[enddate]) values ('47','0','2021-11-17','1899-12-30 00:00:00.000')exec @id=dbo.nextval 'personnel.empref'</v>
      </c>
    </row>
    <row r="49" spans="1:36" x14ac:dyDescent="0.3">
      <c r="A49" s="2" t="s">
        <v>503</v>
      </c>
      <c r="B49" s="2" t="str">
        <f t="shared" si="8"/>
        <v>48</v>
      </c>
      <c r="C49" s="2" t="str">
        <f t="shared" si="9"/>
        <v>48</v>
      </c>
      <c r="D49" s="2"/>
      <c r="E49" s="2" t="s">
        <v>491</v>
      </c>
      <c r="F49" s="2" t="s">
        <v>491</v>
      </c>
      <c r="G49" s="2" t="s">
        <v>491</v>
      </c>
      <c r="H49" s="2"/>
      <c r="I49" s="2"/>
      <c r="J49" s="2"/>
      <c r="K49" s="2"/>
      <c r="L49" s="2"/>
      <c r="M49" s="2"/>
      <c r="N49" s="16">
        <f t="shared" si="2"/>
        <v>0</v>
      </c>
      <c r="O49" s="2"/>
      <c r="P49" s="16">
        <f>IF(O49="",0,VLOOKUP(O49,CHOOSE({1,2},X$2:X348,Personnel!A$2:A347),2,0))</f>
        <v>0</v>
      </c>
      <c r="Q49" s="2"/>
      <c r="R49" s="16">
        <f>IF(Q49="",0,VLOOKUP(Q49,CHOOSE({1,2},S$2:S348,Personnel!A$2:A348),2,0))</f>
        <v>0</v>
      </c>
      <c r="S49" s="2"/>
      <c r="T49" s="52">
        <f t="shared" ca="1" si="3"/>
        <v>44517</v>
      </c>
      <c r="U49" s="52" t="s">
        <v>2</v>
      </c>
      <c r="V49" s="2">
        <v>1</v>
      </c>
      <c r="X49" s="16" t="str">
        <f t="shared" si="4"/>
        <v xml:space="preserve">   </v>
      </c>
      <c r="Z49" s="2" t="s">
        <v>491</v>
      </c>
      <c r="AA49" s="2" t="s">
        <v>491</v>
      </c>
      <c r="AB49" s="2" t="s">
        <v>491</v>
      </c>
      <c r="AC49" s="2" t="s">
        <v>491</v>
      </c>
      <c r="AD49" s="2" t="s">
        <v>491</v>
      </c>
      <c r="AJ49" s="8" t="str">
        <f t="shared" ca="1" si="5"/>
        <v>insert into personnel([empref],[manager],[startdate],[enddate]) values ('48','0','2021-11-17','1899-12-30 00:00:00.000')exec @id=dbo.nextval 'personnel.empref'</v>
      </c>
    </row>
    <row r="50" spans="1:36" x14ac:dyDescent="0.3">
      <c r="A50" s="2" t="s">
        <v>504</v>
      </c>
      <c r="B50" s="2" t="str">
        <f t="shared" si="8"/>
        <v>49</v>
      </c>
      <c r="C50" s="2" t="str">
        <f t="shared" si="9"/>
        <v>49</v>
      </c>
      <c r="D50" s="2"/>
      <c r="E50" s="2" t="s">
        <v>491</v>
      </c>
      <c r="F50" s="2" t="s">
        <v>491</v>
      </c>
      <c r="G50" s="2" t="s">
        <v>491</v>
      </c>
      <c r="H50" s="2"/>
      <c r="I50" s="2"/>
      <c r="J50" s="2"/>
      <c r="K50" s="2"/>
      <c r="L50" s="2"/>
      <c r="M50" s="2"/>
      <c r="N50" s="16">
        <f t="shared" si="2"/>
        <v>0</v>
      </c>
      <c r="O50" s="2"/>
      <c r="P50" s="16">
        <f>IF(O50="",0,VLOOKUP(O50,CHOOSE({1,2},X$2:X349,Personnel!A$2:A348),2,0))</f>
        <v>0</v>
      </c>
      <c r="Q50" s="2"/>
      <c r="R50" s="16">
        <f>IF(Q50="",0,VLOOKUP(Q50,CHOOSE({1,2},S$2:S349,Personnel!A$2:A349),2,0))</f>
        <v>0</v>
      </c>
      <c r="S50" s="2"/>
      <c r="T50" s="52">
        <f t="shared" ca="1" si="3"/>
        <v>44517</v>
      </c>
      <c r="U50" s="52" t="s">
        <v>2</v>
      </c>
      <c r="V50" s="2">
        <v>1</v>
      </c>
      <c r="X50" s="16" t="str">
        <f t="shared" si="4"/>
        <v xml:space="preserve">   </v>
      </c>
      <c r="Z50" s="2" t="s">
        <v>491</v>
      </c>
      <c r="AA50" s="2" t="s">
        <v>491</v>
      </c>
      <c r="AB50" s="2" t="s">
        <v>491</v>
      </c>
      <c r="AC50" s="2" t="s">
        <v>491</v>
      </c>
      <c r="AD50" s="2" t="s">
        <v>491</v>
      </c>
      <c r="AJ50" s="8" t="str">
        <f t="shared" ca="1" si="5"/>
        <v>insert into personnel([empref],[manager],[startdate],[enddate]) values ('49','0','2021-11-17','1899-12-30 00:00:00.000')exec @id=dbo.nextval 'personnel.empref'</v>
      </c>
    </row>
    <row r="51" spans="1:36" x14ac:dyDescent="0.3">
      <c r="A51" s="2" t="s">
        <v>505</v>
      </c>
      <c r="B51" s="2" t="str">
        <f t="shared" si="8"/>
        <v>50</v>
      </c>
      <c r="C51" s="2" t="str">
        <f t="shared" si="9"/>
        <v>50</v>
      </c>
      <c r="D51" s="2"/>
      <c r="E51" s="2" t="s">
        <v>491</v>
      </c>
      <c r="F51" s="2" t="s">
        <v>491</v>
      </c>
      <c r="G51" s="2" t="s">
        <v>491</v>
      </c>
      <c r="H51" s="2"/>
      <c r="I51" s="2"/>
      <c r="J51" s="2"/>
      <c r="K51" s="2"/>
      <c r="L51" s="2"/>
      <c r="M51" s="2"/>
      <c r="N51" s="16">
        <f t="shared" si="2"/>
        <v>0</v>
      </c>
      <c r="O51" s="2"/>
      <c r="P51" s="16">
        <f>IF(O51="",0,VLOOKUP(O51,CHOOSE({1,2},X$2:X350,Personnel!A$2:A349),2,0))</f>
        <v>0</v>
      </c>
      <c r="Q51" s="2"/>
      <c r="R51" s="16">
        <f>IF(Q51="",0,VLOOKUP(Q51,CHOOSE({1,2},S$2:S350,Personnel!A$2:A350),2,0))</f>
        <v>0</v>
      </c>
      <c r="S51" s="2"/>
      <c r="T51" s="52">
        <f t="shared" ca="1" si="3"/>
        <v>44517</v>
      </c>
      <c r="U51" s="52" t="s">
        <v>2</v>
      </c>
      <c r="V51" s="2">
        <v>1</v>
      </c>
      <c r="X51" s="16" t="str">
        <f t="shared" si="4"/>
        <v xml:space="preserve">   </v>
      </c>
      <c r="Z51" s="2" t="s">
        <v>491</v>
      </c>
      <c r="AA51" s="2" t="s">
        <v>491</v>
      </c>
      <c r="AB51" s="2" t="s">
        <v>491</v>
      </c>
      <c r="AC51" s="2" t="s">
        <v>491</v>
      </c>
      <c r="AD51" s="2" t="s">
        <v>491</v>
      </c>
      <c r="AJ51" s="8" t="str">
        <f t="shared" ca="1" si="5"/>
        <v>insert into personnel([empref],[manager],[startdate],[enddate]) values ('50','0','2021-11-17','1899-12-30 00:00:00.000')exec @id=dbo.nextval 'personnel.empref'</v>
      </c>
    </row>
    <row r="52" spans="1:36" x14ac:dyDescent="0.3">
      <c r="A52" s="2" t="s">
        <v>506</v>
      </c>
      <c r="B52" s="2" t="str">
        <f t="shared" si="8"/>
        <v>51</v>
      </c>
      <c r="C52" s="2" t="str">
        <f t="shared" si="9"/>
        <v>51</v>
      </c>
      <c r="D52" s="2"/>
      <c r="E52" s="2" t="s">
        <v>491</v>
      </c>
      <c r="F52" s="2" t="s">
        <v>491</v>
      </c>
      <c r="G52" s="2" t="s">
        <v>491</v>
      </c>
      <c r="H52" s="2"/>
      <c r="I52" s="2"/>
      <c r="J52" s="2"/>
      <c r="K52" s="2"/>
      <c r="L52" s="2"/>
      <c r="M52" s="2"/>
      <c r="N52" s="16">
        <f t="shared" si="2"/>
        <v>0</v>
      </c>
      <c r="O52" s="2"/>
      <c r="P52" s="16">
        <f>IF(O52="",0,VLOOKUP(O52,CHOOSE({1,2},X$2:X351,Personnel!A$2:A350),2,0))</f>
        <v>0</v>
      </c>
      <c r="Q52" s="2"/>
      <c r="R52" s="16">
        <f>IF(Q52="",0,VLOOKUP(Q52,CHOOSE({1,2},S$2:S351,Personnel!A$2:A351),2,0))</f>
        <v>0</v>
      </c>
      <c r="S52" s="2"/>
      <c r="T52" s="52">
        <f t="shared" ca="1" si="3"/>
        <v>44517</v>
      </c>
      <c r="U52" s="52" t="s">
        <v>2</v>
      </c>
      <c r="V52" s="2">
        <v>1</v>
      </c>
      <c r="X52" s="16" t="str">
        <f t="shared" si="4"/>
        <v xml:space="preserve">   </v>
      </c>
      <c r="Z52" s="2" t="s">
        <v>491</v>
      </c>
      <c r="AA52" s="2" t="s">
        <v>491</v>
      </c>
      <c r="AB52" s="2" t="s">
        <v>491</v>
      </c>
      <c r="AC52" s="2" t="s">
        <v>491</v>
      </c>
      <c r="AD52" s="2" t="s">
        <v>491</v>
      </c>
      <c r="AJ52" s="8" t="str">
        <f t="shared" ca="1" si="5"/>
        <v>insert into personnel([empref],[manager],[startdate],[enddate]) values ('51','0','2021-11-17','1899-12-30 00:00:00.000')exec @id=dbo.nextval 'personnel.empref'</v>
      </c>
    </row>
    <row r="53" spans="1:36" x14ac:dyDescent="0.3">
      <c r="A53" s="2" t="s">
        <v>507</v>
      </c>
      <c r="B53" s="2" t="str">
        <f t="shared" si="8"/>
        <v>52</v>
      </c>
      <c r="C53" s="2" t="str">
        <f t="shared" si="9"/>
        <v>52</v>
      </c>
      <c r="D53" s="2"/>
      <c r="E53" s="2" t="s">
        <v>491</v>
      </c>
      <c r="F53" s="2" t="s">
        <v>491</v>
      </c>
      <c r="G53" s="2" t="s">
        <v>491</v>
      </c>
      <c r="H53" s="2"/>
      <c r="I53" s="2"/>
      <c r="J53" s="2"/>
      <c r="K53" s="2"/>
      <c r="L53" s="2"/>
      <c r="M53" s="2"/>
      <c r="N53" s="16">
        <f t="shared" si="2"/>
        <v>0</v>
      </c>
      <c r="O53" s="2"/>
      <c r="P53" s="16">
        <f>IF(O53="",0,VLOOKUP(O53,CHOOSE({1,2},X$2:X352,Personnel!A$2:A351),2,0))</f>
        <v>0</v>
      </c>
      <c r="Q53" s="2"/>
      <c r="R53" s="16">
        <f>IF(Q53="",0,VLOOKUP(Q53,CHOOSE({1,2},S$2:S352,Personnel!A$2:A352),2,0))</f>
        <v>0</v>
      </c>
      <c r="S53" s="2"/>
      <c r="T53" s="52">
        <f t="shared" ca="1" si="3"/>
        <v>44517</v>
      </c>
      <c r="U53" s="52" t="s">
        <v>2</v>
      </c>
      <c r="V53" s="2">
        <v>1</v>
      </c>
      <c r="X53" s="16" t="str">
        <f t="shared" si="4"/>
        <v xml:space="preserve">   </v>
      </c>
      <c r="Z53" s="2" t="s">
        <v>491</v>
      </c>
      <c r="AA53" s="2" t="s">
        <v>491</v>
      </c>
      <c r="AB53" s="2" t="s">
        <v>491</v>
      </c>
      <c r="AC53" s="2" t="s">
        <v>491</v>
      </c>
      <c r="AD53" s="2" t="s">
        <v>491</v>
      </c>
      <c r="AJ53" s="8" t="str">
        <f t="shared" ca="1" si="5"/>
        <v>insert into personnel([empref],[manager],[startdate],[enddate]) values ('52','0','2021-11-17','1899-12-30 00:00:00.000')exec @id=dbo.nextval 'personnel.empref'</v>
      </c>
    </row>
    <row r="54" spans="1:36" x14ac:dyDescent="0.3">
      <c r="A54" s="2" t="s">
        <v>508</v>
      </c>
      <c r="B54" s="2" t="str">
        <f t="shared" si="8"/>
        <v>53</v>
      </c>
      <c r="C54" s="2" t="str">
        <f t="shared" si="9"/>
        <v>53</v>
      </c>
      <c r="D54" s="2"/>
      <c r="E54" s="2" t="s">
        <v>491</v>
      </c>
      <c r="F54" s="2" t="s">
        <v>491</v>
      </c>
      <c r="G54" s="2" t="s">
        <v>491</v>
      </c>
      <c r="H54" s="2"/>
      <c r="I54" s="2"/>
      <c r="J54" s="2"/>
      <c r="K54" s="2"/>
      <c r="L54" s="2"/>
      <c r="M54" s="2"/>
      <c r="N54" s="16">
        <f t="shared" si="2"/>
        <v>0</v>
      </c>
      <c r="O54" s="2"/>
      <c r="P54" s="16">
        <f>IF(O54="",0,VLOOKUP(O54,CHOOSE({1,2},X$2:X353,Personnel!A$2:A352),2,0))</f>
        <v>0</v>
      </c>
      <c r="Q54" s="2"/>
      <c r="R54" s="16">
        <f>IF(Q54="",0,VLOOKUP(Q54,CHOOSE({1,2},S$2:S353,Personnel!A$2:A353),2,0))</f>
        <v>0</v>
      </c>
      <c r="S54" s="2"/>
      <c r="T54" s="52">
        <f t="shared" ca="1" si="3"/>
        <v>44517</v>
      </c>
      <c r="U54" s="52" t="s">
        <v>2</v>
      </c>
      <c r="V54" s="2">
        <v>1</v>
      </c>
      <c r="X54" s="16" t="str">
        <f t="shared" si="4"/>
        <v xml:space="preserve">   </v>
      </c>
      <c r="Z54" s="2" t="s">
        <v>491</v>
      </c>
      <c r="AA54" s="2" t="s">
        <v>491</v>
      </c>
      <c r="AB54" s="2" t="s">
        <v>491</v>
      </c>
      <c r="AC54" s="2" t="s">
        <v>491</v>
      </c>
      <c r="AD54" s="2" t="s">
        <v>491</v>
      </c>
      <c r="AJ54" s="8" t="str">
        <f t="shared" ca="1" si="5"/>
        <v>insert into personnel([empref],[manager],[startdate],[enddate]) values ('53','0','2021-11-17','1899-12-30 00:00:00.000')exec @id=dbo.nextval 'personnel.empref'</v>
      </c>
    </row>
    <row r="55" spans="1:36" x14ac:dyDescent="0.3">
      <c r="A55" s="2" t="s">
        <v>509</v>
      </c>
      <c r="B55" s="2" t="str">
        <f t="shared" si="8"/>
        <v>54</v>
      </c>
      <c r="C55" s="2" t="str">
        <f t="shared" si="9"/>
        <v>54</v>
      </c>
      <c r="D55" s="2"/>
      <c r="E55" s="2" t="s">
        <v>491</v>
      </c>
      <c r="F55" s="2" t="s">
        <v>491</v>
      </c>
      <c r="G55" s="2" t="s">
        <v>491</v>
      </c>
      <c r="H55" s="2"/>
      <c r="I55" s="2"/>
      <c r="J55" s="2"/>
      <c r="K55" s="2"/>
      <c r="L55" s="2"/>
      <c r="M55" s="2"/>
      <c r="N55" s="16">
        <f t="shared" si="2"/>
        <v>0</v>
      </c>
      <c r="O55" s="2"/>
      <c r="P55" s="16">
        <f>IF(O55="",0,VLOOKUP(O55,CHOOSE({1,2},X$2:X354,Personnel!A$2:A353),2,0))</f>
        <v>0</v>
      </c>
      <c r="Q55" s="2"/>
      <c r="R55" s="16">
        <f>IF(Q55="",0,VLOOKUP(Q55,CHOOSE({1,2},S$2:S354,Personnel!A$2:A354),2,0))</f>
        <v>0</v>
      </c>
      <c r="S55" s="2"/>
      <c r="T55" s="52">
        <f t="shared" ca="1" si="3"/>
        <v>44517</v>
      </c>
      <c r="U55" s="52" t="s">
        <v>2</v>
      </c>
      <c r="V55" s="2">
        <v>1</v>
      </c>
      <c r="X55" s="16" t="str">
        <f t="shared" si="4"/>
        <v xml:space="preserve">   </v>
      </c>
      <c r="Z55" s="2" t="s">
        <v>491</v>
      </c>
      <c r="AA55" s="2" t="s">
        <v>491</v>
      </c>
      <c r="AB55" s="2" t="s">
        <v>491</v>
      </c>
      <c r="AC55" s="2" t="s">
        <v>491</v>
      </c>
      <c r="AD55" s="2" t="s">
        <v>491</v>
      </c>
      <c r="AJ55" s="8" t="str">
        <f t="shared" ca="1" si="5"/>
        <v>insert into personnel([empref],[manager],[startdate],[enddate]) values ('54','0','2021-11-17','1899-12-30 00:00:00.000')exec @id=dbo.nextval 'personnel.empref'</v>
      </c>
    </row>
    <row r="56" spans="1:36" x14ac:dyDescent="0.3">
      <c r="A56" s="2" t="s">
        <v>510</v>
      </c>
      <c r="B56" s="2" t="str">
        <f t="shared" si="8"/>
        <v>55</v>
      </c>
      <c r="C56" s="2" t="str">
        <f t="shared" si="9"/>
        <v>55</v>
      </c>
      <c r="D56" s="2"/>
      <c r="E56" s="2" t="s">
        <v>491</v>
      </c>
      <c r="F56" s="2" t="s">
        <v>491</v>
      </c>
      <c r="G56" s="2" t="s">
        <v>491</v>
      </c>
      <c r="H56" s="2"/>
      <c r="I56" s="2"/>
      <c r="J56" s="2"/>
      <c r="K56" s="2"/>
      <c r="L56" s="2"/>
      <c r="M56" s="2"/>
      <c r="N56" s="16">
        <f t="shared" si="2"/>
        <v>0</v>
      </c>
      <c r="O56" s="2"/>
      <c r="P56" s="16">
        <f>IF(O56="",0,VLOOKUP(O56,CHOOSE({1,2},X$2:X355,Personnel!A$2:A354),2,0))</f>
        <v>0</v>
      </c>
      <c r="Q56" s="2"/>
      <c r="R56" s="16">
        <f>IF(Q56="",0,VLOOKUP(Q56,CHOOSE({1,2},S$2:S355,Personnel!A$2:A355),2,0))</f>
        <v>0</v>
      </c>
      <c r="S56" s="2"/>
      <c r="T56" s="52">
        <f t="shared" ca="1" si="3"/>
        <v>44517</v>
      </c>
      <c r="U56" s="52" t="s">
        <v>2</v>
      </c>
      <c r="V56" s="2">
        <v>1</v>
      </c>
      <c r="X56" s="16" t="str">
        <f t="shared" si="4"/>
        <v xml:space="preserve">   </v>
      </c>
      <c r="Z56" s="2" t="s">
        <v>491</v>
      </c>
      <c r="AA56" s="2" t="s">
        <v>491</v>
      </c>
      <c r="AB56" s="2" t="s">
        <v>491</v>
      </c>
      <c r="AC56" s="2" t="s">
        <v>491</v>
      </c>
      <c r="AD56" s="2" t="s">
        <v>491</v>
      </c>
      <c r="AJ56" s="8" t="str">
        <f t="shared" ca="1" si="5"/>
        <v>insert into personnel([empref],[manager],[startdate],[enddate]) values ('55','0','2021-11-17','1899-12-30 00:00:00.000')exec @id=dbo.nextval 'personnel.empref'</v>
      </c>
    </row>
    <row r="57" spans="1:36" x14ac:dyDescent="0.3">
      <c r="A57" s="2" t="s">
        <v>511</v>
      </c>
      <c r="B57" s="2" t="str">
        <f t="shared" si="8"/>
        <v>56</v>
      </c>
      <c r="C57" s="2" t="str">
        <f t="shared" si="9"/>
        <v>56</v>
      </c>
      <c r="D57" s="2"/>
      <c r="E57" s="2" t="s">
        <v>491</v>
      </c>
      <c r="F57" s="2" t="s">
        <v>491</v>
      </c>
      <c r="G57" s="2" t="s">
        <v>491</v>
      </c>
      <c r="H57" s="2"/>
      <c r="I57" s="2"/>
      <c r="J57" s="2"/>
      <c r="K57" s="2"/>
      <c r="L57" s="2"/>
      <c r="M57" s="2"/>
      <c r="N57" s="16">
        <f t="shared" si="2"/>
        <v>0</v>
      </c>
      <c r="O57" s="2"/>
      <c r="P57" s="16">
        <f>IF(O57="",0,VLOOKUP(O57,CHOOSE({1,2},X$2:X356,Personnel!A$2:A355),2,0))</f>
        <v>0</v>
      </c>
      <c r="Q57" s="2"/>
      <c r="R57" s="16">
        <f>IF(Q57="",0,VLOOKUP(Q57,CHOOSE({1,2},S$2:S356,Personnel!A$2:A356),2,0))</f>
        <v>0</v>
      </c>
      <c r="S57" s="2"/>
      <c r="T57" s="52">
        <f t="shared" ca="1" si="3"/>
        <v>44517</v>
      </c>
      <c r="U57" s="52" t="s">
        <v>2</v>
      </c>
      <c r="V57" s="2">
        <v>1</v>
      </c>
      <c r="X57" s="16" t="str">
        <f t="shared" si="4"/>
        <v xml:space="preserve">   </v>
      </c>
      <c r="Z57" s="2" t="s">
        <v>491</v>
      </c>
      <c r="AA57" s="2" t="s">
        <v>491</v>
      </c>
      <c r="AB57" s="2" t="s">
        <v>491</v>
      </c>
      <c r="AC57" s="2" t="s">
        <v>491</v>
      </c>
      <c r="AD57" s="2" t="s">
        <v>491</v>
      </c>
      <c r="AJ57" s="8" t="str">
        <f t="shared" ca="1" si="5"/>
        <v>insert into personnel([empref],[manager],[startdate],[enddate]) values ('56','0','2021-11-17','1899-12-30 00:00:00.000')exec @id=dbo.nextval 'personnel.empref'</v>
      </c>
    </row>
    <row r="58" spans="1:36" x14ac:dyDescent="0.3">
      <c r="A58" s="2" t="s">
        <v>512</v>
      </c>
      <c r="B58" s="2" t="str">
        <f t="shared" si="8"/>
        <v>57</v>
      </c>
      <c r="C58" s="2" t="str">
        <f t="shared" si="9"/>
        <v>57</v>
      </c>
      <c r="D58" s="2"/>
      <c r="E58" s="2" t="s">
        <v>491</v>
      </c>
      <c r="F58" s="2" t="s">
        <v>491</v>
      </c>
      <c r="G58" s="2" t="s">
        <v>491</v>
      </c>
      <c r="H58" s="2"/>
      <c r="I58" s="2"/>
      <c r="J58" s="2"/>
      <c r="K58" s="2"/>
      <c r="L58" s="2"/>
      <c r="M58" s="2"/>
      <c r="N58" s="16">
        <f t="shared" si="2"/>
        <v>0</v>
      </c>
      <c r="O58" s="2"/>
      <c r="P58" s="16">
        <f>IF(O58="",0,VLOOKUP(O58,CHOOSE({1,2},X$2:X357,Personnel!A$2:A356),2,0))</f>
        <v>0</v>
      </c>
      <c r="Q58" s="2"/>
      <c r="R58" s="16">
        <f>IF(Q58="",0,VLOOKUP(Q58,CHOOSE({1,2},S$2:S357,Personnel!A$2:A357),2,0))</f>
        <v>0</v>
      </c>
      <c r="S58" s="2"/>
      <c r="T58" s="52">
        <f t="shared" ca="1" si="3"/>
        <v>44517</v>
      </c>
      <c r="U58" s="52" t="s">
        <v>2</v>
      </c>
      <c r="V58" s="2">
        <v>1</v>
      </c>
      <c r="X58" s="16" t="str">
        <f t="shared" si="4"/>
        <v xml:space="preserve">   </v>
      </c>
      <c r="Z58" s="2" t="s">
        <v>491</v>
      </c>
      <c r="AA58" s="2" t="s">
        <v>491</v>
      </c>
      <c r="AB58" s="2" t="s">
        <v>491</v>
      </c>
      <c r="AC58" s="2" t="s">
        <v>491</v>
      </c>
      <c r="AD58" s="2" t="s">
        <v>491</v>
      </c>
      <c r="AJ58" s="8" t="str">
        <f t="shared" ca="1" si="5"/>
        <v>insert into personnel([empref],[manager],[startdate],[enddate]) values ('57','0','2021-11-17','1899-12-30 00:00:00.000')exec @id=dbo.nextval 'personnel.empref'</v>
      </c>
    </row>
    <row r="59" spans="1:36" x14ac:dyDescent="0.3">
      <c r="A59" s="2" t="s">
        <v>513</v>
      </c>
      <c r="B59" s="2" t="str">
        <f t="shared" si="8"/>
        <v>58</v>
      </c>
      <c r="C59" s="2" t="str">
        <f t="shared" si="9"/>
        <v>58</v>
      </c>
      <c r="D59" s="2"/>
      <c r="E59" s="2" t="s">
        <v>491</v>
      </c>
      <c r="F59" s="2" t="s">
        <v>491</v>
      </c>
      <c r="G59" s="2" t="s">
        <v>491</v>
      </c>
      <c r="H59" s="2"/>
      <c r="I59" s="2"/>
      <c r="J59" s="2"/>
      <c r="K59" s="2"/>
      <c r="L59" s="2"/>
      <c r="M59" s="2"/>
      <c r="N59" s="16">
        <f t="shared" si="2"/>
        <v>0</v>
      </c>
      <c r="O59" s="2"/>
      <c r="P59" s="16">
        <f>IF(O59="",0,VLOOKUP(O59,CHOOSE({1,2},X$2:X358,Personnel!A$2:A357),2,0))</f>
        <v>0</v>
      </c>
      <c r="Q59" s="2"/>
      <c r="R59" s="16">
        <f>IF(Q59="",0,VLOOKUP(Q59,CHOOSE({1,2},S$2:S358,Personnel!A$2:A358),2,0))</f>
        <v>0</v>
      </c>
      <c r="S59" s="2"/>
      <c r="T59" s="52">
        <f t="shared" ca="1" si="3"/>
        <v>44517</v>
      </c>
      <c r="U59" s="52" t="s">
        <v>2</v>
      </c>
      <c r="V59" s="2">
        <v>1</v>
      </c>
      <c r="X59" s="16" t="str">
        <f t="shared" si="4"/>
        <v xml:space="preserve">   </v>
      </c>
      <c r="Z59" s="2" t="s">
        <v>491</v>
      </c>
      <c r="AA59" s="2" t="s">
        <v>491</v>
      </c>
      <c r="AB59" s="2" t="s">
        <v>491</v>
      </c>
      <c r="AC59" s="2" t="s">
        <v>491</v>
      </c>
      <c r="AD59" s="2" t="s">
        <v>491</v>
      </c>
      <c r="AJ59" s="8" t="str">
        <f t="shared" ca="1" si="5"/>
        <v>insert into personnel([empref],[manager],[startdate],[enddate]) values ('58','0','2021-11-17','1899-12-30 00:00:00.000')exec @id=dbo.nextval 'personnel.empref'</v>
      </c>
    </row>
    <row r="60" spans="1:36" x14ac:dyDescent="0.3">
      <c r="A60" s="2" t="s">
        <v>514</v>
      </c>
      <c r="B60" s="2" t="str">
        <f t="shared" si="8"/>
        <v>59</v>
      </c>
      <c r="C60" s="2" t="str">
        <f t="shared" si="9"/>
        <v>59</v>
      </c>
      <c r="D60" s="2"/>
      <c r="E60" s="2" t="s">
        <v>491</v>
      </c>
      <c r="F60" s="2" t="s">
        <v>491</v>
      </c>
      <c r="G60" s="2" t="s">
        <v>491</v>
      </c>
      <c r="H60" s="2"/>
      <c r="I60" s="2"/>
      <c r="J60" s="2"/>
      <c r="K60" s="2"/>
      <c r="L60" s="2"/>
      <c r="M60" s="2"/>
      <c r="N60" s="16">
        <f t="shared" si="2"/>
        <v>0</v>
      </c>
      <c r="O60" s="2"/>
      <c r="P60" s="16">
        <f>IF(O60="",0,VLOOKUP(O60,CHOOSE({1,2},X$2:X359,Personnel!A$2:A358),2,0))</f>
        <v>0</v>
      </c>
      <c r="Q60" s="2"/>
      <c r="R60" s="16">
        <f>IF(Q60="",0,VLOOKUP(Q60,CHOOSE({1,2},S$2:S359,Personnel!A$2:A359),2,0))</f>
        <v>0</v>
      </c>
      <c r="S60" s="2"/>
      <c r="T60" s="52">
        <f t="shared" ca="1" si="3"/>
        <v>44517</v>
      </c>
      <c r="U60" s="52" t="s">
        <v>2</v>
      </c>
      <c r="V60" s="2">
        <v>1</v>
      </c>
      <c r="X60" s="16" t="str">
        <f t="shared" si="4"/>
        <v xml:space="preserve">   </v>
      </c>
      <c r="Z60" s="2" t="s">
        <v>491</v>
      </c>
      <c r="AA60" s="2" t="s">
        <v>491</v>
      </c>
      <c r="AB60" s="2" t="s">
        <v>491</v>
      </c>
      <c r="AC60" s="2" t="s">
        <v>491</v>
      </c>
      <c r="AD60" s="2" t="s">
        <v>491</v>
      </c>
      <c r="AJ60" s="8" t="str">
        <f t="shared" ca="1" si="5"/>
        <v>insert into personnel([empref],[manager],[startdate],[enddate]) values ('59','0','2021-11-17','1899-12-30 00:00:00.000')exec @id=dbo.nextval 'personnel.empref'</v>
      </c>
    </row>
    <row r="61" spans="1:36" x14ac:dyDescent="0.3">
      <c r="A61" s="2" t="s">
        <v>515</v>
      </c>
      <c r="B61" s="2" t="str">
        <f t="shared" si="8"/>
        <v>60</v>
      </c>
      <c r="C61" s="2" t="str">
        <f t="shared" si="9"/>
        <v>60</v>
      </c>
      <c r="D61" s="2"/>
      <c r="E61" s="2" t="s">
        <v>491</v>
      </c>
      <c r="F61" s="2" t="s">
        <v>491</v>
      </c>
      <c r="G61" s="2" t="s">
        <v>491</v>
      </c>
      <c r="H61" s="2"/>
      <c r="I61" s="2"/>
      <c r="J61" s="2"/>
      <c r="K61" s="2"/>
      <c r="L61" s="2"/>
      <c r="M61" s="2"/>
      <c r="N61" s="16">
        <f t="shared" si="2"/>
        <v>0</v>
      </c>
      <c r="O61" s="2"/>
      <c r="P61" s="16">
        <f>IF(O61="",0,VLOOKUP(O61,CHOOSE({1,2},X$2:X360,Personnel!A$2:A359),2,0))</f>
        <v>0</v>
      </c>
      <c r="Q61" s="2"/>
      <c r="R61" s="16">
        <f>IF(Q61="",0,VLOOKUP(Q61,CHOOSE({1,2},S$2:S360,Personnel!A$2:A360),2,0))</f>
        <v>0</v>
      </c>
      <c r="S61" s="2"/>
      <c r="T61" s="52">
        <f t="shared" ca="1" si="3"/>
        <v>44517</v>
      </c>
      <c r="U61" s="52" t="s">
        <v>2</v>
      </c>
      <c r="V61" s="2">
        <v>1</v>
      </c>
      <c r="X61" s="16" t="str">
        <f t="shared" si="4"/>
        <v xml:space="preserve">   </v>
      </c>
      <c r="Z61" s="2" t="s">
        <v>491</v>
      </c>
      <c r="AA61" s="2" t="s">
        <v>491</v>
      </c>
      <c r="AB61" s="2" t="s">
        <v>491</v>
      </c>
      <c r="AC61" s="2" t="s">
        <v>491</v>
      </c>
      <c r="AD61" s="2" t="s">
        <v>491</v>
      </c>
      <c r="AJ61" s="8" t="str">
        <f t="shared" ca="1" si="5"/>
        <v>insert into personnel([empref],[manager],[startdate],[enddate]) values ('60','0','2021-11-17','1899-12-30 00:00:00.000')exec @id=dbo.nextval 'personnel.empref'</v>
      </c>
    </row>
    <row r="62" spans="1:36" x14ac:dyDescent="0.3">
      <c r="A62" s="2" t="s">
        <v>516</v>
      </c>
      <c r="B62" s="2" t="str">
        <f t="shared" si="8"/>
        <v>61</v>
      </c>
      <c r="C62" s="2" t="str">
        <f t="shared" si="9"/>
        <v>61</v>
      </c>
      <c r="D62" s="2"/>
      <c r="E62" s="2" t="s">
        <v>491</v>
      </c>
      <c r="F62" s="2" t="s">
        <v>491</v>
      </c>
      <c r="G62" s="2" t="s">
        <v>491</v>
      </c>
      <c r="H62" s="2"/>
      <c r="I62" s="2"/>
      <c r="J62" s="2"/>
      <c r="K62" s="2"/>
      <c r="L62" s="2"/>
      <c r="M62" s="2"/>
      <c r="N62" s="16">
        <f t="shared" si="2"/>
        <v>0</v>
      </c>
      <c r="O62" s="2"/>
      <c r="P62" s="16">
        <f>IF(O62="",0,VLOOKUP(O62,CHOOSE({1,2},X$2:X361,Personnel!A$2:A360),2,0))</f>
        <v>0</v>
      </c>
      <c r="Q62" s="2"/>
      <c r="R62" s="16">
        <f>IF(Q62="",0,VLOOKUP(Q62,CHOOSE({1,2},S$2:S361,Personnel!A$2:A361),2,0))</f>
        <v>0</v>
      </c>
      <c r="S62" s="2"/>
      <c r="T62" s="52">
        <f t="shared" ca="1" si="3"/>
        <v>44517</v>
      </c>
      <c r="U62" s="52" t="s">
        <v>2</v>
      </c>
      <c r="V62" s="2">
        <v>1</v>
      </c>
      <c r="X62" s="16" t="str">
        <f t="shared" si="4"/>
        <v xml:space="preserve">   </v>
      </c>
      <c r="Z62" s="2" t="s">
        <v>491</v>
      </c>
      <c r="AA62" s="2" t="s">
        <v>491</v>
      </c>
      <c r="AB62" s="2" t="s">
        <v>491</v>
      </c>
      <c r="AC62" s="2" t="s">
        <v>491</v>
      </c>
      <c r="AD62" s="2" t="s">
        <v>491</v>
      </c>
      <c r="AJ62" s="8" t="str">
        <f t="shared" ca="1" si="5"/>
        <v>insert into personnel([empref],[manager],[startdate],[enddate]) values ('61','0','2021-11-17','1899-12-30 00:00:00.000')exec @id=dbo.nextval 'personnel.empref'</v>
      </c>
    </row>
    <row r="63" spans="1:36" x14ac:dyDescent="0.3">
      <c r="A63" s="2" t="s">
        <v>517</v>
      </c>
      <c r="B63" s="2" t="str">
        <f t="shared" si="8"/>
        <v>62</v>
      </c>
      <c r="C63" s="2" t="str">
        <f t="shared" si="9"/>
        <v>62</v>
      </c>
      <c r="D63" s="2"/>
      <c r="E63" s="2" t="s">
        <v>491</v>
      </c>
      <c r="F63" s="2" t="s">
        <v>491</v>
      </c>
      <c r="G63" s="2" t="s">
        <v>491</v>
      </c>
      <c r="H63" s="2"/>
      <c r="I63" s="2"/>
      <c r="J63" s="2"/>
      <c r="K63" s="2"/>
      <c r="L63" s="2"/>
      <c r="M63" s="2"/>
      <c r="N63" s="16">
        <f t="shared" si="2"/>
        <v>0</v>
      </c>
      <c r="O63" s="2"/>
      <c r="P63" s="16">
        <f>IF(O63="",0,VLOOKUP(O63,CHOOSE({1,2},X$2:X362,Personnel!A$2:A361),2,0))</f>
        <v>0</v>
      </c>
      <c r="Q63" s="2"/>
      <c r="R63" s="16">
        <f>IF(Q63="",0,VLOOKUP(Q63,CHOOSE({1,2},S$2:S362,Personnel!A$2:A362),2,0))</f>
        <v>0</v>
      </c>
      <c r="S63" s="2"/>
      <c r="T63" s="52">
        <f t="shared" ca="1" si="3"/>
        <v>44517</v>
      </c>
      <c r="U63" s="52" t="s">
        <v>2</v>
      </c>
      <c r="V63" s="2">
        <v>1</v>
      </c>
      <c r="X63" s="16" t="str">
        <f t="shared" si="4"/>
        <v xml:space="preserve">   </v>
      </c>
      <c r="Z63" s="2" t="s">
        <v>491</v>
      </c>
      <c r="AA63" s="2" t="s">
        <v>491</v>
      </c>
      <c r="AB63" s="2" t="s">
        <v>491</v>
      </c>
      <c r="AC63" s="2" t="s">
        <v>491</v>
      </c>
      <c r="AD63" s="2" t="s">
        <v>491</v>
      </c>
      <c r="AJ63" s="8" t="str">
        <f t="shared" ca="1" si="5"/>
        <v>insert into personnel([empref],[manager],[startdate],[enddate]) values ('62','0','2021-11-17','1899-12-30 00:00:00.000')exec @id=dbo.nextval 'personnel.empref'</v>
      </c>
    </row>
    <row r="64" spans="1:36" x14ac:dyDescent="0.3">
      <c r="A64" s="2" t="s">
        <v>518</v>
      </c>
      <c r="B64" s="2" t="str">
        <f t="shared" si="8"/>
        <v>63</v>
      </c>
      <c r="C64" s="2" t="str">
        <f t="shared" si="9"/>
        <v>63</v>
      </c>
      <c r="D64" s="2"/>
      <c r="E64" s="2" t="s">
        <v>491</v>
      </c>
      <c r="F64" s="2" t="s">
        <v>491</v>
      </c>
      <c r="G64" s="2" t="s">
        <v>491</v>
      </c>
      <c r="H64" s="2"/>
      <c r="I64" s="2"/>
      <c r="J64" s="2"/>
      <c r="K64" s="2"/>
      <c r="L64" s="2"/>
      <c r="M64" s="2"/>
      <c r="N64" s="16">
        <f t="shared" si="2"/>
        <v>0</v>
      </c>
      <c r="O64" s="2"/>
      <c r="P64" s="16">
        <f>IF(O64="",0,VLOOKUP(O64,CHOOSE({1,2},X$2:X363,Personnel!A$2:A362),2,0))</f>
        <v>0</v>
      </c>
      <c r="Q64" s="2"/>
      <c r="R64" s="16">
        <f>IF(Q64="",0,VLOOKUP(Q64,CHOOSE({1,2},S$2:S363,Personnel!A$2:A363),2,0))</f>
        <v>0</v>
      </c>
      <c r="S64" s="2"/>
      <c r="T64" s="52">
        <f t="shared" ca="1" si="3"/>
        <v>44517</v>
      </c>
      <c r="U64" s="52" t="s">
        <v>2</v>
      </c>
      <c r="V64" s="2">
        <v>1</v>
      </c>
      <c r="X64" s="16" t="str">
        <f t="shared" si="4"/>
        <v xml:space="preserve">   </v>
      </c>
      <c r="Z64" s="2" t="s">
        <v>491</v>
      </c>
      <c r="AA64" s="2" t="s">
        <v>491</v>
      </c>
      <c r="AB64" s="2" t="s">
        <v>491</v>
      </c>
      <c r="AC64" s="2" t="s">
        <v>491</v>
      </c>
      <c r="AD64" s="2" t="s">
        <v>491</v>
      </c>
      <c r="AJ64" s="8" t="str">
        <f t="shared" ca="1" si="5"/>
        <v>insert into personnel([empref],[manager],[startdate],[enddate]) values ('63','0','2021-11-17','1899-12-30 00:00:00.000')exec @id=dbo.nextval 'personnel.empref'</v>
      </c>
    </row>
    <row r="65" spans="1:36" x14ac:dyDescent="0.3">
      <c r="A65" s="2" t="s">
        <v>519</v>
      </c>
      <c r="B65" s="2" t="str">
        <f t="shared" si="8"/>
        <v>64</v>
      </c>
      <c r="C65" s="2" t="str">
        <f t="shared" si="9"/>
        <v>64</v>
      </c>
      <c r="D65" s="2"/>
      <c r="E65" s="2" t="s">
        <v>491</v>
      </c>
      <c r="F65" s="2" t="s">
        <v>491</v>
      </c>
      <c r="G65" s="2" t="s">
        <v>491</v>
      </c>
      <c r="H65" s="2"/>
      <c r="I65" s="2"/>
      <c r="J65" s="2"/>
      <c r="K65" s="2"/>
      <c r="L65" s="2"/>
      <c r="M65" s="2"/>
      <c r="N65" s="16">
        <f t="shared" si="2"/>
        <v>0</v>
      </c>
      <c r="O65" s="2"/>
      <c r="P65" s="16">
        <f>IF(O65="",0,VLOOKUP(O65,CHOOSE({1,2},X$2:X364,Personnel!A$2:A363),2,0))</f>
        <v>0</v>
      </c>
      <c r="Q65" s="2"/>
      <c r="R65" s="16">
        <f>IF(Q65="",0,VLOOKUP(Q65,CHOOSE({1,2},S$2:S364,Personnel!A$2:A364),2,0))</f>
        <v>0</v>
      </c>
      <c r="S65" s="2"/>
      <c r="T65" s="52">
        <f t="shared" ca="1" si="3"/>
        <v>44517</v>
      </c>
      <c r="U65" s="52" t="s">
        <v>2</v>
      </c>
      <c r="V65" s="2">
        <v>1</v>
      </c>
      <c r="X65" s="16" t="str">
        <f t="shared" si="4"/>
        <v xml:space="preserve">   </v>
      </c>
      <c r="Z65" s="2" t="s">
        <v>491</v>
      </c>
      <c r="AA65" s="2" t="s">
        <v>491</v>
      </c>
      <c r="AB65" s="2" t="s">
        <v>491</v>
      </c>
      <c r="AC65" s="2" t="s">
        <v>491</v>
      </c>
      <c r="AD65" s="2" t="s">
        <v>491</v>
      </c>
      <c r="AJ65" s="8" t="str">
        <f t="shared" ca="1" si="5"/>
        <v>insert into personnel([empref],[manager],[startdate],[enddate]) values ('64','0','2021-11-17','1899-12-30 00:00:00.000')exec @id=dbo.nextval 'personnel.empref'</v>
      </c>
    </row>
    <row r="66" spans="1:36" x14ac:dyDescent="0.3">
      <c r="A66" s="2" t="s">
        <v>520</v>
      </c>
      <c r="B66" s="2" t="str">
        <f t="shared" si="8"/>
        <v>65</v>
      </c>
      <c r="C66" s="2" t="str">
        <f t="shared" si="9"/>
        <v>65</v>
      </c>
      <c r="D66" s="2"/>
      <c r="E66" s="2" t="s">
        <v>491</v>
      </c>
      <c r="F66" s="2" t="s">
        <v>491</v>
      </c>
      <c r="G66" s="2" t="s">
        <v>491</v>
      </c>
      <c r="H66" s="2"/>
      <c r="I66" s="2"/>
      <c r="J66" s="2"/>
      <c r="K66" s="2"/>
      <c r="L66" s="2"/>
      <c r="M66" s="2"/>
      <c r="N66" s="16">
        <f t="shared" si="2"/>
        <v>0</v>
      </c>
      <c r="O66" s="2"/>
      <c r="P66" s="16">
        <f>IF(O66="",0,VLOOKUP(O66,CHOOSE({1,2},X$2:X365,Personnel!A$2:A364),2,0))</f>
        <v>0</v>
      </c>
      <c r="Q66" s="2"/>
      <c r="R66" s="16">
        <f>IF(Q66="",0,VLOOKUP(Q66,CHOOSE({1,2},S$2:S365,Personnel!A$2:A365),2,0))</f>
        <v>0</v>
      </c>
      <c r="S66" s="2"/>
      <c r="T66" s="52">
        <f t="shared" ca="1" si="3"/>
        <v>44517</v>
      </c>
      <c r="U66" s="52" t="s">
        <v>2</v>
      </c>
      <c r="V66" s="2">
        <v>1</v>
      </c>
      <c r="X66" s="16" t="str">
        <f t="shared" si="4"/>
        <v xml:space="preserve">   </v>
      </c>
      <c r="Z66" s="2" t="s">
        <v>491</v>
      </c>
      <c r="AA66" s="2" t="s">
        <v>491</v>
      </c>
      <c r="AB66" s="2" t="s">
        <v>491</v>
      </c>
      <c r="AC66" s="2" t="s">
        <v>491</v>
      </c>
      <c r="AD66" s="2" t="s">
        <v>491</v>
      </c>
      <c r="AJ66" s="8" t="str">
        <f t="shared" ca="1" si="5"/>
        <v>insert into personnel([empref],[manager],[startdate],[enddate]) values ('65','0','2021-11-17','1899-12-30 00:00:00.000')exec @id=dbo.nextval 'personnel.empref'</v>
      </c>
    </row>
    <row r="67" spans="1:36" x14ac:dyDescent="0.3">
      <c r="A67" s="2" t="s">
        <v>521</v>
      </c>
      <c r="B67" s="2" t="str">
        <f t="shared" si="8"/>
        <v>66</v>
      </c>
      <c r="C67" s="2" t="str">
        <f t="shared" si="9"/>
        <v>66</v>
      </c>
      <c r="D67" s="2"/>
      <c r="E67" s="2" t="s">
        <v>491</v>
      </c>
      <c r="F67" s="2" t="s">
        <v>491</v>
      </c>
      <c r="G67" s="2" t="s">
        <v>491</v>
      </c>
      <c r="H67" s="2"/>
      <c r="I67" s="2"/>
      <c r="J67" s="2"/>
      <c r="K67" s="2"/>
      <c r="L67" s="2"/>
      <c r="M67" s="2"/>
      <c r="N67" s="16">
        <f t="shared" ref="N67:N78" si="10">IF(P67+R67="",0,P67+R67)</f>
        <v>0</v>
      </c>
      <c r="O67" s="2"/>
      <c r="P67" s="16">
        <f>IF(O67="",0,VLOOKUP(O67,CHOOSE({1,2},X$2:X366,Personnel!A$2:A365),2,0))</f>
        <v>0</v>
      </c>
      <c r="Q67" s="2"/>
      <c r="R67" s="16">
        <f>IF(Q67="",0,VLOOKUP(Q67,CHOOSE({1,2},S$2:S366,Personnel!A$2:A366),2,0))</f>
        <v>0</v>
      </c>
      <c r="S67" s="2"/>
      <c r="T67" s="52">
        <f t="shared" ref="T67:T130" ca="1" si="11">TODAY()</f>
        <v>44517</v>
      </c>
      <c r="U67" s="52" t="s">
        <v>2</v>
      </c>
      <c r="V67" s="2">
        <v>1</v>
      </c>
      <c r="X67" s="16" t="str">
        <f t="shared" ref="X67:X130" si="12">F67&amp;" "&amp;E67</f>
        <v xml:space="preserve">   </v>
      </c>
      <c r="Z67" s="2" t="s">
        <v>491</v>
      </c>
      <c r="AA67" s="2" t="s">
        <v>491</v>
      </c>
      <c r="AB67" s="2" t="s">
        <v>491</v>
      </c>
      <c r="AC67" s="2" t="s">
        <v>491</v>
      </c>
      <c r="AD67" s="2" t="s">
        <v>491</v>
      </c>
      <c r="AJ67" s="8" t="str">
        <f t="shared" ref="AJ67:AJ130" ca="1" si="13">"insert into personnel([empref],[manager],[startdate],[enddate]) values ('"&amp;A67&amp;"','"&amp;N67&amp;"','"&amp;TEXT(T68,"yyyy-mm-dd")&amp;"','"&amp;TEXT(U68,"yyyy-mm-dd")&amp;"')exec @id=dbo.nextval 'personnel.empref'"</f>
        <v>insert into personnel([empref],[manager],[startdate],[enddate]) values ('66','0','2021-11-17','1899-12-30 00:00:00.000')exec @id=dbo.nextval 'personnel.empref'</v>
      </c>
    </row>
    <row r="68" spans="1:36" x14ac:dyDescent="0.3">
      <c r="A68" s="2" t="s">
        <v>522</v>
      </c>
      <c r="B68" s="2" t="str">
        <f t="shared" si="8"/>
        <v>67</v>
      </c>
      <c r="C68" s="2" t="str">
        <f t="shared" si="9"/>
        <v>67</v>
      </c>
      <c r="D68" s="2"/>
      <c r="E68" s="2" t="s">
        <v>491</v>
      </c>
      <c r="F68" s="2" t="s">
        <v>491</v>
      </c>
      <c r="G68" s="2" t="s">
        <v>491</v>
      </c>
      <c r="H68" s="2"/>
      <c r="I68" s="2"/>
      <c r="J68" s="2"/>
      <c r="K68" s="2"/>
      <c r="L68" s="2"/>
      <c r="M68" s="2"/>
      <c r="N68" s="16">
        <f t="shared" si="10"/>
        <v>0</v>
      </c>
      <c r="O68" s="2"/>
      <c r="P68" s="16">
        <f>IF(O68="",0,VLOOKUP(O68,CHOOSE({1,2},X$2:X367,Personnel!A$2:A366),2,0))</f>
        <v>0</v>
      </c>
      <c r="Q68" s="2"/>
      <c r="R68" s="16">
        <f>IF(Q68="",0,VLOOKUP(Q68,CHOOSE({1,2},S$2:S367,Personnel!A$2:A367),2,0))</f>
        <v>0</v>
      </c>
      <c r="S68" s="2"/>
      <c r="T68" s="52">
        <f t="shared" ca="1" si="11"/>
        <v>44517</v>
      </c>
      <c r="U68" s="52" t="s">
        <v>2</v>
      </c>
      <c r="V68" s="2">
        <v>1</v>
      </c>
      <c r="X68" s="16" t="str">
        <f t="shared" si="12"/>
        <v xml:space="preserve">   </v>
      </c>
      <c r="Z68" s="2" t="s">
        <v>491</v>
      </c>
      <c r="AA68" s="2" t="s">
        <v>491</v>
      </c>
      <c r="AB68" s="2" t="s">
        <v>491</v>
      </c>
      <c r="AC68" s="2" t="s">
        <v>491</v>
      </c>
      <c r="AD68" s="2" t="s">
        <v>491</v>
      </c>
      <c r="AJ68" s="8" t="str">
        <f t="shared" ca="1" si="13"/>
        <v>insert into personnel([empref],[manager],[startdate],[enddate]) values ('67','0','2021-11-17','1899-12-30 00:00:00.000')exec @id=dbo.nextval 'personnel.empref'</v>
      </c>
    </row>
    <row r="69" spans="1:36" x14ac:dyDescent="0.3">
      <c r="A69" s="2" t="s">
        <v>523</v>
      </c>
      <c r="B69" s="2" t="str">
        <f t="shared" si="8"/>
        <v>68</v>
      </c>
      <c r="C69" s="2" t="str">
        <f t="shared" si="9"/>
        <v>68</v>
      </c>
      <c r="D69" s="2"/>
      <c r="E69" s="2" t="s">
        <v>491</v>
      </c>
      <c r="F69" s="2" t="s">
        <v>491</v>
      </c>
      <c r="G69" s="2" t="s">
        <v>491</v>
      </c>
      <c r="H69" s="2"/>
      <c r="I69" s="2"/>
      <c r="J69" s="2"/>
      <c r="K69" s="2"/>
      <c r="L69" s="2"/>
      <c r="M69" s="2"/>
      <c r="N69" s="16">
        <f t="shared" si="10"/>
        <v>0</v>
      </c>
      <c r="O69" s="2"/>
      <c r="P69" s="16">
        <f>IF(O69="",0,VLOOKUP(O69,CHOOSE({1,2},X$2:X368,Personnel!A$2:A367),2,0))</f>
        <v>0</v>
      </c>
      <c r="Q69" s="2"/>
      <c r="R69" s="16">
        <f>IF(Q69="",0,VLOOKUP(Q69,CHOOSE({1,2},S$2:S368,Personnel!A$2:A368),2,0))</f>
        <v>0</v>
      </c>
      <c r="S69" s="2"/>
      <c r="T69" s="52">
        <f t="shared" ca="1" si="11"/>
        <v>44517</v>
      </c>
      <c r="U69" s="52" t="s">
        <v>2</v>
      </c>
      <c r="V69" s="2">
        <v>1</v>
      </c>
      <c r="X69" s="16" t="str">
        <f t="shared" si="12"/>
        <v xml:space="preserve">   </v>
      </c>
      <c r="Z69" s="2" t="s">
        <v>491</v>
      </c>
      <c r="AA69" s="2" t="s">
        <v>491</v>
      </c>
      <c r="AB69" s="2" t="s">
        <v>491</v>
      </c>
      <c r="AC69" s="2" t="s">
        <v>491</v>
      </c>
      <c r="AD69" s="2" t="s">
        <v>491</v>
      </c>
      <c r="AJ69" s="8" t="str">
        <f t="shared" ca="1" si="13"/>
        <v>insert into personnel([empref],[manager],[startdate],[enddate]) values ('68','0','2021-11-17','1899-12-30 00:00:00.000')exec @id=dbo.nextval 'personnel.empref'</v>
      </c>
    </row>
    <row r="70" spans="1:36" x14ac:dyDescent="0.3">
      <c r="A70" s="2" t="s">
        <v>524</v>
      </c>
      <c r="B70" s="2" t="str">
        <f t="shared" si="8"/>
        <v>69</v>
      </c>
      <c r="C70" s="2" t="str">
        <f t="shared" si="9"/>
        <v>69</v>
      </c>
      <c r="D70" s="2"/>
      <c r="E70" s="2" t="s">
        <v>491</v>
      </c>
      <c r="F70" s="2" t="s">
        <v>491</v>
      </c>
      <c r="G70" s="2" t="s">
        <v>491</v>
      </c>
      <c r="H70" s="2"/>
      <c r="I70" s="2"/>
      <c r="J70" s="2"/>
      <c r="K70" s="2"/>
      <c r="L70" s="2"/>
      <c r="M70" s="2"/>
      <c r="N70" s="16">
        <f t="shared" si="10"/>
        <v>0</v>
      </c>
      <c r="O70" s="2"/>
      <c r="P70" s="16">
        <f>IF(O70="",0,VLOOKUP(O70,CHOOSE({1,2},X$2:X369,Personnel!A$2:A368),2,0))</f>
        <v>0</v>
      </c>
      <c r="Q70" s="2"/>
      <c r="R70" s="16">
        <f>IF(Q70="",0,VLOOKUP(Q70,CHOOSE({1,2},S$2:S369,Personnel!A$2:A369),2,0))</f>
        <v>0</v>
      </c>
      <c r="S70" s="2"/>
      <c r="T70" s="52">
        <f t="shared" ca="1" si="11"/>
        <v>44517</v>
      </c>
      <c r="U70" s="52" t="s">
        <v>2</v>
      </c>
      <c r="V70" s="2">
        <v>1</v>
      </c>
      <c r="X70" s="16" t="str">
        <f t="shared" si="12"/>
        <v xml:space="preserve">   </v>
      </c>
      <c r="Z70" s="2" t="s">
        <v>491</v>
      </c>
      <c r="AA70" s="2" t="s">
        <v>491</v>
      </c>
      <c r="AB70" s="2" t="s">
        <v>491</v>
      </c>
      <c r="AC70" s="2" t="s">
        <v>491</v>
      </c>
      <c r="AD70" s="2" t="s">
        <v>491</v>
      </c>
      <c r="AJ70" s="8" t="str">
        <f t="shared" ca="1" si="13"/>
        <v>insert into personnel([empref],[manager],[startdate],[enddate]) values ('69','0','2021-11-17','1899-12-30 00:00:00.000')exec @id=dbo.nextval 'personnel.empref'</v>
      </c>
    </row>
    <row r="71" spans="1:36" x14ac:dyDescent="0.3">
      <c r="A71" s="2" t="s">
        <v>525</v>
      </c>
      <c r="B71" s="2" t="str">
        <f t="shared" si="8"/>
        <v>70</v>
      </c>
      <c r="C71" s="2" t="str">
        <f t="shared" si="9"/>
        <v>70</v>
      </c>
      <c r="D71" s="2"/>
      <c r="E71" s="2" t="s">
        <v>491</v>
      </c>
      <c r="F71" s="2" t="s">
        <v>491</v>
      </c>
      <c r="G71" s="2" t="s">
        <v>491</v>
      </c>
      <c r="H71" s="2"/>
      <c r="I71" s="2"/>
      <c r="J71" s="2"/>
      <c r="K71" s="2"/>
      <c r="L71" s="2"/>
      <c r="M71" s="2"/>
      <c r="N71" s="16">
        <f t="shared" si="10"/>
        <v>0</v>
      </c>
      <c r="O71" s="2"/>
      <c r="P71" s="16">
        <f>IF(O71="",0,VLOOKUP(O71,CHOOSE({1,2},X$2:X370,Personnel!A$2:A369),2,0))</f>
        <v>0</v>
      </c>
      <c r="Q71" s="2"/>
      <c r="R71" s="16">
        <f>IF(Q71="",0,VLOOKUP(Q71,CHOOSE({1,2},S$2:S370,Personnel!A$2:A370),2,0))</f>
        <v>0</v>
      </c>
      <c r="S71" s="2"/>
      <c r="T71" s="52">
        <f t="shared" ca="1" si="11"/>
        <v>44517</v>
      </c>
      <c r="U71" s="52" t="s">
        <v>2</v>
      </c>
      <c r="V71" s="2">
        <v>1</v>
      </c>
      <c r="X71" s="16" t="str">
        <f t="shared" si="12"/>
        <v xml:space="preserve">   </v>
      </c>
      <c r="Z71" s="2" t="s">
        <v>491</v>
      </c>
      <c r="AA71" s="2" t="s">
        <v>491</v>
      </c>
      <c r="AB71" s="2" t="s">
        <v>491</v>
      </c>
      <c r="AC71" s="2" t="s">
        <v>491</v>
      </c>
      <c r="AD71" s="2" t="s">
        <v>491</v>
      </c>
      <c r="AJ71" s="8" t="str">
        <f t="shared" ca="1" si="13"/>
        <v>insert into personnel([empref],[manager],[startdate],[enddate]) values ('70','0','2021-11-17','1899-12-30 00:00:00.000')exec @id=dbo.nextval 'personnel.empref'</v>
      </c>
    </row>
    <row r="72" spans="1:36" x14ac:dyDescent="0.3">
      <c r="A72" s="2" t="s">
        <v>526</v>
      </c>
      <c r="B72" s="2" t="str">
        <f t="shared" si="8"/>
        <v>71</v>
      </c>
      <c r="C72" s="2" t="str">
        <f t="shared" si="9"/>
        <v>71</v>
      </c>
      <c r="D72" s="2"/>
      <c r="E72" s="2" t="s">
        <v>491</v>
      </c>
      <c r="F72" s="2" t="s">
        <v>491</v>
      </c>
      <c r="G72" s="2" t="s">
        <v>491</v>
      </c>
      <c r="H72" s="2"/>
      <c r="I72" s="2"/>
      <c r="J72" s="2"/>
      <c r="K72" s="2"/>
      <c r="L72" s="2"/>
      <c r="M72" s="2"/>
      <c r="N72" s="16">
        <f t="shared" si="10"/>
        <v>0</v>
      </c>
      <c r="O72" s="2"/>
      <c r="P72" s="16">
        <f>IF(O72="",0,VLOOKUP(O72,CHOOSE({1,2},X$2:X371,Personnel!A$2:A370),2,0))</f>
        <v>0</v>
      </c>
      <c r="Q72" s="2"/>
      <c r="R72" s="16">
        <f>IF(Q72="",0,VLOOKUP(Q72,CHOOSE({1,2},S$2:S371,Personnel!A$2:A371),2,0))</f>
        <v>0</v>
      </c>
      <c r="S72" s="2"/>
      <c r="T72" s="52">
        <f t="shared" ca="1" si="11"/>
        <v>44517</v>
      </c>
      <c r="U72" s="52" t="s">
        <v>2</v>
      </c>
      <c r="V72" s="2">
        <v>1</v>
      </c>
      <c r="X72" s="16" t="str">
        <f t="shared" si="12"/>
        <v xml:space="preserve">   </v>
      </c>
      <c r="Z72" s="2" t="s">
        <v>491</v>
      </c>
      <c r="AA72" s="2" t="s">
        <v>491</v>
      </c>
      <c r="AB72" s="2" t="s">
        <v>491</v>
      </c>
      <c r="AC72" s="2" t="s">
        <v>491</v>
      </c>
      <c r="AD72" s="2" t="s">
        <v>491</v>
      </c>
      <c r="AJ72" s="8" t="str">
        <f t="shared" ca="1" si="13"/>
        <v>insert into personnel([empref],[manager],[startdate],[enddate]) values ('71','0','2021-11-17','1899-12-30 00:00:00.000')exec @id=dbo.nextval 'personnel.empref'</v>
      </c>
    </row>
    <row r="73" spans="1:36" x14ac:dyDescent="0.3">
      <c r="A73" s="2" t="s">
        <v>527</v>
      </c>
      <c r="B73" s="2" t="str">
        <f t="shared" si="8"/>
        <v>72</v>
      </c>
      <c r="C73" s="2" t="str">
        <f t="shared" si="9"/>
        <v>72</v>
      </c>
      <c r="D73" s="2"/>
      <c r="E73" s="2" t="s">
        <v>491</v>
      </c>
      <c r="F73" s="2" t="s">
        <v>491</v>
      </c>
      <c r="G73" s="2" t="s">
        <v>491</v>
      </c>
      <c r="H73" s="2"/>
      <c r="I73" s="2"/>
      <c r="J73" s="2"/>
      <c r="K73" s="2"/>
      <c r="L73" s="2"/>
      <c r="M73" s="2"/>
      <c r="N73" s="16">
        <f t="shared" si="10"/>
        <v>0</v>
      </c>
      <c r="O73" s="2"/>
      <c r="P73" s="16">
        <f>IF(O73="",0,VLOOKUP(O73,CHOOSE({1,2},X$2:X372,Personnel!A$2:A371),2,0))</f>
        <v>0</v>
      </c>
      <c r="Q73" s="2"/>
      <c r="R73" s="16">
        <f>IF(Q73="",0,VLOOKUP(Q73,CHOOSE({1,2},S$2:S372,Personnel!A$2:A372),2,0))</f>
        <v>0</v>
      </c>
      <c r="S73" s="2"/>
      <c r="T73" s="52">
        <f t="shared" ca="1" si="11"/>
        <v>44517</v>
      </c>
      <c r="U73" s="52" t="s">
        <v>2</v>
      </c>
      <c r="V73" s="2">
        <v>1</v>
      </c>
      <c r="X73" s="16" t="str">
        <f t="shared" si="12"/>
        <v xml:space="preserve">   </v>
      </c>
      <c r="Z73" s="2" t="s">
        <v>491</v>
      </c>
      <c r="AA73" s="2" t="s">
        <v>491</v>
      </c>
      <c r="AB73" s="2" t="s">
        <v>491</v>
      </c>
      <c r="AC73" s="2" t="s">
        <v>491</v>
      </c>
      <c r="AD73" s="2" t="s">
        <v>491</v>
      </c>
      <c r="AJ73" s="8" t="str">
        <f t="shared" ca="1" si="13"/>
        <v>insert into personnel([empref],[manager],[startdate],[enddate]) values ('72','0','2021-11-17','1899-12-30 00:00:00.000')exec @id=dbo.nextval 'personnel.empref'</v>
      </c>
    </row>
    <row r="74" spans="1:36" x14ac:dyDescent="0.3">
      <c r="A74" s="2" t="s">
        <v>528</v>
      </c>
      <c r="B74" s="2" t="str">
        <f t="shared" si="8"/>
        <v>73</v>
      </c>
      <c r="C74" s="2" t="str">
        <f t="shared" si="9"/>
        <v>73</v>
      </c>
      <c r="D74" s="2"/>
      <c r="E74" s="2" t="s">
        <v>491</v>
      </c>
      <c r="F74" s="2" t="s">
        <v>491</v>
      </c>
      <c r="G74" s="2" t="s">
        <v>491</v>
      </c>
      <c r="H74" s="2"/>
      <c r="I74" s="2"/>
      <c r="J74" s="2"/>
      <c r="K74" s="2"/>
      <c r="L74" s="2"/>
      <c r="M74" s="2"/>
      <c r="N74" s="16">
        <f t="shared" si="10"/>
        <v>0</v>
      </c>
      <c r="O74" s="2"/>
      <c r="P74" s="16">
        <f>IF(O74="",0,VLOOKUP(O74,CHOOSE({1,2},X$2:X373,Personnel!A$2:A372),2,0))</f>
        <v>0</v>
      </c>
      <c r="Q74" s="2"/>
      <c r="R74" s="16">
        <f>IF(Q74="",0,VLOOKUP(Q74,CHOOSE({1,2},S$2:S373,Personnel!A$2:A373),2,0))</f>
        <v>0</v>
      </c>
      <c r="S74" s="2"/>
      <c r="T74" s="52">
        <f t="shared" ca="1" si="11"/>
        <v>44517</v>
      </c>
      <c r="U74" s="52" t="s">
        <v>2</v>
      </c>
      <c r="V74" s="2">
        <v>1</v>
      </c>
      <c r="X74" s="16" t="str">
        <f t="shared" si="12"/>
        <v xml:space="preserve">   </v>
      </c>
      <c r="Z74" s="2" t="s">
        <v>491</v>
      </c>
      <c r="AA74" s="2" t="s">
        <v>491</v>
      </c>
      <c r="AB74" s="2" t="s">
        <v>491</v>
      </c>
      <c r="AC74" s="2" t="s">
        <v>491</v>
      </c>
      <c r="AD74" s="2" t="s">
        <v>491</v>
      </c>
      <c r="AJ74" s="8" t="str">
        <f t="shared" ca="1" si="13"/>
        <v>insert into personnel([empref],[manager],[startdate],[enddate]) values ('73','0','2021-11-17','1899-12-30 00:00:00.000')exec @id=dbo.nextval 'personnel.empref'</v>
      </c>
    </row>
    <row r="75" spans="1:36" x14ac:dyDescent="0.3">
      <c r="A75" s="2" t="s">
        <v>529</v>
      </c>
      <c r="B75" s="2" t="str">
        <f t="shared" si="8"/>
        <v>74</v>
      </c>
      <c r="C75" s="2" t="str">
        <f t="shared" si="9"/>
        <v>74</v>
      </c>
      <c r="D75" s="2"/>
      <c r="E75" s="2" t="s">
        <v>491</v>
      </c>
      <c r="F75" s="2" t="s">
        <v>491</v>
      </c>
      <c r="G75" s="2" t="s">
        <v>491</v>
      </c>
      <c r="H75" s="2"/>
      <c r="I75" s="2"/>
      <c r="J75" s="2"/>
      <c r="K75" s="2"/>
      <c r="L75" s="2"/>
      <c r="M75" s="2"/>
      <c r="N75" s="16">
        <f t="shared" si="10"/>
        <v>0</v>
      </c>
      <c r="O75" s="2"/>
      <c r="P75" s="16">
        <f>IF(O75="",0,VLOOKUP(O75,CHOOSE({1,2},X$2:X374,Personnel!A$2:A373),2,0))</f>
        <v>0</v>
      </c>
      <c r="Q75" s="2"/>
      <c r="R75" s="16">
        <f>IF(Q75="",0,VLOOKUP(Q75,CHOOSE({1,2},S$2:S374,Personnel!A$2:A374),2,0))</f>
        <v>0</v>
      </c>
      <c r="S75" s="2"/>
      <c r="T75" s="52">
        <f t="shared" ca="1" si="11"/>
        <v>44517</v>
      </c>
      <c r="U75" s="52" t="s">
        <v>2</v>
      </c>
      <c r="V75" s="2">
        <v>1</v>
      </c>
      <c r="X75" s="16" t="str">
        <f t="shared" si="12"/>
        <v xml:space="preserve">   </v>
      </c>
      <c r="Z75" s="2" t="s">
        <v>491</v>
      </c>
      <c r="AA75" s="2" t="s">
        <v>491</v>
      </c>
      <c r="AB75" s="2" t="s">
        <v>491</v>
      </c>
      <c r="AC75" s="2" t="s">
        <v>491</v>
      </c>
      <c r="AD75" s="2" t="s">
        <v>491</v>
      </c>
      <c r="AJ75" s="8" t="str">
        <f t="shared" ca="1" si="13"/>
        <v>insert into personnel([empref],[manager],[startdate],[enddate]) values ('74','0','2021-11-17','1899-12-30 00:00:00.000')exec @id=dbo.nextval 'personnel.empref'</v>
      </c>
    </row>
    <row r="76" spans="1:36" x14ac:dyDescent="0.3">
      <c r="A76" s="2" t="s">
        <v>530</v>
      </c>
      <c r="B76" s="2" t="str">
        <f t="shared" si="8"/>
        <v>75</v>
      </c>
      <c r="C76" s="2" t="str">
        <f t="shared" si="9"/>
        <v>75</v>
      </c>
      <c r="D76" s="2"/>
      <c r="E76" s="2" t="s">
        <v>491</v>
      </c>
      <c r="F76" s="2" t="s">
        <v>491</v>
      </c>
      <c r="G76" s="2" t="s">
        <v>491</v>
      </c>
      <c r="H76" s="2"/>
      <c r="I76" s="2"/>
      <c r="J76" s="2"/>
      <c r="K76" s="2"/>
      <c r="L76" s="2"/>
      <c r="M76" s="2"/>
      <c r="N76" s="16">
        <f t="shared" si="10"/>
        <v>0</v>
      </c>
      <c r="O76" s="2"/>
      <c r="P76" s="16">
        <f>IF(O76="",0,VLOOKUP(O76,CHOOSE({1,2},X$2:X375,Personnel!A$2:A374),2,0))</f>
        <v>0</v>
      </c>
      <c r="Q76" s="2"/>
      <c r="R76" s="16">
        <f>IF(Q76="",0,VLOOKUP(Q76,CHOOSE({1,2},S$2:S375,Personnel!A$2:A375),2,0))</f>
        <v>0</v>
      </c>
      <c r="S76" s="2"/>
      <c r="T76" s="52">
        <f t="shared" ca="1" si="11"/>
        <v>44517</v>
      </c>
      <c r="U76" s="52" t="s">
        <v>2</v>
      </c>
      <c r="V76" s="2">
        <v>1</v>
      </c>
      <c r="X76" s="16" t="str">
        <f t="shared" si="12"/>
        <v xml:space="preserve">   </v>
      </c>
      <c r="Z76" s="2" t="s">
        <v>491</v>
      </c>
      <c r="AA76" s="2" t="s">
        <v>491</v>
      </c>
      <c r="AB76" s="2" t="s">
        <v>491</v>
      </c>
      <c r="AC76" s="2" t="s">
        <v>491</v>
      </c>
      <c r="AD76" s="2" t="s">
        <v>491</v>
      </c>
      <c r="AJ76" s="8" t="str">
        <f t="shared" ca="1" si="13"/>
        <v>insert into personnel([empref],[manager],[startdate],[enddate]) values ('75','0','2021-11-17','1899-12-30 00:00:00.000')exec @id=dbo.nextval 'personnel.empref'</v>
      </c>
    </row>
    <row r="77" spans="1:36" x14ac:dyDescent="0.3">
      <c r="A77" s="2" t="s">
        <v>531</v>
      </c>
      <c r="B77" s="2" t="str">
        <f t="shared" si="8"/>
        <v>76</v>
      </c>
      <c r="C77" s="2" t="str">
        <f t="shared" si="9"/>
        <v>76</v>
      </c>
      <c r="D77" s="2"/>
      <c r="E77" s="2" t="s">
        <v>491</v>
      </c>
      <c r="F77" s="2" t="s">
        <v>491</v>
      </c>
      <c r="G77" s="2" t="s">
        <v>491</v>
      </c>
      <c r="H77" s="2"/>
      <c r="I77" s="2"/>
      <c r="J77" s="2"/>
      <c r="K77" s="2"/>
      <c r="L77" s="2"/>
      <c r="M77" s="2"/>
      <c r="N77" s="16">
        <f t="shared" si="10"/>
        <v>0</v>
      </c>
      <c r="O77" s="2"/>
      <c r="P77" s="16">
        <f>IF(O77="",0,VLOOKUP(O77,CHOOSE({1,2},X$2:X376,Personnel!A$2:A375),2,0))</f>
        <v>0</v>
      </c>
      <c r="Q77" s="2"/>
      <c r="R77" s="16">
        <f>IF(Q77="",0,VLOOKUP(Q77,CHOOSE({1,2},S$2:S376,Personnel!A$2:A376),2,0))</f>
        <v>0</v>
      </c>
      <c r="S77" s="2"/>
      <c r="T77" s="52">
        <f t="shared" ca="1" si="11"/>
        <v>44517</v>
      </c>
      <c r="U77" s="52" t="s">
        <v>2</v>
      </c>
      <c r="V77" s="2">
        <v>1</v>
      </c>
      <c r="X77" s="16" t="str">
        <f t="shared" si="12"/>
        <v xml:space="preserve">   </v>
      </c>
      <c r="Z77" s="2" t="s">
        <v>491</v>
      </c>
      <c r="AA77" s="2" t="s">
        <v>491</v>
      </c>
      <c r="AB77" s="2" t="s">
        <v>491</v>
      </c>
      <c r="AC77" s="2" t="s">
        <v>491</v>
      </c>
      <c r="AD77" s="2" t="s">
        <v>491</v>
      </c>
      <c r="AJ77" s="8" t="str">
        <f t="shared" ca="1" si="13"/>
        <v>insert into personnel([empref],[manager],[startdate],[enddate]) values ('76','0','2021-11-17','1899-12-30 00:00:00.000')exec @id=dbo.nextval 'personnel.empref'</v>
      </c>
    </row>
    <row r="78" spans="1:36" x14ac:dyDescent="0.3">
      <c r="A78" s="2" t="s">
        <v>532</v>
      </c>
      <c r="B78" s="2" t="str">
        <f t="shared" si="8"/>
        <v>77</v>
      </c>
      <c r="C78" s="2" t="str">
        <f t="shared" si="9"/>
        <v>77</v>
      </c>
      <c r="D78" s="2"/>
      <c r="E78" s="2" t="s">
        <v>491</v>
      </c>
      <c r="F78" s="2" t="s">
        <v>491</v>
      </c>
      <c r="G78" s="2" t="s">
        <v>491</v>
      </c>
      <c r="H78" s="2"/>
      <c r="I78" s="2"/>
      <c r="J78" s="2"/>
      <c r="K78" s="2"/>
      <c r="L78" s="2"/>
      <c r="M78" s="2"/>
      <c r="N78" s="16">
        <f t="shared" si="10"/>
        <v>0</v>
      </c>
      <c r="O78" s="2"/>
      <c r="P78" s="16">
        <f>IF(O78="",0,VLOOKUP(O78,CHOOSE({1,2},X$2:X377,Personnel!A$2:A376),2,0))</f>
        <v>0</v>
      </c>
      <c r="Q78" s="2"/>
      <c r="R78" s="16">
        <f>IF(Q78="",0,VLOOKUP(Q78,CHOOSE({1,2},S$2:S377,Personnel!A$2:A377),2,0))</f>
        <v>0</v>
      </c>
      <c r="S78" s="2"/>
      <c r="T78" s="52">
        <f t="shared" ca="1" si="11"/>
        <v>44517</v>
      </c>
      <c r="U78" s="52" t="s">
        <v>2</v>
      </c>
      <c r="V78" s="2">
        <v>1</v>
      </c>
      <c r="X78" s="16" t="str">
        <f t="shared" si="12"/>
        <v xml:space="preserve">   </v>
      </c>
      <c r="Z78" s="2" t="s">
        <v>491</v>
      </c>
      <c r="AA78" s="2" t="s">
        <v>491</v>
      </c>
      <c r="AB78" s="2" t="s">
        <v>491</v>
      </c>
      <c r="AC78" s="2" t="s">
        <v>491</v>
      </c>
      <c r="AD78" s="2" t="s">
        <v>491</v>
      </c>
      <c r="AJ78" s="8" t="str">
        <f t="shared" ca="1" si="13"/>
        <v>insert into personnel([empref],[manager],[startdate],[enddate]) values ('77','0','2021-11-17','1899-12-30 00:00:00.000')exec @id=dbo.nextval 'personnel.empref'</v>
      </c>
    </row>
    <row r="79" spans="1:36" x14ac:dyDescent="0.3">
      <c r="A79" s="2" t="s">
        <v>533</v>
      </c>
      <c r="B79" s="2" t="str">
        <f t="shared" si="8"/>
        <v>78</v>
      </c>
      <c r="C79" s="2" t="str">
        <f t="shared" si="9"/>
        <v>78</v>
      </c>
      <c r="D79" s="2"/>
      <c r="E79" s="2" t="s">
        <v>491</v>
      </c>
      <c r="F79" s="2" t="s">
        <v>491</v>
      </c>
      <c r="G79" s="2" t="s">
        <v>491</v>
      </c>
      <c r="H79" s="2"/>
      <c r="I79" s="2"/>
      <c r="J79" s="2"/>
      <c r="K79" s="2"/>
      <c r="L79" s="2"/>
      <c r="M79" s="2"/>
      <c r="N79" s="16">
        <f t="shared" ref="N79" si="14">IF(P79+R79="",0,P79+R79)</f>
        <v>0</v>
      </c>
      <c r="O79" s="2"/>
      <c r="P79" s="16">
        <f>IF(O79="",0,VLOOKUP(O79,CHOOSE({1,2},X$2:X378,Personnel!A$2:A377),2,0))</f>
        <v>0</v>
      </c>
      <c r="Q79" s="2"/>
      <c r="R79" s="16">
        <f>IF(Q79="",0,VLOOKUP(Q79,CHOOSE({1,2},S$2:S378,Personnel!A$2:A378),2,0))</f>
        <v>0</v>
      </c>
      <c r="S79" s="2"/>
      <c r="T79" s="52">
        <f t="shared" ca="1" si="11"/>
        <v>44517</v>
      </c>
      <c r="U79" s="52" t="s">
        <v>2</v>
      </c>
      <c r="V79" s="2">
        <v>1</v>
      </c>
      <c r="X79" s="16" t="str">
        <f t="shared" si="12"/>
        <v xml:space="preserve">   </v>
      </c>
      <c r="Z79" s="2" t="s">
        <v>491</v>
      </c>
      <c r="AA79" s="2" t="s">
        <v>491</v>
      </c>
      <c r="AB79" s="2" t="s">
        <v>491</v>
      </c>
      <c r="AC79" s="2" t="s">
        <v>491</v>
      </c>
      <c r="AD79" s="2" t="s">
        <v>491</v>
      </c>
      <c r="AJ79" s="8" t="str">
        <f t="shared" ca="1" si="13"/>
        <v>insert into personnel([empref],[manager],[startdate],[enddate]) values ('78','0','2021-11-17','1899-12-30 00:00:00.000')exec @id=dbo.nextval 'personnel.empref'</v>
      </c>
    </row>
    <row r="80" spans="1:36" x14ac:dyDescent="0.3">
      <c r="A80" s="2" t="s">
        <v>534</v>
      </c>
      <c r="B80" s="2" t="str">
        <f t="shared" si="8"/>
        <v>79</v>
      </c>
      <c r="C80" s="2" t="str">
        <f t="shared" si="9"/>
        <v>79</v>
      </c>
      <c r="D80" s="2"/>
      <c r="E80" s="2" t="s">
        <v>491</v>
      </c>
      <c r="F80" s="2" t="s">
        <v>491</v>
      </c>
      <c r="G80" s="2" t="s">
        <v>491</v>
      </c>
      <c r="H80" s="2"/>
      <c r="I80" s="2"/>
      <c r="J80" s="2"/>
      <c r="K80" s="2"/>
      <c r="L80" s="2"/>
      <c r="M80" s="2"/>
      <c r="N80" s="16">
        <f t="shared" ref="N80" si="15">P72+R72</f>
        <v>0</v>
      </c>
      <c r="O80" s="2"/>
      <c r="P80" s="16">
        <f>IF(O80="",0,VLOOKUP(O80,CHOOSE({1,2},X$2:X379,Personnel!A$2:A378),2,0))</f>
        <v>0</v>
      </c>
      <c r="Q80" s="2"/>
      <c r="R80" s="16">
        <f>IF(Q80="",0,VLOOKUP(Q80,CHOOSE({1,2},S$2:S379,Personnel!A$2:A379),2,0))</f>
        <v>0</v>
      </c>
      <c r="S80" s="2"/>
      <c r="T80" s="52">
        <f t="shared" ca="1" si="11"/>
        <v>44517</v>
      </c>
      <c r="U80" s="52" t="s">
        <v>2</v>
      </c>
      <c r="V80" s="2">
        <v>1</v>
      </c>
      <c r="X80" s="16" t="str">
        <f t="shared" si="12"/>
        <v xml:space="preserve">   </v>
      </c>
      <c r="Z80" s="2" t="s">
        <v>491</v>
      </c>
      <c r="AA80" s="2" t="s">
        <v>491</v>
      </c>
      <c r="AB80" s="2" t="s">
        <v>491</v>
      </c>
      <c r="AC80" s="2" t="s">
        <v>491</v>
      </c>
      <c r="AD80" s="2" t="s">
        <v>491</v>
      </c>
      <c r="AJ80" s="8" t="str">
        <f t="shared" ca="1" si="13"/>
        <v>insert into personnel([empref],[manager],[startdate],[enddate]) values ('79','0','2021-11-17','1899-12-30 00:00:00.000')exec @id=dbo.nextval 'personnel.empref'</v>
      </c>
    </row>
    <row r="81" spans="1:36" x14ac:dyDescent="0.3">
      <c r="A81" s="2" t="s">
        <v>535</v>
      </c>
      <c r="B81" s="2" t="str">
        <f t="shared" si="8"/>
        <v>80</v>
      </c>
      <c r="C81" s="2" t="str">
        <f t="shared" si="9"/>
        <v>80</v>
      </c>
      <c r="D81" s="2"/>
      <c r="E81" s="2" t="s">
        <v>491</v>
      </c>
      <c r="F81" s="2" t="s">
        <v>491</v>
      </c>
      <c r="G81" s="2" t="s">
        <v>491</v>
      </c>
      <c r="H81" s="2"/>
      <c r="I81" s="2"/>
      <c r="J81" s="2"/>
      <c r="K81" s="2"/>
      <c r="L81" s="2"/>
      <c r="M81" s="2"/>
      <c r="N81" s="16">
        <f t="shared" ref="N81" si="16">IF(P81+R81="",0,P81+R81)</f>
        <v>0</v>
      </c>
      <c r="O81" s="2"/>
      <c r="P81" s="16">
        <f>IF(O81="",0,VLOOKUP(O81,CHOOSE({1,2},X$2:X380,Personnel!A$2:A379),2,0))</f>
        <v>0</v>
      </c>
      <c r="Q81" s="2"/>
      <c r="R81" s="16">
        <f>IF(Q81="",0,VLOOKUP(Q81,CHOOSE({1,2},S$2:S380,Personnel!A$2:A380),2,0))</f>
        <v>0</v>
      </c>
      <c r="S81" s="2"/>
      <c r="T81" s="52">
        <f t="shared" ca="1" si="11"/>
        <v>44517</v>
      </c>
      <c r="U81" s="52" t="s">
        <v>2</v>
      </c>
      <c r="V81" s="2">
        <v>1</v>
      </c>
      <c r="X81" s="16" t="str">
        <f t="shared" si="12"/>
        <v xml:space="preserve">   </v>
      </c>
      <c r="Z81" s="2" t="s">
        <v>491</v>
      </c>
      <c r="AA81" s="2" t="s">
        <v>491</v>
      </c>
      <c r="AB81" s="2" t="s">
        <v>491</v>
      </c>
      <c r="AC81" s="2" t="s">
        <v>491</v>
      </c>
      <c r="AD81" s="2" t="s">
        <v>491</v>
      </c>
      <c r="AJ81" s="8" t="str">
        <f t="shared" ca="1" si="13"/>
        <v>insert into personnel([empref],[manager],[startdate],[enddate]) values ('80','0','2021-11-17','1899-12-30 00:00:00.000')exec @id=dbo.nextval 'personnel.empref'</v>
      </c>
    </row>
    <row r="82" spans="1:36" x14ac:dyDescent="0.3">
      <c r="A82" s="2" t="s">
        <v>536</v>
      </c>
      <c r="B82" s="2" t="str">
        <f t="shared" si="8"/>
        <v>81</v>
      </c>
      <c r="C82" s="2" t="str">
        <f t="shared" si="9"/>
        <v>81</v>
      </c>
      <c r="D82" s="2"/>
      <c r="E82" s="2" t="s">
        <v>491</v>
      </c>
      <c r="F82" s="2" t="s">
        <v>491</v>
      </c>
      <c r="G82" s="2" t="s">
        <v>491</v>
      </c>
      <c r="H82" s="2"/>
      <c r="I82" s="2"/>
      <c r="J82" s="2"/>
      <c r="K82" s="2"/>
      <c r="L82" s="2"/>
      <c r="M82" s="2"/>
      <c r="N82" s="16">
        <f t="shared" ref="N82" si="17">P74+R74</f>
        <v>0</v>
      </c>
      <c r="O82" s="2"/>
      <c r="P82" s="16">
        <f>IF(O82="",0,VLOOKUP(O82,CHOOSE({1,2},X$2:X381,Personnel!A$2:A380),2,0))</f>
        <v>0</v>
      </c>
      <c r="Q82" s="2"/>
      <c r="R82" s="16">
        <f>IF(Q82="",0,VLOOKUP(Q82,CHOOSE({1,2},S$2:S381,Personnel!A$2:A381),2,0))</f>
        <v>0</v>
      </c>
      <c r="S82" s="2"/>
      <c r="T82" s="52">
        <f t="shared" ca="1" si="11"/>
        <v>44517</v>
      </c>
      <c r="U82" s="52" t="s">
        <v>2</v>
      </c>
      <c r="V82" s="2">
        <v>1</v>
      </c>
      <c r="X82" s="16" t="str">
        <f t="shared" si="12"/>
        <v xml:space="preserve">   </v>
      </c>
      <c r="Z82" s="2" t="s">
        <v>491</v>
      </c>
      <c r="AA82" s="2" t="s">
        <v>491</v>
      </c>
      <c r="AB82" s="2" t="s">
        <v>491</v>
      </c>
      <c r="AC82" s="2" t="s">
        <v>491</v>
      </c>
      <c r="AD82" s="2" t="s">
        <v>491</v>
      </c>
      <c r="AJ82" s="8" t="str">
        <f t="shared" ca="1" si="13"/>
        <v>insert into personnel([empref],[manager],[startdate],[enddate]) values ('81','0','2021-11-17','1899-12-30 00:00:00.000')exec @id=dbo.nextval 'personnel.empref'</v>
      </c>
    </row>
    <row r="83" spans="1:36" x14ac:dyDescent="0.3">
      <c r="A83" s="2" t="s">
        <v>537</v>
      </c>
      <c r="B83" s="2" t="str">
        <f t="shared" si="8"/>
        <v>82</v>
      </c>
      <c r="C83" s="2" t="str">
        <f t="shared" si="9"/>
        <v>82</v>
      </c>
      <c r="D83" s="2"/>
      <c r="E83" s="2" t="s">
        <v>491</v>
      </c>
      <c r="F83" s="2" t="s">
        <v>491</v>
      </c>
      <c r="G83" s="2" t="s">
        <v>491</v>
      </c>
      <c r="H83" s="2"/>
      <c r="I83" s="2"/>
      <c r="J83" s="2"/>
      <c r="K83" s="2"/>
      <c r="L83" s="2"/>
      <c r="M83" s="2"/>
      <c r="N83" s="16">
        <f t="shared" ref="N83" si="18">IF(P83+R83="",0,P83+R83)</f>
        <v>0</v>
      </c>
      <c r="O83" s="2"/>
      <c r="P83" s="16">
        <f>IF(O83="",0,VLOOKUP(O83,CHOOSE({1,2},X$2:X382,Personnel!A$2:A381),2,0))</f>
        <v>0</v>
      </c>
      <c r="Q83" s="2"/>
      <c r="R83" s="16">
        <f>IF(Q83="",0,VLOOKUP(Q83,CHOOSE({1,2},S$2:S382,Personnel!A$2:A382),2,0))</f>
        <v>0</v>
      </c>
      <c r="S83" s="2"/>
      <c r="T83" s="52">
        <f t="shared" ca="1" si="11"/>
        <v>44517</v>
      </c>
      <c r="U83" s="52" t="s">
        <v>2</v>
      </c>
      <c r="V83" s="2">
        <v>1</v>
      </c>
      <c r="X83" s="16" t="str">
        <f t="shared" si="12"/>
        <v xml:space="preserve">   </v>
      </c>
      <c r="Z83" s="2" t="s">
        <v>491</v>
      </c>
      <c r="AA83" s="2" t="s">
        <v>491</v>
      </c>
      <c r="AB83" s="2" t="s">
        <v>491</v>
      </c>
      <c r="AC83" s="2" t="s">
        <v>491</v>
      </c>
      <c r="AD83" s="2" t="s">
        <v>491</v>
      </c>
      <c r="AJ83" s="8" t="str">
        <f t="shared" ca="1" si="13"/>
        <v>insert into personnel([empref],[manager],[startdate],[enddate]) values ('82','0','2021-11-17','1899-12-30 00:00:00.000')exec @id=dbo.nextval 'personnel.empref'</v>
      </c>
    </row>
    <row r="84" spans="1:36" x14ac:dyDescent="0.3">
      <c r="A84" s="2" t="s">
        <v>538</v>
      </c>
      <c r="B84" s="2" t="str">
        <f t="shared" si="8"/>
        <v>83</v>
      </c>
      <c r="C84" s="2" t="str">
        <f t="shared" si="9"/>
        <v>83</v>
      </c>
      <c r="D84" s="2"/>
      <c r="E84" s="2" t="s">
        <v>491</v>
      </c>
      <c r="F84" s="2" t="s">
        <v>491</v>
      </c>
      <c r="G84" s="2" t="s">
        <v>491</v>
      </c>
      <c r="H84" s="2"/>
      <c r="I84" s="2"/>
      <c r="J84" s="2"/>
      <c r="K84" s="2"/>
      <c r="L84" s="2"/>
      <c r="M84" s="2"/>
      <c r="N84" s="16">
        <f t="shared" ref="N84" si="19">P76+R76</f>
        <v>0</v>
      </c>
      <c r="O84" s="2"/>
      <c r="P84" s="16">
        <f>IF(O84="",0,VLOOKUP(O84,CHOOSE({1,2},X$2:X383,Personnel!A$2:A382),2,0))</f>
        <v>0</v>
      </c>
      <c r="Q84" s="2"/>
      <c r="R84" s="16">
        <f>IF(Q84="",0,VLOOKUP(Q84,CHOOSE({1,2},S$2:S383,Personnel!A$2:A383),2,0))</f>
        <v>0</v>
      </c>
      <c r="S84" s="2"/>
      <c r="T84" s="52">
        <f t="shared" ca="1" si="11"/>
        <v>44517</v>
      </c>
      <c r="U84" s="52" t="s">
        <v>2</v>
      </c>
      <c r="V84" s="2">
        <v>1</v>
      </c>
      <c r="X84" s="16" t="str">
        <f t="shared" si="12"/>
        <v xml:space="preserve">   </v>
      </c>
      <c r="Z84" s="2" t="s">
        <v>491</v>
      </c>
      <c r="AA84" s="2" t="s">
        <v>491</v>
      </c>
      <c r="AB84" s="2" t="s">
        <v>491</v>
      </c>
      <c r="AC84" s="2" t="s">
        <v>491</v>
      </c>
      <c r="AD84" s="2" t="s">
        <v>491</v>
      </c>
      <c r="AJ84" s="8" t="str">
        <f t="shared" ca="1" si="13"/>
        <v>insert into personnel([empref],[manager],[startdate],[enddate]) values ('83','0','2021-11-17','1899-12-30 00:00:00.000')exec @id=dbo.nextval 'personnel.empref'</v>
      </c>
    </row>
    <row r="85" spans="1:36" x14ac:dyDescent="0.3">
      <c r="A85" s="2" t="s">
        <v>539</v>
      </c>
      <c r="B85" s="2" t="str">
        <f t="shared" si="8"/>
        <v>84</v>
      </c>
      <c r="C85" s="2" t="str">
        <f t="shared" si="9"/>
        <v>84</v>
      </c>
      <c r="D85" s="2"/>
      <c r="E85" s="2" t="s">
        <v>491</v>
      </c>
      <c r="F85" s="2" t="s">
        <v>491</v>
      </c>
      <c r="G85" s="2" t="s">
        <v>491</v>
      </c>
      <c r="H85" s="2"/>
      <c r="I85" s="2"/>
      <c r="J85" s="2"/>
      <c r="K85" s="2"/>
      <c r="L85" s="2"/>
      <c r="M85" s="2"/>
      <c r="N85" s="16">
        <f t="shared" ref="N85" si="20">IF(P85+R85="",0,P85+R85)</f>
        <v>0</v>
      </c>
      <c r="O85" s="2"/>
      <c r="P85" s="16">
        <f>IF(O85="",0,VLOOKUP(O85,CHOOSE({1,2},X$2:X384,Personnel!A$2:A383),2,0))</f>
        <v>0</v>
      </c>
      <c r="Q85" s="2"/>
      <c r="R85" s="16">
        <f>IF(Q85="",0,VLOOKUP(Q85,CHOOSE({1,2},S$2:S384,Personnel!A$2:A384),2,0))</f>
        <v>0</v>
      </c>
      <c r="S85" s="2"/>
      <c r="T85" s="52">
        <f t="shared" ca="1" si="11"/>
        <v>44517</v>
      </c>
      <c r="U85" s="52" t="s">
        <v>2</v>
      </c>
      <c r="V85" s="2">
        <v>1</v>
      </c>
      <c r="X85" s="16" t="str">
        <f t="shared" si="12"/>
        <v xml:space="preserve">   </v>
      </c>
      <c r="Z85" s="2" t="s">
        <v>491</v>
      </c>
      <c r="AA85" s="2" t="s">
        <v>491</v>
      </c>
      <c r="AB85" s="2" t="s">
        <v>491</v>
      </c>
      <c r="AC85" s="2" t="s">
        <v>491</v>
      </c>
      <c r="AD85" s="2" t="s">
        <v>491</v>
      </c>
      <c r="AJ85" s="8" t="str">
        <f t="shared" ca="1" si="13"/>
        <v>insert into personnel([empref],[manager],[startdate],[enddate]) values ('84','0','2021-11-17','1899-12-30 00:00:00.000')exec @id=dbo.nextval 'personnel.empref'</v>
      </c>
    </row>
    <row r="86" spans="1:36" x14ac:dyDescent="0.3">
      <c r="A86" s="2" t="s">
        <v>540</v>
      </c>
      <c r="B86" s="2" t="str">
        <f t="shared" si="8"/>
        <v>85</v>
      </c>
      <c r="C86" s="2" t="str">
        <f t="shared" si="9"/>
        <v>85</v>
      </c>
      <c r="D86" s="2"/>
      <c r="E86" s="2" t="s">
        <v>491</v>
      </c>
      <c r="F86" s="2" t="s">
        <v>491</v>
      </c>
      <c r="G86" s="2" t="s">
        <v>491</v>
      </c>
      <c r="H86" s="2"/>
      <c r="I86" s="2"/>
      <c r="J86" s="2"/>
      <c r="K86" s="2"/>
      <c r="L86" s="2"/>
      <c r="M86" s="2"/>
      <c r="N86" s="16">
        <f t="shared" ref="N86" si="21">P78+R78</f>
        <v>0</v>
      </c>
      <c r="O86" s="2"/>
      <c r="P86" s="16">
        <f>IF(O86="",0,VLOOKUP(O86,CHOOSE({1,2},X$2:X385,Personnel!A$2:A384),2,0))</f>
        <v>0</v>
      </c>
      <c r="Q86" s="2"/>
      <c r="R86" s="16">
        <f>IF(Q86="",0,VLOOKUP(Q86,CHOOSE({1,2},S$2:S385,Personnel!A$2:A385),2,0))</f>
        <v>0</v>
      </c>
      <c r="S86" s="2"/>
      <c r="T86" s="52">
        <f t="shared" ca="1" si="11"/>
        <v>44517</v>
      </c>
      <c r="U86" s="52" t="s">
        <v>2</v>
      </c>
      <c r="V86" s="2">
        <v>1</v>
      </c>
      <c r="X86" s="16" t="str">
        <f t="shared" si="12"/>
        <v xml:space="preserve">   </v>
      </c>
      <c r="Z86" s="2" t="s">
        <v>491</v>
      </c>
      <c r="AA86" s="2" t="s">
        <v>491</v>
      </c>
      <c r="AB86" s="2" t="s">
        <v>491</v>
      </c>
      <c r="AC86" s="2" t="s">
        <v>491</v>
      </c>
      <c r="AD86" s="2" t="s">
        <v>491</v>
      </c>
      <c r="AJ86" s="8" t="str">
        <f t="shared" ca="1" si="13"/>
        <v>insert into personnel([empref],[manager],[startdate],[enddate]) values ('85','0','2021-11-17','1899-12-30 00:00:00.000')exec @id=dbo.nextval 'personnel.empref'</v>
      </c>
    </row>
    <row r="87" spans="1:36" x14ac:dyDescent="0.3">
      <c r="A87" s="2" t="s">
        <v>541</v>
      </c>
      <c r="B87" s="2" t="str">
        <f t="shared" si="8"/>
        <v>86</v>
      </c>
      <c r="C87" s="2" t="str">
        <f t="shared" si="9"/>
        <v>86</v>
      </c>
      <c r="D87" s="2"/>
      <c r="E87" s="2" t="s">
        <v>491</v>
      </c>
      <c r="F87" s="2" t="s">
        <v>491</v>
      </c>
      <c r="G87" s="2" t="s">
        <v>491</v>
      </c>
      <c r="H87" s="2"/>
      <c r="I87" s="2"/>
      <c r="J87" s="2"/>
      <c r="K87" s="2"/>
      <c r="L87" s="2"/>
      <c r="M87" s="2"/>
      <c r="N87" s="16">
        <f t="shared" ref="N87" si="22">IF(P87+R87="",0,P87+R87)</f>
        <v>0</v>
      </c>
      <c r="O87" s="2"/>
      <c r="P87" s="16">
        <f>IF(O87="",0,VLOOKUP(O87,CHOOSE({1,2},X$2:X386,Personnel!A$2:A385),2,0))</f>
        <v>0</v>
      </c>
      <c r="Q87" s="2"/>
      <c r="R87" s="16">
        <f>IF(Q87="",0,VLOOKUP(Q87,CHOOSE({1,2},S$2:S386,Personnel!A$2:A386),2,0))</f>
        <v>0</v>
      </c>
      <c r="S87" s="2"/>
      <c r="T87" s="52">
        <f t="shared" ca="1" si="11"/>
        <v>44517</v>
      </c>
      <c r="U87" s="52" t="s">
        <v>2</v>
      </c>
      <c r="V87" s="2">
        <v>1</v>
      </c>
      <c r="X87" s="16" t="str">
        <f t="shared" si="12"/>
        <v xml:space="preserve">   </v>
      </c>
      <c r="Z87" s="2" t="s">
        <v>491</v>
      </c>
      <c r="AA87" s="2" t="s">
        <v>491</v>
      </c>
      <c r="AB87" s="2" t="s">
        <v>491</v>
      </c>
      <c r="AC87" s="2" t="s">
        <v>491</v>
      </c>
      <c r="AD87" s="2" t="s">
        <v>491</v>
      </c>
      <c r="AJ87" s="8" t="str">
        <f t="shared" ca="1" si="13"/>
        <v>insert into personnel([empref],[manager],[startdate],[enddate]) values ('86','0','2021-11-17','1899-12-30 00:00:00.000')exec @id=dbo.nextval 'personnel.empref'</v>
      </c>
    </row>
    <row r="88" spans="1:36" x14ac:dyDescent="0.3">
      <c r="A88" s="2" t="s">
        <v>542</v>
      </c>
      <c r="B88" s="2" t="str">
        <f t="shared" si="8"/>
        <v>87</v>
      </c>
      <c r="C88" s="2" t="str">
        <f t="shared" si="9"/>
        <v>87</v>
      </c>
      <c r="D88" s="2"/>
      <c r="E88" s="2" t="s">
        <v>491</v>
      </c>
      <c r="F88" s="2" t="s">
        <v>491</v>
      </c>
      <c r="G88" s="2" t="s">
        <v>491</v>
      </c>
      <c r="H88" s="2"/>
      <c r="I88" s="2"/>
      <c r="J88" s="2"/>
      <c r="K88" s="2"/>
      <c r="L88" s="2"/>
      <c r="M88" s="2"/>
      <c r="N88" s="16">
        <f t="shared" ref="N88" si="23">P80+R80</f>
        <v>0</v>
      </c>
      <c r="O88" s="2"/>
      <c r="P88" s="16">
        <f>IF(O88="",0,VLOOKUP(O88,CHOOSE({1,2},X$2:X387,Personnel!A$2:A386),2,0))</f>
        <v>0</v>
      </c>
      <c r="Q88" s="2"/>
      <c r="R88" s="16">
        <f>IF(Q88="",0,VLOOKUP(Q88,CHOOSE({1,2},S$2:S387,Personnel!A$2:A387),2,0))</f>
        <v>0</v>
      </c>
      <c r="S88" s="2"/>
      <c r="T88" s="52">
        <f t="shared" ca="1" si="11"/>
        <v>44517</v>
      </c>
      <c r="U88" s="52" t="s">
        <v>2</v>
      </c>
      <c r="V88" s="2">
        <v>1</v>
      </c>
      <c r="X88" s="16" t="str">
        <f t="shared" si="12"/>
        <v xml:space="preserve">   </v>
      </c>
      <c r="Z88" s="2" t="s">
        <v>491</v>
      </c>
      <c r="AA88" s="2" t="s">
        <v>491</v>
      </c>
      <c r="AB88" s="2" t="s">
        <v>491</v>
      </c>
      <c r="AC88" s="2" t="s">
        <v>491</v>
      </c>
      <c r="AD88" s="2" t="s">
        <v>491</v>
      </c>
      <c r="AJ88" s="8" t="str">
        <f t="shared" ca="1" si="13"/>
        <v>insert into personnel([empref],[manager],[startdate],[enddate]) values ('87','0','2021-11-17','1899-12-30 00:00:00.000')exec @id=dbo.nextval 'personnel.empref'</v>
      </c>
    </row>
    <row r="89" spans="1:36" x14ac:dyDescent="0.3">
      <c r="A89" s="2" t="s">
        <v>543</v>
      </c>
      <c r="B89" s="2" t="str">
        <f t="shared" si="8"/>
        <v>88</v>
      </c>
      <c r="C89" s="2" t="str">
        <f t="shared" si="9"/>
        <v>88</v>
      </c>
      <c r="D89" s="2"/>
      <c r="E89" s="2" t="s">
        <v>491</v>
      </c>
      <c r="F89" s="2" t="s">
        <v>491</v>
      </c>
      <c r="G89" s="2" t="s">
        <v>491</v>
      </c>
      <c r="H89" s="2"/>
      <c r="I89" s="2"/>
      <c r="J89" s="2"/>
      <c r="K89" s="2"/>
      <c r="L89" s="2"/>
      <c r="M89" s="2"/>
      <c r="N89" s="16">
        <f t="shared" ref="N89" si="24">IF(P89+R89="",0,P89+R89)</f>
        <v>0</v>
      </c>
      <c r="O89" s="2"/>
      <c r="P89" s="16">
        <f>IF(O89="",0,VLOOKUP(O89,CHOOSE({1,2},X$2:X388,Personnel!A$2:A387),2,0))</f>
        <v>0</v>
      </c>
      <c r="Q89" s="2"/>
      <c r="R89" s="16">
        <f>IF(Q89="",0,VLOOKUP(Q89,CHOOSE({1,2},S$2:S388,Personnel!A$2:A388),2,0))</f>
        <v>0</v>
      </c>
      <c r="S89" s="2"/>
      <c r="T89" s="52">
        <f t="shared" ca="1" si="11"/>
        <v>44517</v>
      </c>
      <c r="U89" s="52" t="s">
        <v>2</v>
      </c>
      <c r="V89" s="2">
        <v>1</v>
      </c>
      <c r="X89" s="16" t="str">
        <f t="shared" si="12"/>
        <v xml:space="preserve">   </v>
      </c>
      <c r="Z89" s="2" t="s">
        <v>491</v>
      </c>
      <c r="AA89" s="2" t="s">
        <v>491</v>
      </c>
      <c r="AB89" s="2" t="s">
        <v>491</v>
      </c>
      <c r="AC89" s="2" t="s">
        <v>491</v>
      </c>
      <c r="AD89" s="2" t="s">
        <v>491</v>
      </c>
      <c r="AJ89" s="8" t="str">
        <f t="shared" ca="1" si="13"/>
        <v>insert into personnel([empref],[manager],[startdate],[enddate]) values ('88','0','2021-11-17','1899-12-30 00:00:00.000')exec @id=dbo.nextval 'personnel.empref'</v>
      </c>
    </row>
    <row r="90" spans="1:36" x14ac:dyDescent="0.3">
      <c r="A90" s="2" t="s">
        <v>544</v>
      </c>
      <c r="B90" s="2" t="str">
        <f t="shared" si="8"/>
        <v>89</v>
      </c>
      <c r="C90" s="2" t="str">
        <f t="shared" si="9"/>
        <v>89</v>
      </c>
      <c r="D90" s="2"/>
      <c r="E90" s="2" t="s">
        <v>491</v>
      </c>
      <c r="F90" s="2" t="s">
        <v>491</v>
      </c>
      <c r="G90" s="2" t="s">
        <v>491</v>
      </c>
      <c r="H90" s="2"/>
      <c r="I90" s="2"/>
      <c r="J90" s="2"/>
      <c r="K90" s="2"/>
      <c r="L90" s="2"/>
      <c r="M90" s="2"/>
      <c r="N90" s="16">
        <f t="shared" ref="N90" si="25">P82+R82</f>
        <v>0</v>
      </c>
      <c r="O90" s="2"/>
      <c r="P90" s="16">
        <f>IF(O90="",0,VLOOKUP(O90,CHOOSE({1,2},X$2:X389,Personnel!A$2:A388),2,0))</f>
        <v>0</v>
      </c>
      <c r="Q90" s="2"/>
      <c r="R90" s="16">
        <f>IF(Q90="",0,VLOOKUP(Q90,CHOOSE({1,2},S$2:S389,Personnel!A$2:A389),2,0))</f>
        <v>0</v>
      </c>
      <c r="S90" s="2"/>
      <c r="T90" s="52">
        <f t="shared" ca="1" si="11"/>
        <v>44517</v>
      </c>
      <c r="U90" s="52" t="s">
        <v>2</v>
      </c>
      <c r="V90" s="2">
        <v>1</v>
      </c>
      <c r="X90" s="16" t="str">
        <f t="shared" si="12"/>
        <v xml:space="preserve">   </v>
      </c>
      <c r="Z90" s="2" t="s">
        <v>491</v>
      </c>
      <c r="AA90" s="2" t="s">
        <v>491</v>
      </c>
      <c r="AB90" s="2" t="s">
        <v>491</v>
      </c>
      <c r="AC90" s="2" t="s">
        <v>491</v>
      </c>
      <c r="AD90" s="2" t="s">
        <v>491</v>
      </c>
      <c r="AJ90" s="8" t="str">
        <f t="shared" ca="1" si="13"/>
        <v>insert into personnel([empref],[manager],[startdate],[enddate]) values ('89','0','2021-11-17','1899-12-30 00:00:00.000')exec @id=dbo.nextval 'personnel.empref'</v>
      </c>
    </row>
    <row r="91" spans="1:36" x14ac:dyDescent="0.3">
      <c r="A91" s="2" t="s">
        <v>545</v>
      </c>
      <c r="B91" s="2" t="str">
        <f t="shared" si="8"/>
        <v>90</v>
      </c>
      <c r="C91" s="2" t="str">
        <f t="shared" si="9"/>
        <v>90</v>
      </c>
      <c r="D91" s="2"/>
      <c r="E91" s="2" t="s">
        <v>491</v>
      </c>
      <c r="F91" s="2" t="s">
        <v>491</v>
      </c>
      <c r="G91" s="2" t="s">
        <v>491</v>
      </c>
      <c r="H91" s="2"/>
      <c r="I91" s="2"/>
      <c r="J91" s="2"/>
      <c r="K91" s="2"/>
      <c r="L91" s="2"/>
      <c r="M91" s="2"/>
      <c r="N91" s="16">
        <f t="shared" ref="N91" si="26">IF(P91+R91="",0,P91+R91)</f>
        <v>0</v>
      </c>
      <c r="O91" s="2"/>
      <c r="P91" s="16">
        <f>IF(O91="",0,VLOOKUP(O91,CHOOSE({1,2},X$2:X390,Personnel!A$2:A389),2,0))</f>
        <v>0</v>
      </c>
      <c r="Q91" s="2"/>
      <c r="R91" s="16">
        <f>IF(Q91="",0,VLOOKUP(Q91,CHOOSE({1,2},S$2:S390,Personnel!A$2:A390),2,0))</f>
        <v>0</v>
      </c>
      <c r="S91" s="2"/>
      <c r="T91" s="52">
        <f t="shared" ca="1" si="11"/>
        <v>44517</v>
      </c>
      <c r="U91" s="52" t="s">
        <v>2</v>
      </c>
      <c r="V91" s="2">
        <v>1</v>
      </c>
      <c r="X91" s="16" t="str">
        <f t="shared" si="12"/>
        <v xml:space="preserve">   </v>
      </c>
      <c r="Z91" s="2" t="s">
        <v>491</v>
      </c>
      <c r="AA91" s="2" t="s">
        <v>491</v>
      </c>
      <c r="AB91" s="2" t="s">
        <v>491</v>
      </c>
      <c r="AC91" s="2" t="s">
        <v>491</v>
      </c>
      <c r="AD91" s="2" t="s">
        <v>491</v>
      </c>
      <c r="AJ91" s="8" t="str">
        <f t="shared" ca="1" si="13"/>
        <v>insert into personnel([empref],[manager],[startdate],[enddate]) values ('90','0','2021-11-17','1899-12-30 00:00:00.000')exec @id=dbo.nextval 'personnel.empref'</v>
      </c>
    </row>
    <row r="92" spans="1:36" x14ac:dyDescent="0.3">
      <c r="A92" s="2" t="s">
        <v>546</v>
      </c>
      <c r="B92" s="2" t="str">
        <f t="shared" si="8"/>
        <v>91</v>
      </c>
      <c r="C92" s="2" t="str">
        <f t="shared" si="9"/>
        <v>91</v>
      </c>
      <c r="D92" s="2"/>
      <c r="E92" s="2" t="s">
        <v>491</v>
      </c>
      <c r="F92" s="2" t="s">
        <v>491</v>
      </c>
      <c r="G92" s="2" t="s">
        <v>491</v>
      </c>
      <c r="H92" s="2"/>
      <c r="I92" s="2"/>
      <c r="J92" s="2"/>
      <c r="K92" s="2"/>
      <c r="L92" s="2"/>
      <c r="M92" s="2"/>
      <c r="N92" s="16">
        <f t="shared" ref="N92" si="27">P84+R84</f>
        <v>0</v>
      </c>
      <c r="O92" s="2"/>
      <c r="P92" s="16">
        <f>IF(O92="",0,VLOOKUP(O92,CHOOSE({1,2},X$2:X391,Personnel!A$2:A390),2,0))</f>
        <v>0</v>
      </c>
      <c r="Q92" s="2"/>
      <c r="R92" s="16">
        <f>IF(Q92="",0,VLOOKUP(Q92,CHOOSE({1,2},S$2:S391,Personnel!A$2:A391),2,0))</f>
        <v>0</v>
      </c>
      <c r="S92" s="2"/>
      <c r="T92" s="52">
        <f t="shared" ca="1" si="11"/>
        <v>44517</v>
      </c>
      <c r="U92" s="52" t="s">
        <v>2</v>
      </c>
      <c r="V92" s="2">
        <v>1</v>
      </c>
      <c r="X92" s="16" t="str">
        <f t="shared" si="12"/>
        <v xml:space="preserve">   </v>
      </c>
      <c r="Z92" s="2" t="s">
        <v>491</v>
      </c>
      <c r="AA92" s="2" t="s">
        <v>491</v>
      </c>
      <c r="AB92" s="2" t="s">
        <v>491</v>
      </c>
      <c r="AC92" s="2" t="s">
        <v>491</v>
      </c>
      <c r="AD92" s="2" t="s">
        <v>491</v>
      </c>
      <c r="AJ92" s="8" t="str">
        <f t="shared" ca="1" si="13"/>
        <v>insert into personnel([empref],[manager],[startdate],[enddate]) values ('91','0','2021-11-17','1899-12-30 00:00:00.000')exec @id=dbo.nextval 'personnel.empref'</v>
      </c>
    </row>
    <row r="93" spans="1:36" x14ac:dyDescent="0.3">
      <c r="A93" s="2" t="s">
        <v>547</v>
      </c>
      <c r="B93" s="2" t="str">
        <f t="shared" si="8"/>
        <v>92</v>
      </c>
      <c r="C93" s="2" t="str">
        <f t="shared" si="9"/>
        <v>92</v>
      </c>
      <c r="D93" s="2"/>
      <c r="E93" s="2" t="s">
        <v>491</v>
      </c>
      <c r="F93" s="2" t="s">
        <v>491</v>
      </c>
      <c r="G93" s="2" t="s">
        <v>491</v>
      </c>
      <c r="H93" s="2"/>
      <c r="I93" s="2"/>
      <c r="J93" s="2"/>
      <c r="K93" s="2"/>
      <c r="L93" s="2"/>
      <c r="M93" s="2"/>
      <c r="N93" s="16">
        <f t="shared" ref="N93" si="28">IF(P93+R93="",0,P93+R93)</f>
        <v>0</v>
      </c>
      <c r="O93" s="2"/>
      <c r="P93" s="16">
        <f>IF(O93="",0,VLOOKUP(O93,CHOOSE({1,2},X$2:X392,Personnel!A$2:A391),2,0))</f>
        <v>0</v>
      </c>
      <c r="Q93" s="2"/>
      <c r="R93" s="16">
        <f>IF(Q93="",0,VLOOKUP(Q93,CHOOSE({1,2},S$2:S392,Personnel!A$2:A392),2,0))</f>
        <v>0</v>
      </c>
      <c r="S93" s="2"/>
      <c r="T93" s="52">
        <f t="shared" ca="1" si="11"/>
        <v>44517</v>
      </c>
      <c r="U93" s="52" t="s">
        <v>2</v>
      </c>
      <c r="V93" s="2">
        <v>1</v>
      </c>
      <c r="X93" s="16" t="str">
        <f t="shared" si="12"/>
        <v xml:space="preserve">   </v>
      </c>
      <c r="Z93" s="2" t="s">
        <v>491</v>
      </c>
      <c r="AA93" s="2" t="s">
        <v>491</v>
      </c>
      <c r="AB93" s="2" t="s">
        <v>491</v>
      </c>
      <c r="AC93" s="2" t="s">
        <v>491</v>
      </c>
      <c r="AD93" s="2" t="s">
        <v>491</v>
      </c>
      <c r="AJ93" s="8" t="str">
        <f t="shared" ca="1" si="13"/>
        <v>insert into personnel([empref],[manager],[startdate],[enddate]) values ('92','0','2021-11-17','1899-12-30 00:00:00.000')exec @id=dbo.nextval 'personnel.empref'</v>
      </c>
    </row>
    <row r="94" spans="1:36" x14ac:dyDescent="0.3">
      <c r="A94" s="2" t="s">
        <v>548</v>
      </c>
      <c r="B94" s="2" t="str">
        <f t="shared" si="8"/>
        <v>93</v>
      </c>
      <c r="C94" s="2" t="str">
        <f t="shared" si="9"/>
        <v>93</v>
      </c>
      <c r="D94" s="2"/>
      <c r="E94" s="2" t="s">
        <v>491</v>
      </c>
      <c r="F94" s="2" t="s">
        <v>491</v>
      </c>
      <c r="G94" s="2" t="s">
        <v>491</v>
      </c>
      <c r="H94" s="2"/>
      <c r="I94" s="2"/>
      <c r="J94" s="2"/>
      <c r="K94" s="2"/>
      <c r="L94" s="2"/>
      <c r="M94" s="2"/>
      <c r="N94" s="16">
        <f t="shared" ref="N94" si="29">P86+R86</f>
        <v>0</v>
      </c>
      <c r="O94" s="2"/>
      <c r="P94" s="16">
        <f>IF(O94="",0,VLOOKUP(O94,CHOOSE({1,2},X$2:X393,Personnel!A$2:A392),2,0))</f>
        <v>0</v>
      </c>
      <c r="Q94" s="2"/>
      <c r="R94" s="16">
        <f>IF(Q94="",0,VLOOKUP(Q94,CHOOSE({1,2},S$2:S393,Personnel!A$2:A393),2,0))</f>
        <v>0</v>
      </c>
      <c r="S94" s="2"/>
      <c r="T94" s="52">
        <f t="shared" ca="1" si="11"/>
        <v>44517</v>
      </c>
      <c r="U94" s="52" t="s">
        <v>2</v>
      </c>
      <c r="V94" s="2">
        <v>1</v>
      </c>
      <c r="X94" s="16" t="str">
        <f t="shared" si="12"/>
        <v xml:space="preserve">   </v>
      </c>
      <c r="Z94" s="2" t="s">
        <v>491</v>
      </c>
      <c r="AA94" s="2" t="s">
        <v>491</v>
      </c>
      <c r="AB94" s="2" t="s">
        <v>491</v>
      </c>
      <c r="AC94" s="2" t="s">
        <v>491</v>
      </c>
      <c r="AD94" s="2" t="s">
        <v>491</v>
      </c>
      <c r="AJ94" s="8" t="str">
        <f t="shared" ca="1" si="13"/>
        <v>insert into personnel([empref],[manager],[startdate],[enddate]) values ('93','0','2021-11-17','1899-12-30 00:00:00.000')exec @id=dbo.nextval 'personnel.empref'</v>
      </c>
    </row>
    <row r="95" spans="1:36" x14ac:dyDescent="0.3">
      <c r="A95" s="2" t="s">
        <v>549</v>
      </c>
      <c r="B95" s="2" t="str">
        <f t="shared" si="8"/>
        <v>94</v>
      </c>
      <c r="C95" s="2" t="str">
        <f t="shared" si="9"/>
        <v>94</v>
      </c>
      <c r="D95" s="2"/>
      <c r="E95" s="2" t="s">
        <v>491</v>
      </c>
      <c r="F95" s="2" t="s">
        <v>491</v>
      </c>
      <c r="G95" s="2" t="s">
        <v>491</v>
      </c>
      <c r="H95" s="2"/>
      <c r="I95" s="2"/>
      <c r="J95" s="2"/>
      <c r="K95" s="2"/>
      <c r="L95" s="2"/>
      <c r="M95" s="2"/>
      <c r="N95" s="16">
        <f t="shared" ref="N95" si="30">IF(P95+R95="",0,P95+R95)</f>
        <v>0</v>
      </c>
      <c r="O95" s="2"/>
      <c r="P95" s="16">
        <f>IF(O95="",0,VLOOKUP(O95,CHOOSE({1,2},X$2:X394,Personnel!A$2:A393),2,0))</f>
        <v>0</v>
      </c>
      <c r="Q95" s="2"/>
      <c r="R95" s="16">
        <f>IF(Q95="",0,VLOOKUP(Q95,CHOOSE({1,2},S$2:S394,Personnel!A$2:A394),2,0))</f>
        <v>0</v>
      </c>
      <c r="S95" s="2"/>
      <c r="T95" s="52">
        <f t="shared" ca="1" si="11"/>
        <v>44517</v>
      </c>
      <c r="U95" s="52" t="s">
        <v>2</v>
      </c>
      <c r="V95" s="2">
        <v>1</v>
      </c>
      <c r="X95" s="16" t="str">
        <f t="shared" si="12"/>
        <v xml:space="preserve">   </v>
      </c>
      <c r="Z95" s="2" t="s">
        <v>491</v>
      </c>
      <c r="AA95" s="2" t="s">
        <v>491</v>
      </c>
      <c r="AB95" s="2" t="s">
        <v>491</v>
      </c>
      <c r="AC95" s="2" t="s">
        <v>491</v>
      </c>
      <c r="AD95" s="2" t="s">
        <v>491</v>
      </c>
      <c r="AJ95" s="8" t="str">
        <f t="shared" ca="1" si="13"/>
        <v>insert into personnel([empref],[manager],[startdate],[enddate]) values ('94','0','2021-11-17','1899-12-30 00:00:00.000')exec @id=dbo.nextval 'personnel.empref'</v>
      </c>
    </row>
    <row r="96" spans="1:36" x14ac:dyDescent="0.3">
      <c r="A96" s="2" t="s">
        <v>550</v>
      </c>
      <c r="B96" s="2" t="str">
        <f t="shared" si="8"/>
        <v>95</v>
      </c>
      <c r="C96" s="2" t="str">
        <f t="shared" si="9"/>
        <v>95</v>
      </c>
      <c r="D96" s="2"/>
      <c r="E96" s="2" t="s">
        <v>491</v>
      </c>
      <c r="F96" s="2" t="s">
        <v>491</v>
      </c>
      <c r="G96" s="2" t="s">
        <v>491</v>
      </c>
      <c r="H96" s="2"/>
      <c r="I96" s="2"/>
      <c r="J96" s="2"/>
      <c r="K96" s="2"/>
      <c r="L96" s="2"/>
      <c r="M96" s="2"/>
      <c r="N96" s="16">
        <f t="shared" ref="N96" si="31">P88+R88</f>
        <v>0</v>
      </c>
      <c r="O96" s="2"/>
      <c r="P96" s="16">
        <f>IF(O96="",0,VLOOKUP(O96,CHOOSE({1,2},X$2:X395,Personnel!A$2:A394),2,0))</f>
        <v>0</v>
      </c>
      <c r="Q96" s="2"/>
      <c r="R96" s="16">
        <f>IF(Q96="",0,VLOOKUP(Q96,CHOOSE({1,2},S$2:S395,Personnel!A$2:A395),2,0))</f>
        <v>0</v>
      </c>
      <c r="S96" s="2"/>
      <c r="T96" s="52">
        <f t="shared" ca="1" si="11"/>
        <v>44517</v>
      </c>
      <c r="U96" s="52" t="s">
        <v>2</v>
      </c>
      <c r="V96" s="2">
        <v>1</v>
      </c>
      <c r="X96" s="16" t="str">
        <f t="shared" si="12"/>
        <v xml:space="preserve">   </v>
      </c>
      <c r="Z96" s="2" t="s">
        <v>491</v>
      </c>
      <c r="AA96" s="2" t="s">
        <v>491</v>
      </c>
      <c r="AB96" s="2" t="s">
        <v>491</v>
      </c>
      <c r="AC96" s="2" t="s">
        <v>491</v>
      </c>
      <c r="AD96" s="2" t="s">
        <v>491</v>
      </c>
      <c r="AJ96" s="8" t="str">
        <f t="shared" ca="1" si="13"/>
        <v>insert into personnel([empref],[manager],[startdate],[enddate]) values ('95','0','2021-11-17','1899-12-30 00:00:00.000')exec @id=dbo.nextval 'personnel.empref'</v>
      </c>
    </row>
    <row r="97" spans="1:36" x14ac:dyDescent="0.3">
      <c r="A97" s="2" t="s">
        <v>551</v>
      </c>
      <c r="B97" s="2" t="str">
        <f t="shared" si="8"/>
        <v>96</v>
      </c>
      <c r="C97" s="2" t="str">
        <f t="shared" si="9"/>
        <v>96</v>
      </c>
      <c r="D97" s="2"/>
      <c r="E97" s="2" t="s">
        <v>491</v>
      </c>
      <c r="F97" s="2" t="s">
        <v>491</v>
      </c>
      <c r="G97" s="2" t="s">
        <v>491</v>
      </c>
      <c r="H97" s="2"/>
      <c r="I97" s="2"/>
      <c r="J97" s="2"/>
      <c r="K97" s="2"/>
      <c r="L97" s="2"/>
      <c r="M97" s="2"/>
      <c r="N97" s="16">
        <f t="shared" ref="N97" si="32">IF(P97+R97="",0,P97+R97)</f>
        <v>0</v>
      </c>
      <c r="O97" s="2"/>
      <c r="P97" s="16">
        <f>IF(O97="",0,VLOOKUP(O97,CHOOSE({1,2},X$2:X396,Personnel!A$2:A395),2,0))</f>
        <v>0</v>
      </c>
      <c r="Q97" s="2"/>
      <c r="R97" s="16">
        <f>IF(Q97="",0,VLOOKUP(Q97,CHOOSE({1,2},S$2:S396,Personnel!A$2:A396),2,0))</f>
        <v>0</v>
      </c>
      <c r="S97" s="2"/>
      <c r="T97" s="52">
        <f t="shared" ca="1" si="11"/>
        <v>44517</v>
      </c>
      <c r="U97" s="52" t="s">
        <v>2</v>
      </c>
      <c r="V97" s="2">
        <v>1</v>
      </c>
      <c r="X97" s="16" t="str">
        <f t="shared" si="12"/>
        <v xml:space="preserve">   </v>
      </c>
      <c r="Z97" s="2" t="s">
        <v>491</v>
      </c>
      <c r="AA97" s="2" t="s">
        <v>491</v>
      </c>
      <c r="AB97" s="2" t="s">
        <v>491</v>
      </c>
      <c r="AC97" s="2" t="s">
        <v>491</v>
      </c>
      <c r="AD97" s="2" t="s">
        <v>491</v>
      </c>
      <c r="AJ97" s="8" t="str">
        <f t="shared" ca="1" si="13"/>
        <v>insert into personnel([empref],[manager],[startdate],[enddate]) values ('96','0','2021-11-17','1899-12-30 00:00:00.000')exec @id=dbo.nextval 'personnel.empref'</v>
      </c>
    </row>
    <row r="98" spans="1:36" x14ac:dyDescent="0.3">
      <c r="A98" s="2" t="s">
        <v>552</v>
      </c>
      <c r="B98" s="2" t="str">
        <f t="shared" si="8"/>
        <v>97</v>
      </c>
      <c r="C98" s="2" t="str">
        <f t="shared" si="9"/>
        <v>97</v>
      </c>
      <c r="D98" s="2"/>
      <c r="E98" s="2" t="s">
        <v>491</v>
      </c>
      <c r="F98" s="2" t="s">
        <v>491</v>
      </c>
      <c r="G98" s="2" t="s">
        <v>491</v>
      </c>
      <c r="H98" s="2"/>
      <c r="I98" s="2"/>
      <c r="J98" s="2"/>
      <c r="K98" s="2"/>
      <c r="L98" s="2"/>
      <c r="M98" s="2"/>
      <c r="N98" s="16">
        <f t="shared" ref="N98" si="33">P90+R90</f>
        <v>0</v>
      </c>
      <c r="O98" s="2"/>
      <c r="P98" s="16">
        <f>IF(O98="",0,VLOOKUP(O98,CHOOSE({1,2},X$2:X397,Personnel!A$2:A396),2,0))</f>
        <v>0</v>
      </c>
      <c r="Q98" s="2"/>
      <c r="R98" s="16">
        <f>IF(Q98="",0,VLOOKUP(Q98,CHOOSE({1,2},S$2:S397,Personnel!A$2:A397),2,0))</f>
        <v>0</v>
      </c>
      <c r="S98" s="2"/>
      <c r="T98" s="52">
        <f t="shared" ca="1" si="11"/>
        <v>44517</v>
      </c>
      <c r="U98" s="52" t="s">
        <v>2</v>
      </c>
      <c r="V98" s="2">
        <v>1</v>
      </c>
      <c r="X98" s="16" t="str">
        <f t="shared" si="12"/>
        <v xml:space="preserve">   </v>
      </c>
      <c r="Z98" s="2" t="s">
        <v>491</v>
      </c>
      <c r="AA98" s="2" t="s">
        <v>491</v>
      </c>
      <c r="AB98" s="2" t="s">
        <v>491</v>
      </c>
      <c r="AC98" s="2" t="s">
        <v>491</v>
      </c>
      <c r="AD98" s="2" t="s">
        <v>491</v>
      </c>
      <c r="AJ98" s="8" t="str">
        <f t="shared" ca="1" si="13"/>
        <v>insert into personnel([empref],[manager],[startdate],[enddate]) values ('97','0','2021-11-17','1899-12-30 00:00:00.000')exec @id=dbo.nextval 'personnel.empref'</v>
      </c>
    </row>
    <row r="99" spans="1:36" x14ac:dyDescent="0.3">
      <c r="A99" s="2" t="s">
        <v>553</v>
      </c>
      <c r="B99" s="2" t="str">
        <f t="shared" si="8"/>
        <v>98</v>
      </c>
      <c r="C99" s="2" t="str">
        <f t="shared" si="9"/>
        <v>98</v>
      </c>
      <c r="D99" s="2"/>
      <c r="E99" s="2" t="s">
        <v>491</v>
      </c>
      <c r="F99" s="2" t="s">
        <v>491</v>
      </c>
      <c r="G99" s="2" t="s">
        <v>491</v>
      </c>
      <c r="H99" s="2"/>
      <c r="I99" s="2"/>
      <c r="J99" s="2"/>
      <c r="K99" s="2"/>
      <c r="L99" s="2"/>
      <c r="M99" s="2"/>
      <c r="N99" s="16">
        <f t="shared" ref="N99" si="34">IF(P99+R99="",0,P99+R99)</f>
        <v>0</v>
      </c>
      <c r="O99" s="2"/>
      <c r="P99" s="16">
        <f>IF(O99="",0,VLOOKUP(O99,CHOOSE({1,2},X$2:X398,Personnel!A$2:A397),2,0))</f>
        <v>0</v>
      </c>
      <c r="Q99" s="2"/>
      <c r="R99" s="16">
        <f>IF(Q99="",0,VLOOKUP(Q99,CHOOSE({1,2},S$2:S398,Personnel!A$2:A398),2,0))</f>
        <v>0</v>
      </c>
      <c r="S99" s="2"/>
      <c r="T99" s="52">
        <f t="shared" ca="1" si="11"/>
        <v>44517</v>
      </c>
      <c r="U99" s="52" t="s">
        <v>2</v>
      </c>
      <c r="V99" s="2">
        <v>1</v>
      </c>
      <c r="X99" s="16" t="str">
        <f t="shared" si="12"/>
        <v xml:space="preserve">   </v>
      </c>
      <c r="Z99" s="2" t="s">
        <v>491</v>
      </c>
      <c r="AA99" s="2" t="s">
        <v>491</v>
      </c>
      <c r="AB99" s="2" t="s">
        <v>491</v>
      </c>
      <c r="AC99" s="2" t="s">
        <v>491</v>
      </c>
      <c r="AD99" s="2" t="s">
        <v>491</v>
      </c>
      <c r="AJ99" s="8" t="str">
        <f t="shared" ca="1" si="13"/>
        <v>insert into personnel([empref],[manager],[startdate],[enddate]) values ('98','0','2021-11-17','1899-12-30 00:00:00.000')exec @id=dbo.nextval 'personnel.empref'</v>
      </c>
    </row>
    <row r="100" spans="1:36" x14ac:dyDescent="0.3">
      <c r="A100" s="2" t="s">
        <v>554</v>
      </c>
      <c r="B100" s="2" t="str">
        <f t="shared" si="8"/>
        <v>99</v>
      </c>
      <c r="C100" s="2" t="str">
        <f t="shared" si="9"/>
        <v>99</v>
      </c>
      <c r="D100" s="2"/>
      <c r="E100" s="2" t="s">
        <v>491</v>
      </c>
      <c r="F100" s="2" t="s">
        <v>491</v>
      </c>
      <c r="G100" s="2" t="s">
        <v>491</v>
      </c>
      <c r="H100" s="2"/>
      <c r="I100" s="2"/>
      <c r="J100" s="2"/>
      <c r="K100" s="2"/>
      <c r="L100" s="2"/>
      <c r="M100" s="2"/>
      <c r="N100" s="16">
        <f t="shared" ref="N100" si="35">P92+R92</f>
        <v>0</v>
      </c>
      <c r="O100" s="2"/>
      <c r="P100" s="16">
        <f>IF(O100="",0,VLOOKUP(O100,CHOOSE({1,2},X$2:X399,Personnel!A$2:A398),2,0))</f>
        <v>0</v>
      </c>
      <c r="Q100" s="2"/>
      <c r="R100" s="16">
        <f>IF(Q100="",0,VLOOKUP(Q100,CHOOSE({1,2},S$2:S399,Personnel!A$2:A399),2,0))</f>
        <v>0</v>
      </c>
      <c r="S100" s="2"/>
      <c r="T100" s="52">
        <f t="shared" ca="1" si="11"/>
        <v>44517</v>
      </c>
      <c r="U100" s="52" t="s">
        <v>2</v>
      </c>
      <c r="V100" s="2">
        <v>1</v>
      </c>
      <c r="X100" s="16" t="str">
        <f t="shared" si="12"/>
        <v xml:space="preserve">   </v>
      </c>
      <c r="Z100" s="2" t="s">
        <v>491</v>
      </c>
      <c r="AA100" s="2" t="s">
        <v>491</v>
      </c>
      <c r="AB100" s="2" t="s">
        <v>491</v>
      </c>
      <c r="AC100" s="2" t="s">
        <v>491</v>
      </c>
      <c r="AD100" s="2" t="s">
        <v>491</v>
      </c>
      <c r="AJ100" s="8" t="str">
        <f t="shared" ca="1" si="13"/>
        <v>insert into personnel([empref],[manager],[startdate],[enddate]) values ('99','0','2021-11-17','1899-12-30 00:00:00.000')exec @id=dbo.nextval 'personnel.empref'</v>
      </c>
    </row>
    <row r="101" spans="1:36" x14ac:dyDescent="0.3">
      <c r="A101" s="2" t="s">
        <v>555</v>
      </c>
      <c r="B101" s="2" t="str">
        <f t="shared" si="8"/>
        <v>100</v>
      </c>
      <c r="C101" s="2" t="str">
        <f t="shared" si="9"/>
        <v>100</v>
      </c>
      <c r="D101" s="2"/>
      <c r="E101" s="2" t="s">
        <v>491</v>
      </c>
      <c r="F101" s="2" t="s">
        <v>491</v>
      </c>
      <c r="G101" s="2" t="s">
        <v>491</v>
      </c>
      <c r="H101" s="2"/>
      <c r="I101" s="2"/>
      <c r="J101" s="2"/>
      <c r="K101" s="2"/>
      <c r="L101" s="2"/>
      <c r="M101" s="2"/>
      <c r="N101" s="16">
        <f t="shared" ref="N101" si="36">IF(P101+R101="",0,P101+R101)</f>
        <v>0</v>
      </c>
      <c r="O101" s="2"/>
      <c r="P101" s="16">
        <f>IF(O101="",0,VLOOKUP(O101,CHOOSE({1,2},X$2:X400,Personnel!A$2:A399),2,0))</f>
        <v>0</v>
      </c>
      <c r="Q101" s="2"/>
      <c r="R101" s="16">
        <f>IF(Q101="",0,VLOOKUP(Q101,CHOOSE({1,2},S$2:S400,Personnel!A$2:A400),2,0))</f>
        <v>0</v>
      </c>
      <c r="S101" s="2"/>
      <c r="T101" s="52">
        <f t="shared" ca="1" si="11"/>
        <v>44517</v>
      </c>
      <c r="U101" s="52" t="s">
        <v>2</v>
      </c>
      <c r="V101" s="2">
        <v>1</v>
      </c>
      <c r="X101" s="16" t="str">
        <f t="shared" si="12"/>
        <v xml:space="preserve">   </v>
      </c>
      <c r="Z101" s="2" t="s">
        <v>491</v>
      </c>
      <c r="AA101" s="2" t="s">
        <v>491</v>
      </c>
      <c r="AB101" s="2" t="s">
        <v>491</v>
      </c>
      <c r="AC101" s="2" t="s">
        <v>491</v>
      </c>
      <c r="AD101" s="2" t="s">
        <v>491</v>
      </c>
      <c r="AJ101" s="8" t="str">
        <f t="shared" ca="1" si="13"/>
        <v>insert into personnel([empref],[manager],[startdate],[enddate]) values ('100','0','2021-11-17','1899-12-30 00:00:00.000')exec @id=dbo.nextval 'personnel.empref'</v>
      </c>
    </row>
    <row r="102" spans="1:36" x14ac:dyDescent="0.3">
      <c r="A102" s="2" t="s">
        <v>556</v>
      </c>
      <c r="B102" s="2" t="str">
        <f t="shared" si="8"/>
        <v>101</v>
      </c>
      <c r="C102" s="2" t="str">
        <f t="shared" si="9"/>
        <v>101</v>
      </c>
      <c r="D102" s="2"/>
      <c r="E102" s="2" t="s">
        <v>491</v>
      </c>
      <c r="F102" s="2" t="s">
        <v>491</v>
      </c>
      <c r="G102" s="2" t="s">
        <v>491</v>
      </c>
      <c r="H102" s="2"/>
      <c r="I102" s="2"/>
      <c r="J102" s="2"/>
      <c r="K102" s="2"/>
      <c r="L102" s="2"/>
      <c r="M102" s="2"/>
      <c r="N102" s="16">
        <f t="shared" ref="N102" si="37">P94+R94</f>
        <v>0</v>
      </c>
      <c r="O102" s="2"/>
      <c r="P102" s="16">
        <f>IF(O102="",0,VLOOKUP(O102,CHOOSE({1,2},X$2:X401,Personnel!A$2:A400),2,0))</f>
        <v>0</v>
      </c>
      <c r="Q102" s="2"/>
      <c r="R102" s="16">
        <f>IF(Q102="",0,VLOOKUP(Q102,CHOOSE({1,2},S$2:S401,Personnel!A$2:A401),2,0))</f>
        <v>0</v>
      </c>
      <c r="S102" s="2"/>
      <c r="T102" s="52">
        <f t="shared" ca="1" si="11"/>
        <v>44517</v>
      </c>
      <c r="U102" s="52" t="s">
        <v>2</v>
      </c>
      <c r="V102" s="2">
        <v>1</v>
      </c>
      <c r="X102" s="16" t="str">
        <f t="shared" si="12"/>
        <v xml:space="preserve">   </v>
      </c>
      <c r="Z102" s="2" t="s">
        <v>491</v>
      </c>
      <c r="AA102" s="2" t="s">
        <v>491</v>
      </c>
      <c r="AB102" s="2" t="s">
        <v>491</v>
      </c>
      <c r="AC102" s="2" t="s">
        <v>491</v>
      </c>
      <c r="AD102" s="2" t="s">
        <v>491</v>
      </c>
      <c r="AJ102" s="8" t="str">
        <f t="shared" ca="1" si="13"/>
        <v>insert into personnel([empref],[manager],[startdate],[enddate]) values ('101','0','2021-11-17','1899-12-30 00:00:00.000')exec @id=dbo.nextval 'personnel.empref'</v>
      </c>
    </row>
    <row r="103" spans="1:36" x14ac:dyDescent="0.3">
      <c r="A103" s="2" t="s">
        <v>557</v>
      </c>
      <c r="B103" s="2" t="str">
        <f t="shared" si="8"/>
        <v>102</v>
      </c>
      <c r="C103" s="2" t="str">
        <f t="shared" si="9"/>
        <v>102</v>
      </c>
      <c r="D103" s="2"/>
      <c r="E103" s="2" t="s">
        <v>491</v>
      </c>
      <c r="F103" s="2" t="s">
        <v>491</v>
      </c>
      <c r="G103" s="2" t="s">
        <v>491</v>
      </c>
      <c r="H103" s="2"/>
      <c r="I103" s="2"/>
      <c r="J103" s="2"/>
      <c r="K103" s="2"/>
      <c r="L103" s="2"/>
      <c r="M103" s="2"/>
      <c r="N103" s="16">
        <f t="shared" ref="N103" si="38">IF(P103+R103="",0,P103+R103)</f>
        <v>0</v>
      </c>
      <c r="O103" s="2"/>
      <c r="P103" s="16">
        <f>IF(O103="",0,VLOOKUP(O103,CHOOSE({1,2},X$2:X402,Personnel!A$2:A401),2,0))</f>
        <v>0</v>
      </c>
      <c r="Q103" s="2"/>
      <c r="R103" s="16">
        <f>IF(Q103="",0,VLOOKUP(Q103,CHOOSE({1,2},S$2:S402,Personnel!A$2:A402),2,0))</f>
        <v>0</v>
      </c>
      <c r="S103" s="2"/>
      <c r="T103" s="52">
        <f t="shared" ca="1" si="11"/>
        <v>44517</v>
      </c>
      <c r="U103" s="52" t="s">
        <v>2</v>
      </c>
      <c r="V103" s="2">
        <v>1</v>
      </c>
      <c r="X103" s="16" t="str">
        <f t="shared" si="12"/>
        <v xml:space="preserve">   </v>
      </c>
      <c r="Z103" s="2" t="s">
        <v>491</v>
      </c>
      <c r="AA103" s="2" t="s">
        <v>491</v>
      </c>
      <c r="AB103" s="2" t="s">
        <v>491</v>
      </c>
      <c r="AC103" s="2" t="s">
        <v>491</v>
      </c>
      <c r="AD103" s="2" t="s">
        <v>491</v>
      </c>
      <c r="AJ103" s="8" t="str">
        <f t="shared" ca="1" si="13"/>
        <v>insert into personnel([empref],[manager],[startdate],[enddate]) values ('102','0','2021-11-17','1899-12-30 00:00:00.000')exec @id=dbo.nextval 'personnel.empref'</v>
      </c>
    </row>
    <row r="104" spans="1:36" x14ac:dyDescent="0.3">
      <c r="A104" s="2" t="s">
        <v>558</v>
      </c>
      <c r="B104" s="2" t="str">
        <f t="shared" si="8"/>
        <v>103</v>
      </c>
      <c r="C104" s="2" t="str">
        <f t="shared" si="9"/>
        <v>103</v>
      </c>
      <c r="D104" s="2"/>
      <c r="E104" s="2" t="s">
        <v>491</v>
      </c>
      <c r="F104" s="2" t="s">
        <v>491</v>
      </c>
      <c r="G104" s="2" t="s">
        <v>491</v>
      </c>
      <c r="H104" s="2"/>
      <c r="I104" s="2"/>
      <c r="J104" s="2"/>
      <c r="K104" s="2"/>
      <c r="L104" s="2"/>
      <c r="M104" s="2"/>
      <c r="N104" s="16">
        <f t="shared" ref="N104" si="39">P96+R96</f>
        <v>0</v>
      </c>
      <c r="O104" s="2"/>
      <c r="P104" s="16">
        <f>IF(O104="",0,VLOOKUP(O104,CHOOSE({1,2},X$2:X403,Personnel!A$2:A402),2,0))</f>
        <v>0</v>
      </c>
      <c r="Q104" s="2"/>
      <c r="R104" s="16">
        <f>IF(Q104="",0,VLOOKUP(Q104,CHOOSE({1,2},S$2:S403,Personnel!A$2:A403),2,0))</f>
        <v>0</v>
      </c>
      <c r="S104" s="2"/>
      <c r="T104" s="52">
        <f t="shared" ca="1" si="11"/>
        <v>44517</v>
      </c>
      <c r="U104" s="52" t="s">
        <v>2</v>
      </c>
      <c r="V104" s="2">
        <v>1</v>
      </c>
      <c r="X104" s="16" t="str">
        <f t="shared" si="12"/>
        <v xml:space="preserve">   </v>
      </c>
      <c r="Z104" s="2" t="s">
        <v>491</v>
      </c>
      <c r="AA104" s="2" t="s">
        <v>491</v>
      </c>
      <c r="AB104" s="2" t="s">
        <v>491</v>
      </c>
      <c r="AC104" s="2" t="s">
        <v>491</v>
      </c>
      <c r="AD104" s="2" t="s">
        <v>491</v>
      </c>
      <c r="AJ104" s="8" t="str">
        <f t="shared" ca="1" si="13"/>
        <v>insert into personnel([empref],[manager],[startdate],[enddate]) values ('103','0','2021-11-17','1899-12-30 00:00:00.000')exec @id=dbo.nextval 'personnel.empref'</v>
      </c>
    </row>
    <row r="105" spans="1:36" x14ac:dyDescent="0.3">
      <c r="A105" s="2" t="s">
        <v>559</v>
      </c>
      <c r="B105" s="2" t="str">
        <f t="shared" si="8"/>
        <v>104</v>
      </c>
      <c r="C105" s="2" t="str">
        <f t="shared" si="9"/>
        <v>104</v>
      </c>
      <c r="D105" s="2"/>
      <c r="E105" s="2" t="s">
        <v>491</v>
      </c>
      <c r="F105" s="2" t="s">
        <v>491</v>
      </c>
      <c r="G105" s="2" t="s">
        <v>491</v>
      </c>
      <c r="H105" s="2"/>
      <c r="I105" s="2"/>
      <c r="J105" s="2"/>
      <c r="K105" s="2"/>
      <c r="L105" s="2"/>
      <c r="M105" s="2"/>
      <c r="N105" s="16">
        <f t="shared" ref="N105" si="40">IF(P105+R105="",0,P105+R105)</f>
        <v>0</v>
      </c>
      <c r="O105" s="2"/>
      <c r="P105" s="16">
        <f>IF(O105="",0,VLOOKUP(O105,CHOOSE({1,2},X$2:X404,Personnel!A$2:A403),2,0))</f>
        <v>0</v>
      </c>
      <c r="Q105" s="2"/>
      <c r="R105" s="16">
        <f>IF(Q105="",0,VLOOKUP(Q105,CHOOSE({1,2},S$2:S404,Personnel!A$2:A404),2,0))</f>
        <v>0</v>
      </c>
      <c r="S105" s="2"/>
      <c r="T105" s="52">
        <f t="shared" ca="1" si="11"/>
        <v>44517</v>
      </c>
      <c r="U105" s="52" t="s">
        <v>2</v>
      </c>
      <c r="V105" s="2">
        <v>1</v>
      </c>
      <c r="X105" s="16" t="str">
        <f t="shared" si="12"/>
        <v xml:space="preserve">   </v>
      </c>
      <c r="Z105" s="2" t="s">
        <v>491</v>
      </c>
      <c r="AA105" s="2" t="s">
        <v>491</v>
      </c>
      <c r="AB105" s="2" t="s">
        <v>491</v>
      </c>
      <c r="AC105" s="2" t="s">
        <v>491</v>
      </c>
      <c r="AD105" s="2" t="s">
        <v>491</v>
      </c>
      <c r="AJ105" s="8" t="str">
        <f t="shared" ca="1" si="13"/>
        <v>insert into personnel([empref],[manager],[startdate],[enddate]) values ('104','0','2021-11-17','1899-12-30 00:00:00.000')exec @id=dbo.nextval 'personnel.empref'</v>
      </c>
    </row>
    <row r="106" spans="1:36" x14ac:dyDescent="0.3">
      <c r="A106" s="2" t="s">
        <v>560</v>
      </c>
      <c r="B106" s="2" t="str">
        <f t="shared" si="8"/>
        <v>105</v>
      </c>
      <c r="C106" s="2" t="str">
        <f t="shared" si="9"/>
        <v>105</v>
      </c>
      <c r="D106" s="2"/>
      <c r="E106" s="2" t="s">
        <v>491</v>
      </c>
      <c r="F106" s="2" t="s">
        <v>491</v>
      </c>
      <c r="G106" s="2" t="s">
        <v>491</v>
      </c>
      <c r="H106" s="2"/>
      <c r="I106" s="2"/>
      <c r="J106" s="2"/>
      <c r="K106" s="2"/>
      <c r="L106" s="2"/>
      <c r="M106" s="2"/>
      <c r="N106" s="16">
        <f t="shared" ref="N106" si="41">P98+R98</f>
        <v>0</v>
      </c>
      <c r="O106" s="2"/>
      <c r="P106" s="16">
        <f>IF(O106="",0,VLOOKUP(O106,CHOOSE({1,2},X$2:X405,Personnel!A$2:A404),2,0))</f>
        <v>0</v>
      </c>
      <c r="Q106" s="2"/>
      <c r="R106" s="16">
        <f>IF(Q106="",0,VLOOKUP(Q106,CHOOSE({1,2},S$2:S405,Personnel!A$2:A405),2,0))</f>
        <v>0</v>
      </c>
      <c r="S106" s="2"/>
      <c r="T106" s="52">
        <f t="shared" ca="1" si="11"/>
        <v>44517</v>
      </c>
      <c r="U106" s="52" t="s">
        <v>2</v>
      </c>
      <c r="V106" s="2">
        <v>1</v>
      </c>
      <c r="X106" s="16" t="str">
        <f t="shared" si="12"/>
        <v xml:space="preserve">   </v>
      </c>
      <c r="Z106" s="2" t="s">
        <v>491</v>
      </c>
      <c r="AA106" s="2" t="s">
        <v>491</v>
      </c>
      <c r="AB106" s="2" t="s">
        <v>491</v>
      </c>
      <c r="AC106" s="2" t="s">
        <v>491</v>
      </c>
      <c r="AD106" s="2" t="s">
        <v>491</v>
      </c>
      <c r="AJ106" s="8" t="str">
        <f t="shared" ca="1" si="13"/>
        <v>insert into personnel([empref],[manager],[startdate],[enddate]) values ('105','0','2021-11-17','1899-12-30 00:00:00.000')exec @id=dbo.nextval 'personnel.empref'</v>
      </c>
    </row>
    <row r="107" spans="1:36" x14ac:dyDescent="0.3">
      <c r="A107" s="2" t="s">
        <v>561</v>
      </c>
      <c r="B107" s="2" t="str">
        <f t="shared" si="8"/>
        <v>106</v>
      </c>
      <c r="C107" s="2" t="str">
        <f t="shared" si="9"/>
        <v>106</v>
      </c>
      <c r="D107" s="2"/>
      <c r="E107" s="2" t="s">
        <v>491</v>
      </c>
      <c r="F107" s="2" t="s">
        <v>491</v>
      </c>
      <c r="G107" s="2" t="s">
        <v>491</v>
      </c>
      <c r="H107" s="2"/>
      <c r="I107" s="2"/>
      <c r="J107" s="2"/>
      <c r="K107" s="2"/>
      <c r="L107" s="2"/>
      <c r="M107" s="2"/>
      <c r="N107" s="16">
        <f t="shared" ref="N107" si="42">IF(P107+R107="",0,P107+R107)</f>
        <v>0</v>
      </c>
      <c r="O107" s="2"/>
      <c r="P107" s="16">
        <f>IF(O107="",0,VLOOKUP(O107,CHOOSE({1,2},X$2:X406,Personnel!A$2:A405),2,0))</f>
        <v>0</v>
      </c>
      <c r="Q107" s="2"/>
      <c r="R107" s="16">
        <f>IF(Q107="",0,VLOOKUP(Q107,CHOOSE({1,2},S$2:S406,Personnel!A$2:A406),2,0))</f>
        <v>0</v>
      </c>
      <c r="S107" s="2"/>
      <c r="T107" s="52">
        <f t="shared" ca="1" si="11"/>
        <v>44517</v>
      </c>
      <c r="U107" s="52" t="s">
        <v>2</v>
      </c>
      <c r="V107" s="2">
        <v>1</v>
      </c>
      <c r="X107" s="16" t="str">
        <f t="shared" si="12"/>
        <v xml:space="preserve">   </v>
      </c>
      <c r="Z107" s="2" t="s">
        <v>491</v>
      </c>
      <c r="AA107" s="2" t="s">
        <v>491</v>
      </c>
      <c r="AB107" s="2" t="s">
        <v>491</v>
      </c>
      <c r="AC107" s="2" t="s">
        <v>491</v>
      </c>
      <c r="AD107" s="2" t="s">
        <v>491</v>
      </c>
      <c r="AJ107" s="8" t="str">
        <f t="shared" ca="1" si="13"/>
        <v>insert into personnel([empref],[manager],[startdate],[enddate]) values ('106','0','2021-11-17','1899-12-30 00:00:00.000')exec @id=dbo.nextval 'personnel.empref'</v>
      </c>
    </row>
    <row r="108" spans="1:36" x14ac:dyDescent="0.3">
      <c r="A108" s="2" t="s">
        <v>562</v>
      </c>
      <c r="B108" s="2" t="str">
        <f t="shared" si="8"/>
        <v>107</v>
      </c>
      <c r="C108" s="2" t="str">
        <f t="shared" si="9"/>
        <v>107</v>
      </c>
      <c r="D108" s="2"/>
      <c r="E108" s="2" t="s">
        <v>491</v>
      </c>
      <c r="F108" s="2" t="s">
        <v>491</v>
      </c>
      <c r="G108" s="2" t="s">
        <v>491</v>
      </c>
      <c r="H108" s="2"/>
      <c r="I108" s="2"/>
      <c r="J108" s="2"/>
      <c r="K108" s="2"/>
      <c r="L108" s="2"/>
      <c r="M108" s="2"/>
      <c r="N108" s="16">
        <f t="shared" ref="N108" si="43">P100+R100</f>
        <v>0</v>
      </c>
      <c r="O108" s="2"/>
      <c r="P108" s="16">
        <f>IF(O108="",0,VLOOKUP(O108,CHOOSE({1,2},X$2:X407,Personnel!A$2:A406),2,0))</f>
        <v>0</v>
      </c>
      <c r="Q108" s="2"/>
      <c r="R108" s="16">
        <f>IF(Q108="",0,VLOOKUP(Q108,CHOOSE({1,2},S$2:S407,Personnel!A$2:A407),2,0))</f>
        <v>0</v>
      </c>
      <c r="S108" s="2"/>
      <c r="T108" s="52">
        <f t="shared" ca="1" si="11"/>
        <v>44517</v>
      </c>
      <c r="U108" s="52" t="s">
        <v>2</v>
      </c>
      <c r="V108" s="2">
        <v>1</v>
      </c>
      <c r="X108" s="16" t="str">
        <f t="shared" si="12"/>
        <v xml:space="preserve">   </v>
      </c>
      <c r="Z108" s="2" t="s">
        <v>491</v>
      </c>
      <c r="AA108" s="2" t="s">
        <v>491</v>
      </c>
      <c r="AB108" s="2" t="s">
        <v>491</v>
      </c>
      <c r="AC108" s="2" t="s">
        <v>491</v>
      </c>
      <c r="AD108" s="2" t="s">
        <v>491</v>
      </c>
      <c r="AJ108" s="8" t="str">
        <f t="shared" ca="1" si="13"/>
        <v>insert into personnel([empref],[manager],[startdate],[enddate]) values ('107','0','2021-11-17','1899-12-30 00:00:00.000')exec @id=dbo.nextval 'personnel.empref'</v>
      </c>
    </row>
    <row r="109" spans="1:36" x14ac:dyDescent="0.3">
      <c r="A109" s="2" t="s">
        <v>563</v>
      </c>
      <c r="B109" s="2" t="str">
        <f t="shared" si="8"/>
        <v>108</v>
      </c>
      <c r="C109" s="2" t="str">
        <f t="shared" si="9"/>
        <v>108</v>
      </c>
      <c r="D109" s="2"/>
      <c r="E109" s="2" t="s">
        <v>491</v>
      </c>
      <c r="F109" s="2" t="s">
        <v>491</v>
      </c>
      <c r="G109" s="2" t="s">
        <v>491</v>
      </c>
      <c r="H109" s="2"/>
      <c r="I109" s="2"/>
      <c r="J109" s="2"/>
      <c r="K109" s="2"/>
      <c r="L109" s="2"/>
      <c r="M109" s="2"/>
      <c r="N109" s="16">
        <f t="shared" ref="N109" si="44">IF(P109+R109="",0,P109+R109)</f>
        <v>0</v>
      </c>
      <c r="O109" s="2"/>
      <c r="P109" s="16">
        <f>IF(O109="",0,VLOOKUP(O109,CHOOSE({1,2},X$2:X408,Personnel!A$2:A407),2,0))</f>
        <v>0</v>
      </c>
      <c r="Q109" s="2"/>
      <c r="R109" s="16">
        <f>IF(Q109="",0,VLOOKUP(Q109,CHOOSE({1,2},S$2:S408,Personnel!A$2:A408),2,0))</f>
        <v>0</v>
      </c>
      <c r="S109" s="2"/>
      <c r="T109" s="52">
        <f t="shared" ca="1" si="11"/>
        <v>44517</v>
      </c>
      <c r="U109" s="52" t="s">
        <v>2</v>
      </c>
      <c r="V109" s="2">
        <v>1</v>
      </c>
      <c r="X109" s="16" t="str">
        <f t="shared" si="12"/>
        <v xml:space="preserve">   </v>
      </c>
      <c r="Z109" s="2" t="s">
        <v>491</v>
      </c>
      <c r="AA109" s="2" t="s">
        <v>491</v>
      </c>
      <c r="AB109" s="2" t="s">
        <v>491</v>
      </c>
      <c r="AC109" s="2" t="s">
        <v>491</v>
      </c>
      <c r="AD109" s="2" t="s">
        <v>491</v>
      </c>
      <c r="AJ109" s="8" t="str">
        <f t="shared" ca="1" si="13"/>
        <v>insert into personnel([empref],[manager],[startdate],[enddate]) values ('108','0','2021-11-17','1899-12-30 00:00:00.000')exec @id=dbo.nextval 'personnel.empref'</v>
      </c>
    </row>
    <row r="110" spans="1:36" x14ac:dyDescent="0.3">
      <c r="A110" s="2" t="s">
        <v>564</v>
      </c>
      <c r="B110" s="2" t="str">
        <f t="shared" ref="B110:B173" si="45">A110</f>
        <v>109</v>
      </c>
      <c r="C110" s="2" t="str">
        <f t="shared" ref="C110:C173" si="46">A110</f>
        <v>109</v>
      </c>
      <c r="D110" s="2"/>
      <c r="E110" s="2" t="s">
        <v>491</v>
      </c>
      <c r="F110" s="2" t="s">
        <v>491</v>
      </c>
      <c r="G110" s="2" t="s">
        <v>491</v>
      </c>
      <c r="H110" s="2"/>
      <c r="I110" s="2"/>
      <c r="J110" s="2"/>
      <c r="K110" s="2"/>
      <c r="L110" s="2"/>
      <c r="M110" s="2"/>
      <c r="N110" s="16">
        <f t="shared" ref="N110" si="47">P102+R102</f>
        <v>0</v>
      </c>
      <c r="O110" s="2"/>
      <c r="P110" s="16">
        <f>IF(O110="",0,VLOOKUP(O110,CHOOSE({1,2},X$2:X409,Personnel!A$2:A408),2,0))</f>
        <v>0</v>
      </c>
      <c r="Q110" s="2"/>
      <c r="R110" s="16">
        <f>IF(Q110="",0,VLOOKUP(Q110,CHOOSE({1,2},S$2:S409,Personnel!A$2:A409),2,0))</f>
        <v>0</v>
      </c>
      <c r="S110" s="2"/>
      <c r="T110" s="52">
        <f t="shared" ca="1" si="11"/>
        <v>44517</v>
      </c>
      <c r="U110" s="52" t="s">
        <v>2</v>
      </c>
      <c r="V110" s="2">
        <v>1</v>
      </c>
      <c r="X110" s="16" t="str">
        <f t="shared" si="12"/>
        <v xml:space="preserve">   </v>
      </c>
      <c r="Z110" s="2" t="s">
        <v>491</v>
      </c>
      <c r="AA110" s="2" t="s">
        <v>491</v>
      </c>
      <c r="AB110" s="2" t="s">
        <v>491</v>
      </c>
      <c r="AC110" s="2" t="s">
        <v>491</v>
      </c>
      <c r="AD110" s="2" t="s">
        <v>491</v>
      </c>
      <c r="AJ110" s="8" t="str">
        <f t="shared" ca="1" si="13"/>
        <v>insert into personnel([empref],[manager],[startdate],[enddate]) values ('109','0','2021-11-17','1899-12-30 00:00:00.000')exec @id=dbo.nextval 'personnel.empref'</v>
      </c>
    </row>
    <row r="111" spans="1:36" x14ac:dyDescent="0.3">
      <c r="A111" s="2" t="s">
        <v>565</v>
      </c>
      <c r="B111" s="2" t="str">
        <f t="shared" si="45"/>
        <v>110</v>
      </c>
      <c r="C111" s="2" t="str">
        <f t="shared" si="46"/>
        <v>110</v>
      </c>
      <c r="D111" s="2"/>
      <c r="E111" s="2" t="s">
        <v>491</v>
      </c>
      <c r="F111" s="2" t="s">
        <v>491</v>
      </c>
      <c r="G111" s="2" t="s">
        <v>491</v>
      </c>
      <c r="H111" s="2"/>
      <c r="I111" s="2"/>
      <c r="J111" s="2"/>
      <c r="K111" s="2"/>
      <c r="L111" s="2"/>
      <c r="M111" s="2"/>
      <c r="N111" s="16">
        <f t="shared" ref="N111" si="48">IF(P111+R111="",0,P111+R111)</f>
        <v>0</v>
      </c>
      <c r="O111" s="2"/>
      <c r="P111" s="16">
        <f>IF(O111="",0,VLOOKUP(O111,CHOOSE({1,2},X$2:X410,Personnel!A$2:A409),2,0))</f>
        <v>0</v>
      </c>
      <c r="Q111" s="2"/>
      <c r="R111" s="16">
        <f>IF(Q111="",0,VLOOKUP(Q111,CHOOSE({1,2},S$2:S410,Personnel!A$2:A410),2,0))</f>
        <v>0</v>
      </c>
      <c r="S111" s="2"/>
      <c r="T111" s="52">
        <f t="shared" ca="1" si="11"/>
        <v>44517</v>
      </c>
      <c r="U111" s="52" t="s">
        <v>2</v>
      </c>
      <c r="V111" s="2">
        <v>1</v>
      </c>
      <c r="X111" s="16" t="str">
        <f t="shared" si="12"/>
        <v xml:space="preserve">   </v>
      </c>
      <c r="Z111" s="2" t="s">
        <v>491</v>
      </c>
      <c r="AA111" s="2" t="s">
        <v>491</v>
      </c>
      <c r="AB111" s="2" t="s">
        <v>491</v>
      </c>
      <c r="AC111" s="2" t="s">
        <v>491</v>
      </c>
      <c r="AD111" s="2" t="s">
        <v>491</v>
      </c>
      <c r="AJ111" s="8" t="str">
        <f t="shared" ca="1" si="13"/>
        <v>insert into personnel([empref],[manager],[startdate],[enddate]) values ('110','0','2021-11-17','1899-12-30 00:00:00.000')exec @id=dbo.nextval 'personnel.empref'</v>
      </c>
    </row>
    <row r="112" spans="1:36" x14ac:dyDescent="0.3">
      <c r="A112" s="2" t="s">
        <v>566</v>
      </c>
      <c r="B112" s="2" t="str">
        <f t="shared" si="45"/>
        <v>111</v>
      </c>
      <c r="C112" s="2" t="str">
        <f t="shared" si="46"/>
        <v>111</v>
      </c>
      <c r="D112" s="2"/>
      <c r="E112" s="2" t="s">
        <v>491</v>
      </c>
      <c r="F112" s="2" t="s">
        <v>491</v>
      </c>
      <c r="G112" s="2" t="s">
        <v>491</v>
      </c>
      <c r="H112" s="2"/>
      <c r="I112" s="2"/>
      <c r="J112" s="2"/>
      <c r="K112" s="2"/>
      <c r="L112" s="2"/>
      <c r="M112" s="2"/>
      <c r="N112" s="16">
        <f t="shared" ref="N112" si="49">P104+R104</f>
        <v>0</v>
      </c>
      <c r="O112" s="2"/>
      <c r="P112" s="16">
        <f>IF(O112="",0,VLOOKUP(O112,CHOOSE({1,2},X$2:X411,Personnel!A$2:A410),2,0))</f>
        <v>0</v>
      </c>
      <c r="Q112" s="2"/>
      <c r="R112" s="16">
        <f>IF(Q112="",0,VLOOKUP(Q112,CHOOSE({1,2},S$2:S411,Personnel!A$2:A411),2,0))</f>
        <v>0</v>
      </c>
      <c r="S112" s="2"/>
      <c r="T112" s="52">
        <f t="shared" ca="1" si="11"/>
        <v>44517</v>
      </c>
      <c r="U112" s="52" t="s">
        <v>2</v>
      </c>
      <c r="V112" s="2">
        <v>1</v>
      </c>
      <c r="X112" s="16" t="str">
        <f t="shared" si="12"/>
        <v xml:space="preserve">   </v>
      </c>
      <c r="Z112" s="2" t="s">
        <v>491</v>
      </c>
      <c r="AA112" s="2" t="s">
        <v>491</v>
      </c>
      <c r="AB112" s="2" t="s">
        <v>491</v>
      </c>
      <c r="AC112" s="2" t="s">
        <v>491</v>
      </c>
      <c r="AD112" s="2" t="s">
        <v>491</v>
      </c>
      <c r="AJ112" s="8" t="str">
        <f t="shared" ca="1" si="13"/>
        <v>insert into personnel([empref],[manager],[startdate],[enddate]) values ('111','0','2021-11-17','1899-12-30 00:00:00.000')exec @id=dbo.nextval 'personnel.empref'</v>
      </c>
    </row>
    <row r="113" spans="1:36" x14ac:dyDescent="0.3">
      <c r="A113" s="2" t="s">
        <v>567</v>
      </c>
      <c r="B113" s="2" t="str">
        <f t="shared" si="45"/>
        <v>112</v>
      </c>
      <c r="C113" s="2" t="str">
        <f t="shared" si="46"/>
        <v>112</v>
      </c>
      <c r="D113" s="2"/>
      <c r="E113" s="2" t="s">
        <v>491</v>
      </c>
      <c r="F113" s="2" t="s">
        <v>491</v>
      </c>
      <c r="G113" s="2" t="s">
        <v>491</v>
      </c>
      <c r="H113" s="2"/>
      <c r="I113" s="2"/>
      <c r="J113" s="2"/>
      <c r="K113" s="2"/>
      <c r="L113" s="2"/>
      <c r="M113" s="2"/>
      <c r="N113" s="16">
        <f t="shared" ref="N113" si="50">IF(P113+R113="",0,P113+R113)</f>
        <v>0</v>
      </c>
      <c r="O113" s="2"/>
      <c r="P113" s="16">
        <f>IF(O113="",0,VLOOKUP(O113,CHOOSE({1,2},X$2:X412,Personnel!A$2:A411),2,0))</f>
        <v>0</v>
      </c>
      <c r="Q113" s="2"/>
      <c r="R113" s="16">
        <f>IF(Q113="",0,VLOOKUP(Q113,CHOOSE({1,2},S$2:S412,Personnel!A$2:A412),2,0))</f>
        <v>0</v>
      </c>
      <c r="S113" s="2"/>
      <c r="T113" s="52">
        <f t="shared" ca="1" si="11"/>
        <v>44517</v>
      </c>
      <c r="U113" s="52" t="s">
        <v>2</v>
      </c>
      <c r="V113" s="2">
        <v>1</v>
      </c>
      <c r="X113" s="16" t="str">
        <f t="shared" si="12"/>
        <v xml:space="preserve">   </v>
      </c>
      <c r="Z113" s="2" t="s">
        <v>491</v>
      </c>
      <c r="AA113" s="2" t="s">
        <v>491</v>
      </c>
      <c r="AB113" s="2" t="s">
        <v>491</v>
      </c>
      <c r="AC113" s="2" t="s">
        <v>491</v>
      </c>
      <c r="AD113" s="2" t="s">
        <v>491</v>
      </c>
      <c r="AJ113" s="8" t="str">
        <f t="shared" ca="1" si="13"/>
        <v>insert into personnel([empref],[manager],[startdate],[enddate]) values ('112','0','2021-11-17','1899-12-30 00:00:00.000')exec @id=dbo.nextval 'personnel.empref'</v>
      </c>
    </row>
    <row r="114" spans="1:36" x14ac:dyDescent="0.3">
      <c r="A114" s="2" t="s">
        <v>568</v>
      </c>
      <c r="B114" s="2" t="str">
        <f t="shared" si="45"/>
        <v>113</v>
      </c>
      <c r="C114" s="2" t="str">
        <f t="shared" si="46"/>
        <v>113</v>
      </c>
      <c r="D114" s="2"/>
      <c r="E114" s="2" t="s">
        <v>491</v>
      </c>
      <c r="F114" s="2" t="s">
        <v>491</v>
      </c>
      <c r="G114" s="2" t="s">
        <v>491</v>
      </c>
      <c r="H114" s="2"/>
      <c r="I114" s="2"/>
      <c r="J114" s="2"/>
      <c r="K114" s="2"/>
      <c r="L114" s="2"/>
      <c r="M114" s="2"/>
      <c r="N114" s="16">
        <f t="shared" ref="N114" si="51">P106+R106</f>
        <v>0</v>
      </c>
      <c r="O114" s="2"/>
      <c r="P114" s="16">
        <f>IF(O114="",0,VLOOKUP(O114,CHOOSE({1,2},X$2:X413,Personnel!A$2:A412),2,0))</f>
        <v>0</v>
      </c>
      <c r="Q114" s="2"/>
      <c r="R114" s="16">
        <f>IF(Q114="",0,VLOOKUP(Q114,CHOOSE({1,2},S$2:S413,Personnel!A$2:A413),2,0))</f>
        <v>0</v>
      </c>
      <c r="S114" s="2"/>
      <c r="T114" s="52">
        <f t="shared" ca="1" si="11"/>
        <v>44517</v>
      </c>
      <c r="U114" s="52" t="s">
        <v>2</v>
      </c>
      <c r="V114" s="2">
        <v>1</v>
      </c>
      <c r="X114" s="16" t="str">
        <f t="shared" si="12"/>
        <v xml:space="preserve">   </v>
      </c>
      <c r="Z114" s="2" t="s">
        <v>491</v>
      </c>
      <c r="AA114" s="2" t="s">
        <v>491</v>
      </c>
      <c r="AB114" s="2" t="s">
        <v>491</v>
      </c>
      <c r="AC114" s="2" t="s">
        <v>491</v>
      </c>
      <c r="AD114" s="2" t="s">
        <v>491</v>
      </c>
      <c r="AJ114" s="8" t="str">
        <f t="shared" ca="1" si="13"/>
        <v>insert into personnel([empref],[manager],[startdate],[enddate]) values ('113','0','2021-11-17','1899-12-30 00:00:00.000')exec @id=dbo.nextval 'personnel.empref'</v>
      </c>
    </row>
    <row r="115" spans="1:36" x14ac:dyDescent="0.3">
      <c r="A115" s="2" t="s">
        <v>569</v>
      </c>
      <c r="B115" s="2" t="str">
        <f t="shared" si="45"/>
        <v>114</v>
      </c>
      <c r="C115" s="2" t="str">
        <f t="shared" si="46"/>
        <v>114</v>
      </c>
      <c r="D115" s="2"/>
      <c r="E115" s="2" t="s">
        <v>491</v>
      </c>
      <c r="F115" s="2" t="s">
        <v>491</v>
      </c>
      <c r="G115" s="2" t="s">
        <v>491</v>
      </c>
      <c r="H115" s="2"/>
      <c r="I115" s="2"/>
      <c r="J115" s="2"/>
      <c r="K115" s="2"/>
      <c r="L115" s="2"/>
      <c r="M115" s="2"/>
      <c r="N115" s="16">
        <f t="shared" ref="N115" si="52">IF(P115+R115="",0,P115+R115)</f>
        <v>0</v>
      </c>
      <c r="O115" s="2"/>
      <c r="P115" s="16">
        <f>IF(O115="",0,VLOOKUP(O115,CHOOSE({1,2},X$2:X414,Personnel!A$2:A413),2,0))</f>
        <v>0</v>
      </c>
      <c r="Q115" s="2"/>
      <c r="R115" s="16">
        <f>IF(Q115="",0,VLOOKUP(Q115,CHOOSE({1,2},S$2:S414,Personnel!A$2:A414),2,0))</f>
        <v>0</v>
      </c>
      <c r="S115" s="2"/>
      <c r="T115" s="52">
        <f t="shared" ca="1" si="11"/>
        <v>44517</v>
      </c>
      <c r="U115" s="52" t="s">
        <v>2</v>
      </c>
      <c r="V115" s="2">
        <v>1</v>
      </c>
      <c r="X115" s="16" t="str">
        <f t="shared" si="12"/>
        <v xml:space="preserve">   </v>
      </c>
      <c r="Z115" s="2" t="s">
        <v>491</v>
      </c>
      <c r="AA115" s="2" t="s">
        <v>491</v>
      </c>
      <c r="AB115" s="2" t="s">
        <v>491</v>
      </c>
      <c r="AC115" s="2" t="s">
        <v>491</v>
      </c>
      <c r="AD115" s="2" t="s">
        <v>491</v>
      </c>
      <c r="AJ115" s="8" t="str">
        <f t="shared" ca="1" si="13"/>
        <v>insert into personnel([empref],[manager],[startdate],[enddate]) values ('114','0','2021-11-17','1899-12-30 00:00:00.000')exec @id=dbo.nextval 'personnel.empref'</v>
      </c>
    </row>
    <row r="116" spans="1:36" x14ac:dyDescent="0.3">
      <c r="A116" s="2" t="s">
        <v>570</v>
      </c>
      <c r="B116" s="2" t="str">
        <f t="shared" si="45"/>
        <v>115</v>
      </c>
      <c r="C116" s="2" t="str">
        <f t="shared" si="46"/>
        <v>115</v>
      </c>
      <c r="D116" s="2"/>
      <c r="E116" s="2" t="s">
        <v>491</v>
      </c>
      <c r="F116" s="2" t="s">
        <v>491</v>
      </c>
      <c r="G116" s="2" t="s">
        <v>491</v>
      </c>
      <c r="H116" s="2"/>
      <c r="I116" s="2"/>
      <c r="J116" s="2"/>
      <c r="K116" s="2"/>
      <c r="L116" s="2"/>
      <c r="M116" s="2"/>
      <c r="N116" s="16">
        <f t="shared" ref="N116" si="53">P108+R108</f>
        <v>0</v>
      </c>
      <c r="O116" s="2"/>
      <c r="P116" s="16">
        <f>IF(O116="",0,VLOOKUP(O116,CHOOSE({1,2},X$2:X415,Personnel!A$2:A414),2,0))</f>
        <v>0</v>
      </c>
      <c r="Q116" s="2"/>
      <c r="R116" s="16">
        <f>IF(Q116="",0,VLOOKUP(Q116,CHOOSE({1,2},S$2:S415,Personnel!A$2:A415),2,0))</f>
        <v>0</v>
      </c>
      <c r="S116" s="2"/>
      <c r="T116" s="52">
        <f t="shared" ca="1" si="11"/>
        <v>44517</v>
      </c>
      <c r="U116" s="52" t="s">
        <v>2</v>
      </c>
      <c r="V116" s="2">
        <v>1</v>
      </c>
      <c r="X116" s="16" t="str">
        <f t="shared" si="12"/>
        <v xml:space="preserve">   </v>
      </c>
      <c r="Z116" s="2" t="s">
        <v>491</v>
      </c>
      <c r="AA116" s="2" t="s">
        <v>491</v>
      </c>
      <c r="AB116" s="2" t="s">
        <v>491</v>
      </c>
      <c r="AC116" s="2" t="s">
        <v>491</v>
      </c>
      <c r="AD116" s="2" t="s">
        <v>491</v>
      </c>
      <c r="AJ116" s="8" t="str">
        <f t="shared" ca="1" si="13"/>
        <v>insert into personnel([empref],[manager],[startdate],[enddate]) values ('115','0','2021-11-17','1899-12-30 00:00:00.000')exec @id=dbo.nextval 'personnel.empref'</v>
      </c>
    </row>
    <row r="117" spans="1:36" x14ac:dyDescent="0.3">
      <c r="A117" s="2" t="s">
        <v>571</v>
      </c>
      <c r="B117" s="2" t="str">
        <f t="shared" si="45"/>
        <v>116</v>
      </c>
      <c r="C117" s="2" t="str">
        <f t="shared" si="46"/>
        <v>116</v>
      </c>
      <c r="D117" s="2"/>
      <c r="E117" s="2" t="s">
        <v>491</v>
      </c>
      <c r="F117" s="2" t="s">
        <v>491</v>
      </c>
      <c r="G117" s="2" t="s">
        <v>491</v>
      </c>
      <c r="H117" s="2"/>
      <c r="I117" s="2"/>
      <c r="J117" s="2"/>
      <c r="K117" s="2"/>
      <c r="L117" s="2"/>
      <c r="M117" s="2"/>
      <c r="N117" s="16">
        <f t="shared" ref="N117" si="54">IF(P117+R117="",0,P117+R117)</f>
        <v>0</v>
      </c>
      <c r="O117" s="2"/>
      <c r="P117" s="16">
        <f>IF(O117="",0,VLOOKUP(O117,CHOOSE({1,2},X$2:X416,Personnel!A$2:A415),2,0))</f>
        <v>0</v>
      </c>
      <c r="Q117" s="2"/>
      <c r="R117" s="16">
        <f>IF(Q117="",0,VLOOKUP(Q117,CHOOSE({1,2},S$2:S416,Personnel!A$2:A416),2,0))</f>
        <v>0</v>
      </c>
      <c r="S117" s="2"/>
      <c r="T117" s="52">
        <f t="shared" ca="1" si="11"/>
        <v>44517</v>
      </c>
      <c r="U117" s="52" t="s">
        <v>2</v>
      </c>
      <c r="V117" s="2">
        <v>1</v>
      </c>
      <c r="X117" s="16" t="str">
        <f t="shared" si="12"/>
        <v xml:space="preserve">   </v>
      </c>
      <c r="Z117" s="2" t="s">
        <v>491</v>
      </c>
      <c r="AA117" s="2" t="s">
        <v>491</v>
      </c>
      <c r="AB117" s="2" t="s">
        <v>491</v>
      </c>
      <c r="AC117" s="2" t="s">
        <v>491</v>
      </c>
      <c r="AD117" s="2" t="s">
        <v>491</v>
      </c>
      <c r="AJ117" s="8" t="str">
        <f t="shared" ca="1" si="13"/>
        <v>insert into personnel([empref],[manager],[startdate],[enddate]) values ('116','0','2021-11-17','1899-12-30 00:00:00.000')exec @id=dbo.nextval 'personnel.empref'</v>
      </c>
    </row>
    <row r="118" spans="1:36" x14ac:dyDescent="0.3">
      <c r="A118" s="2" t="s">
        <v>572</v>
      </c>
      <c r="B118" s="2" t="str">
        <f t="shared" si="45"/>
        <v>117</v>
      </c>
      <c r="C118" s="2" t="str">
        <f t="shared" si="46"/>
        <v>117</v>
      </c>
      <c r="D118" s="2"/>
      <c r="E118" s="2" t="s">
        <v>491</v>
      </c>
      <c r="F118" s="2" t="s">
        <v>491</v>
      </c>
      <c r="G118" s="2" t="s">
        <v>491</v>
      </c>
      <c r="H118" s="2"/>
      <c r="I118" s="2"/>
      <c r="J118" s="2"/>
      <c r="K118" s="2"/>
      <c r="L118" s="2"/>
      <c r="M118" s="2"/>
      <c r="N118" s="16">
        <f t="shared" ref="N118" si="55">P110+R110</f>
        <v>0</v>
      </c>
      <c r="O118" s="2"/>
      <c r="P118" s="16">
        <f>IF(O118="",0,VLOOKUP(O118,CHOOSE({1,2},X$2:X417,Personnel!A$2:A416),2,0))</f>
        <v>0</v>
      </c>
      <c r="Q118" s="2"/>
      <c r="R118" s="16">
        <f>IF(Q118="",0,VLOOKUP(Q118,CHOOSE({1,2},S$2:S417,Personnel!A$2:A417),2,0))</f>
        <v>0</v>
      </c>
      <c r="S118" s="2"/>
      <c r="T118" s="52">
        <f t="shared" ca="1" si="11"/>
        <v>44517</v>
      </c>
      <c r="U118" s="52" t="s">
        <v>2</v>
      </c>
      <c r="V118" s="2">
        <v>1</v>
      </c>
      <c r="X118" s="16" t="str">
        <f t="shared" si="12"/>
        <v xml:space="preserve">   </v>
      </c>
      <c r="Z118" s="2" t="s">
        <v>491</v>
      </c>
      <c r="AA118" s="2" t="s">
        <v>491</v>
      </c>
      <c r="AB118" s="2" t="s">
        <v>491</v>
      </c>
      <c r="AC118" s="2" t="s">
        <v>491</v>
      </c>
      <c r="AD118" s="2" t="s">
        <v>491</v>
      </c>
      <c r="AJ118" s="8" t="str">
        <f t="shared" ca="1" si="13"/>
        <v>insert into personnel([empref],[manager],[startdate],[enddate]) values ('117','0','2021-11-17','1899-12-30 00:00:00.000')exec @id=dbo.nextval 'personnel.empref'</v>
      </c>
    </row>
    <row r="119" spans="1:36" x14ac:dyDescent="0.3">
      <c r="A119" s="2" t="s">
        <v>573</v>
      </c>
      <c r="B119" s="2" t="str">
        <f t="shared" si="45"/>
        <v>118</v>
      </c>
      <c r="C119" s="2" t="str">
        <f t="shared" si="46"/>
        <v>118</v>
      </c>
      <c r="D119" s="2"/>
      <c r="E119" s="2" t="s">
        <v>491</v>
      </c>
      <c r="F119" s="2" t="s">
        <v>491</v>
      </c>
      <c r="G119" s="2" t="s">
        <v>491</v>
      </c>
      <c r="H119" s="2"/>
      <c r="I119" s="2"/>
      <c r="J119" s="2"/>
      <c r="K119" s="2"/>
      <c r="L119" s="2"/>
      <c r="M119" s="2"/>
      <c r="N119" s="16">
        <f t="shared" ref="N119" si="56">IF(P119+R119="",0,P119+R119)</f>
        <v>0</v>
      </c>
      <c r="O119" s="2"/>
      <c r="P119" s="16">
        <f>IF(O119="",0,VLOOKUP(O119,CHOOSE({1,2},X$2:X418,Personnel!A$2:A417),2,0))</f>
        <v>0</v>
      </c>
      <c r="Q119" s="2"/>
      <c r="R119" s="16">
        <f>IF(Q119="",0,VLOOKUP(Q119,CHOOSE({1,2},S$2:S418,Personnel!A$2:A418),2,0))</f>
        <v>0</v>
      </c>
      <c r="S119" s="2"/>
      <c r="T119" s="52">
        <f t="shared" ca="1" si="11"/>
        <v>44517</v>
      </c>
      <c r="U119" s="52" t="s">
        <v>2</v>
      </c>
      <c r="V119" s="2">
        <v>1</v>
      </c>
      <c r="X119" s="16" t="str">
        <f t="shared" si="12"/>
        <v xml:space="preserve">   </v>
      </c>
      <c r="Z119" s="2" t="s">
        <v>491</v>
      </c>
      <c r="AA119" s="2" t="s">
        <v>491</v>
      </c>
      <c r="AB119" s="2" t="s">
        <v>491</v>
      </c>
      <c r="AC119" s="2" t="s">
        <v>491</v>
      </c>
      <c r="AD119" s="2" t="s">
        <v>491</v>
      </c>
      <c r="AJ119" s="8" t="str">
        <f t="shared" ca="1" si="13"/>
        <v>insert into personnel([empref],[manager],[startdate],[enddate]) values ('118','0','2021-11-17','1899-12-30 00:00:00.000')exec @id=dbo.nextval 'personnel.empref'</v>
      </c>
    </row>
    <row r="120" spans="1:36" x14ac:dyDescent="0.3">
      <c r="A120" s="2" t="s">
        <v>574</v>
      </c>
      <c r="B120" s="2" t="str">
        <f t="shared" si="45"/>
        <v>119</v>
      </c>
      <c r="C120" s="2" t="str">
        <f t="shared" si="46"/>
        <v>119</v>
      </c>
      <c r="D120" s="2"/>
      <c r="E120" s="2" t="s">
        <v>491</v>
      </c>
      <c r="F120" s="2" t="s">
        <v>491</v>
      </c>
      <c r="G120" s="2" t="s">
        <v>491</v>
      </c>
      <c r="H120" s="2"/>
      <c r="I120" s="2"/>
      <c r="J120" s="2"/>
      <c r="K120" s="2"/>
      <c r="L120" s="2"/>
      <c r="M120" s="2"/>
      <c r="N120" s="16">
        <f t="shared" ref="N120" si="57">P112+R112</f>
        <v>0</v>
      </c>
      <c r="O120" s="2"/>
      <c r="P120" s="16">
        <f>IF(O120="",0,VLOOKUP(O120,CHOOSE({1,2},X$2:X419,Personnel!A$2:A418),2,0))</f>
        <v>0</v>
      </c>
      <c r="Q120" s="2"/>
      <c r="R120" s="16">
        <f>IF(Q120="",0,VLOOKUP(Q120,CHOOSE({1,2},S$2:S419,Personnel!A$2:A419),2,0))</f>
        <v>0</v>
      </c>
      <c r="S120" s="2"/>
      <c r="T120" s="52">
        <f t="shared" ca="1" si="11"/>
        <v>44517</v>
      </c>
      <c r="U120" s="52" t="s">
        <v>2</v>
      </c>
      <c r="V120" s="2">
        <v>1</v>
      </c>
      <c r="X120" s="16" t="str">
        <f t="shared" si="12"/>
        <v xml:space="preserve">   </v>
      </c>
      <c r="Z120" s="2" t="s">
        <v>491</v>
      </c>
      <c r="AA120" s="2" t="s">
        <v>491</v>
      </c>
      <c r="AB120" s="2" t="s">
        <v>491</v>
      </c>
      <c r="AC120" s="2" t="s">
        <v>491</v>
      </c>
      <c r="AD120" s="2" t="s">
        <v>491</v>
      </c>
      <c r="AJ120" s="8" t="str">
        <f t="shared" ca="1" si="13"/>
        <v>insert into personnel([empref],[manager],[startdate],[enddate]) values ('119','0','2021-11-17','1899-12-30 00:00:00.000')exec @id=dbo.nextval 'personnel.empref'</v>
      </c>
    </row>
    <row r="121" spans="1:36" x14ac:dyDescent="0.3">
      <c r="A121" s="2" t="s">
        <v>575</v>
      </c>
      <c r="B121" s="2" t="str">
        <f t="shared" si="45"/>
        <v>120</v>
      </c>
      <c r="C121" s="2" t="str">
        <f t="shared" si="46"/>
        <v>120</v>
      </c>
      <c r="D121" s="2"/>
      <c r="E121" s="2" t="s">
        <v>491</v>
      </c>
      <c r="F121" s="2" t="s">
        <v>491</v>
      </c>
      <c r="G121" s="2" t="s">
        <v>491</v>
      </c>
      <c r="H121" s="2"/>
      <c r="I121" s="2"/>
      <c r="J121" s="2"/>
      <c r="K121" s="2"/>
      <c r="L121" s="2"/>
      <c r="M121" s="2"/>
      <c r="N121" s="16">
        <f t="shared" ref="N121" si="58">IF(P121+R121="",0,P121+R121)</f>
        <v>0</v>
      </c>
      <c r="O121" s="2"/>
      <c r="P121" s="16">
        <f>IF(O121="",0,VLOOKUP(O121,CHOOSE({1,2},X$2:X420,Personnel!A$2:A419),2,0))</f>
        <v>0</v>
      </c>
      <c r="Q121" s="2"/>
      <c r="R121" s="16">
        <f>IF(Q121="",0,VLOOKUP(Q121,CHOOSE({1,2},S$2:S420,Personnel!A$2:A420),2,0))</f>
        <v>0</v>
      </c>
      <c r="S121" s="2"/>
      <c r="T121" s="52">
        <f t="shared" ca="1" si="11"/>
        <v>44517</v>
      </c>
      <c r="U121" s="52" t="s">
        <v>2</v>
      </c>
      <c r="V121" s="2">
        <v>1</v>
      </c>
      <c r="X121" s="16" t="str">
        <f t="shared" si="12"/>
        <v xml:space="preserve">   </v>
      </c>
      <c r="Z121" s="2" t="s">
        <v>491</v>
      </c>
      <c r="AA121" s="2" t="s">
        <v>491</v>
      </c>
      <c r="AB121" s="2" t="s">
        <v>491</v>
      </c>
      <c r="AC121" s="2" t="s">
        <v>491</v>
      </c>
      <c r="AD121" s="2" t="s">
        <v>491</v>
      </c>
      <c r="AJ121" s="8" t="str">
        <f t="shared" ca="1" si="13"/>
        <v>insert into personnel([empref],[manager],[startdate],[enddate]) values ('120','0','2021-11-17','1899-12-30 00:00:00.000')exec @id=dbo.nextval 'personnel.empref'</v>
      </c>
    </row>
    <row r="122" spans="1:36" x14ac:dyDescent="0.3">
      <c r="A122" s="2" t="s">
        <v>576</v>
      </c>
      <c r="B122" s="2" t="str">
        <f t="shared" si="45"/>
        <v>121</v>
      </c>
      <c r="C122" s="2" t="str">
        <f t="shared" si="46"/>
        <v>121</v>
      </c>
      <c r="D122" s="2"/>
      <c r="E122" s="2" t="s">
        <v>491</v>
      </c>
      <c r="F122" s="2" t="s">
        <v>491</v>
      </c>
      <c r="G122" s="2" t="s">
        <v>491</v>
      </c>
      <c r="H122" s="2"/>
      <c r="I122" s="2"/>
      <c r="J122" s="2"/>
      <c r="K122" s="2"/>
      <c r="L122" s="2"/>
      <c r="M122" s="2"/>
      <c r="N122" s="16">
        <f t="shared" ref="N122" si="59">P114+R114</f>
        <v>0</v>
      </c>
      <c r="O122" s="2"/>
      <c r="P122" s="16">
        <f>IF(O122="",0,VLOOKUP(O122,CHOOSE({1,2},X$2:X421,Personnel!A$2:A420),2,0))</f>
        <v>0</v>
      </c>
      <c r="Q122" s="2"/>
      <c r="R122" s="16">
        <f>IF(Q122="",0,VLOOKUP(Q122,CHOOSE({1,2},S$2:S421,Personnel!A$2:A421),2,0))</f>
        <v>0</v>
      </c>
      <c r="S122" s="2"/>
      <c r="T122" s="52">
        <f t="shared" ca="1" si="11"/>
        <v>44517</v>
      </c>
      <c r="U122" s="52" t="s">
        <v>2</v>
      </c>
      <c r="V122" s="2">
        <v>1</v>
      </c>
      <c r="X122" s="16" t="str">
        <f t="shared" si="12"/>
        <v xml:space="preserve">   </v>
      </c>
      <c r="Z122" s="2" t="s">
        <v>491</v>
      </c>
      <c r="AA122" s="2" t="s">
        <v>491</v>
      </c>
      <c r="AB122" s="2" t="s">
        <v>491</v>
      </c>
      <c r="AC122" s="2" t="s">
        <v>491</v>
      </c>
      <c r="AD122" s="2" t="s">
        <v>491</v>
      </c>
      <c r="AJ122" s="8" t="str">
        <f t="shared" ca="1" si="13"/>
        <v>insert into personnel([empref],[manager],[startdate],[enddate]) values ('121','0','2021-11-17','1899-12-30 00:00:00.000')exec @id=dbo.nextval 'personnel.empref'</v>
      </c>
    </row>
    <row r="123" spans="1:36" x14ac:dyDescent="0.3">
      <c r="A123" s="2" t="s">
        <v>577</v>
      </c>
      <c r="B123" s="2" t="str">
        <f t="shared" si="45"/>
        <v>122</v>
      </c>
      <c r="C123" s="2" t="str">
        <f t="shared" si="46"/>
        <v>122</v>
      </c>
      <c r="D123" s="2"/>
      <c r="E123" s="2" t="s">
        <v>491</v>
      </c>
      <c r="F123" s="2" t="s">
        <v>491</v>
      </c>
      <c r="G123" s="2" t="s">
        <v>491</v>
      </c>
      <c r="H123" s="2"/>
      <c r="I123" s="2"/>
      <c r="J123" s="2"/>
      <c r="K123" s="2"/>
      <c r="L123" s="2"/>
      <c r="M123" s="2"/>
      <c r="N123" s="16">
        <f t="shared" ref="N123" si="60">IF(P123+R123="",0,P123+R123)</f>
        <v>0</v>
      </c>
      <c r="O123" s="2"/>
      <c r="P123" s="16">
        <f>IF(O123="",0,VLOOKUP(O123,CHOOSE({1,2},X$2:X422,Personnel!A$2:A421),2,0))</f>
        <v>0</v>
      </c>
      <c r="Q123" s="2"/>
      <c r="R123" s="16">
        <f>IF(Q123="",0,VLOOKUP(Q123,CHOOSE({1,2},S$2:S422,Personnel!A$2:A422),2,0))</f>
        <v>0</v>
      </c>
      <c r="S123" s="2"/>
      <c r="T123" s="52">
        <f t="shared" ca="1" si="11"/>
        <v>44517</v>
      </c>
      <c r="U123" s="52" t="s">
        <v>2</v>
      </c>
      <c r="V123" s="2">
        <v>1</v>
      </c>
      <c r="X123" s="16" t="str">
        <f t="shared" si="12"/>
        <v xml:space="preserve">   </v>
      </c>
      <c r="Z123" s="2" t="s">
        <v>491</v>
      </c>
      <c r="AA123" s="2" t="s">
        <v>491</v>
      </c>
      <c r="AB123" s="2" t="s">
        <v>491</v>
      </c>
      <c r="AC123" s="2" t="s">
        <v>491</v>
      </c>
      <c r="AD123" s="2" t="s">
        <v>491</v>
      </c>
      <c r="AJ123" s="8" t="str">
        <f t="shared" ca="1" si="13"/>
        <v>insert into personnel([empref],[manager],[startdate],[enddate]) values ('122','0','2021-11-17','1899-12-30 00:00:00.000')exec @id=dbo.nextval 'personnel.empref'</v>
      </c>
    </row>
    <row r="124" spans="1:36" x14ac:dyDescent="0.3">
      <c r="A124" s="2" t="s">
        <v>578</v>
      </c>
      <c r="B124" s="2" t="str">
        <f t="shared" si="45"/>
        <v>123</v>
      </c>
      <c r="C124" s="2" t="str">
        <f t="shared" si="46"/>
        <v>123</v>
      </c>
      <c r="D124" s="2"/>
      <c r="E124" s="2" t="s">
        <v>491</v>
      </c>
      <c r="F124" s="2" t="s">
        <v>491</v>
      </c>
      <c r="G124" s="2" t="s">
        <v>491</v>
      </c>
      <c r="H124" s="2"/>
      <c r="I124" s="2"/>
      <c r="J124" s="2"/>
      <c r="K124" s="2"/>
      <c r="L124" s="2"/>
      <c r="M124" s="2"/>
      <c r="N124" s="16">
        <f t="shared" ref="N124" si="61">P116+R116</f>
        <v>0</v>
      </c>
      <c r="O124" s="2"/>
      <c r="P124" s="16">
        <f>IF(O124="",0,VLOOKUP(O124,CHOOSE({1,2},X$2:X423,Personnel!A$2:A422),2,0))</f>
        <v>0</v>
      </c>
      <c r="Q124" s="2"/>
      <c r="R124" s="16">
        <f>IF(Q124="",0,VLOOKUP(Q124,CHOOSE({1,2},S$2:S423,Personnel!A$2:A423),2,0))</f>
        <v>0</v>
      </c>
      <c r="S124" s="2"/>
      <c r="T124" s="52">
        <f t="shared" ca="1" si="11"/>
        <v>44517</v>
      </c>
      <c r="U124" s="52" t="s">
        <v>2</v>
      </c>
      <c r="V124" s="2">
        <v>1</v>
      </c>
      <c r="X124" s="16" t="str">
        <f t="shared" si="12"/>
        <v xml:space="preserve">   </v>
      </c>
      <c r="Z124" s="2" t="s">
        <v>491</v>
      </c>
      <c r="AA124" s="2" t="s">
        <v>491</v>
      </c>
      <c r="AB124" s="2" t="s">
        <v>491</v>
      </c>
      <c r="AC124" s="2" t="s">
        <v>491</v>
      </c>
      <c r="AD124" s="2" t="s">
        <v>491</v>
      </c>
      <c r="AJ124" s="8" t="str">
        <f t="shared" ca="1" si="13"/>
        <v>insert into personnel([empref],[manager],[startdate],[enddate]) values ('123','0','2021-11-17','1899-12-30 00:00:00.000')exec @id=dbo.nextval 'personnel.empref'</v>
      </c>
    </row>
    <row r="125" spans="1:36" x14ac:dyDescent="0.3">
      <c r="A125" s="2" t="s">
        <v>579</v>
      </c>
      <c r="B125" s="2" t="str">
        <f t="shared" si="45"/>
        <v>124</v>
      </c>
      <c r="C125" s="2" t="str">
        <f t="shared" si="46"/>
        <v>124</v>
      </c>
      <c r="D125" s="2"/>
      <c r="E125" s="2" t="s">
        <v>491</v>
      </c>
      <c r="F125" s="2" t="s">
        <v>491</v>
      </c>
      <c r="G125" s="2" t="s">
        <v>491</v>
      </c>
      <c r="H125" s="2"/>
      <c r="I125" s="2"/>
      <c r="J125" s="2"/>
      <c r="K125" s="2"/>
      <c r="L125" s="2"/>
      <c r="M125" s="2"/>
      <c r="N125" s="16">
        <f t="shared" ref="N125" si="62">IF(P125+R125="",0,P125+R125)</f>
        <v>0</v>
      </c>
      <c r="O125" s="2"/>
      <c r="P125" s="16">
        <f>IF(O125="",0,VLOOKUP(O125,CHOOSE({1,2},X$2:X424,Personnel!A$2:A423),2,0))</f>
        <v>0</v>
      </c>
      <c r="Q125" s="2"/>
      <c r="R125" s="16">
        <f>IF(Q125="",0,VLOOKUP(Q125,CHOOSE({1,2},S$2:S424,Personnel!A$2:A424),2,0))</f>
        <v>0</v>
      </c>
      <c r="S125" s="2"/>
      <c r="T125" s="52">
        <f t="shared" ca="1" si="11"/>
        <v>44517</v>
      </c>
      <c r="U125" s="52" t="s">
        <v>2</v>
      </c>
      <c r="V125" s="2">
        <v>1</v>
      </c>
      <c r="X125" s="16" t="str">
        <f t="shared" si="12"/>
        <v xml:space="preserve">   </v>
      </c>
      <c r="Z125" s="2" t="s">
        <v>491</v>
      </c>
      <c r="AA125" s="2" t="s">
        <v>491</v>
      </c>
      <c r="AB125" s="2" t="s">
        <v>491</v>
      </c>
      <c r="AC125" s="2" t="s">
        <v>491</v>
      </c>
      <c r="AD125" s="2" t="s">
        <v>491</v>
      </c>
      <c r="AJ125" s="8" t="str">
        <f t="shared" ca="1" si="13"/>
        <v>insert into personnel([empref],[manager],[startdate],[enddate]) values ('124','0','2021-11-17','1899-12-30 00:00:00.000')exec @id=dbo.nextval 'personnel.empref'</v>
      </c>
    </row>
    <row r="126" spans="1:36" x14ac:dyDescent="0.3">
      <c r="A126" s="2" t="s">
        <v>580</v>
      </c>
      <c r="B126" s="2" t="str">
        <f t="shared" si="45"/>
        <v>125</v>
      </c>
      <c r="C126" s="2" t="str">
        <f t="shared" si="46"/>
        <v>125</v>
      </c>
      <c r="D126" s="2"/>
      <c r="E126" s="2" t="s">
        <v>491</v>
      </c>
      <c r="F126" s="2" t="s">
        <v>491</v>
      </c>
      <c r="G126" s="2" t="s">
        <v>491</v>
      </c>
      <c r="H126" s="2"/>
      <c r="I126" s="2"/>
      <c r="J126" s="2"/>
      <c r="K126" s="2"/>
      <c r="L126" s="2"/>
      <c r="M126" s="2"/>
      <c r="N126" s="16">
        <f t="shared" ref="N126" si="63">P118+R118</f>
        <v>0</v>
      </c>
      <c r="O126" s="2"/>
      <c r="P126" s="16">
        <f>IF(O126="",0,VLOOKUP(O126,CHOOSE({1,2},X$2:X425,Personnel!A$2:A424),2,0))</f>
        <v>0</v>
      </c>
      <c r="Q126" s="2"/>
      <c r="R126" s="16">
        <f>IF(Q126="",0,VLOOKUP(Q126,CHOOSE({1,2},S$2:S425,Personnel!A$2:A425),2,0))</f>
        <v>0</v>
      </c>
      <c r="S126" s="2"/>
      <c r="T126" s="52">
        <f t="shared" ca="1" si="11"/>
        <v>44517</v>
      </c>
      <c r="U126" s="52" t="s">
        <v>2</v>
      </c>
      <c r="V126" s="2">
        <v>1</v>
      </c>
      <c r="X126" s="16" t="str">
        <f t="shared" si="12"/>
        <v xml:space="preserve">   </v>
      </c>
      <c r="Z126" s="2" t="s">
        <v>491</v>
      </c>
      <c r="AA126" s="2" t="s">
        <v>491</v>
      </c>
      <c r="AB126" s="2" t="s">
        <v>491</v>
      </c>
      <c r="AC126" s="2" t="s">
        <v>491</v>
      </c>
      <c r="AD126" s="2" t="s">
        <v>491</v>
      </c>
      <c r="AJ126" s="8" t="str">
        <f t="shared" ca="1" si="13"/>
        <v>insert into personnel([empref],[manager],[startdate],[enddate]) values ('125','0','2021-11-17','1899-12-30 00:00:00.000')exec @id=dbo.nextval 'personnel.empref'</v>
      </c>
    </row>
    <row r="127" spans="1:36" x14ac:dyDescent="0.3">
      <c r="A127" s="2" t="s">
        <v>581</v>
      </c>
      <c r="B127" s="2" t="str">
        <f t="shared" si="45"/>
        <v>126</v>
      </c>
      <c r="C127" s="2" t="str">
        <f t="shared" si="46"/>
        <v>126</v>
      </c>
      <c r="D127" s="2"/>
      <c r="E127" s="2" t="s">
        <v>491</v>
      </c>
      <c r="F127" s="2" t="s">
        <v>491</v>
      </c>
      <c r="G127" s="2" t="s">
        <v>491</v>
      </c>
      <c r="H127" s="2"/>
      <c r="I127" s="2"/>
      <c r="J127" s="2"/>
      <c r="K127" s="2"/>
      <c r="L127" s="2"/>
      <c r="M127" s="2"/>
      <c r="N127" s="16">
        <f t="shared" ref="N127" si="64">IF(P127+R127="",0,P127+R127)</f>
        <v>0</v>
      </c>
      <c r="O127" s="2"/>
      <c r="P127" s="16">
        <f>IF(O127="",0,VLOOKUP(O127,CHOOSE({1,2},X$2:X426,Personnel!A$2:A425),2,0))</f>
        <v>0</v>
      </c>
      <c r="Q127" s="2"/>
      <c r="R127" s="16">
        <f>IF(Q127="",0,VLOOKUP(Q127,CHOOSE({1,2},S$2:S426,Personnel!A$2:A426),2,0))</f>
        <v>0</v>
      </c>
      <c r="S127" s="2"/>
      <c r="T127" s="52">
        <f t="shared" ca="1" si="11"/>
        <v>44517</v>
      </c>
      <c r="U127" s="52" t="s">
        <v>2</v>
      </c>
      <c r="V127" s="2">
        <v>1</v>
      </c>
      <c r="X127" s="16" t="str">
        <f t="shared" si="12"/>
        <v xml:space="preserve">   </v>
      </c>
      <c r="Z127" s="2" t="s">
        <v>491</v>
      </c>
      <c r="AA127" s="2" t="s">
        <v>491</v>
      </c>
      <c r="AB127" s="2" t="s">
        <v>491</v>
      </c>
      <c r="AC127" s="2" t="s">
        <v>491</v>
      </c>
      <c r="AD127" s="2" t="s">
        <v>491</v>
      </c>
      <c r="AJ127" s="8" t="str">
        <f t="shared" ca="1" si="13"/>
        <v>insert into personnel([empref],[manager],[startdate],[enddate]) values ('126','0','2021-11-17','1899-12-30 00:00:00.000')exec @id=dbo.nextval 'personnel.empref'</v>
      </c>
    </row>
    <row r="128" spans="1:36" x14ac:dyDescent="0.3">
      <c r="A128" s="2" t="s">
        <v>582</v>
      </c>
      <c r="B128" s="2" t="str">
        <f t="shared" si="45"/>
        <v>127</v>
      </c>
      <c r="C128" s="2" t="str">
        <f t="shared" si="46"/>
        <v>127</v>
      </c>
      <c r="D128" s="2"/>
      <c r="E128" s="2" t="s">
        <v>491</v>
      </c>
      <c r="F128" s="2" t="s">
        <v>491</v>
      </c>
      <c r="G128" s="2" t="s">
        <v>491</v>
      </c>
      <c r="H128" s="2"/>
      <c r="I128" s="2"/>
      <c r="J128" s="2"/>
      <c r="K128" s="2"/>
      <c r="L128" s="2"/>
      <c r="M128" s="2"/>
      <c r="N128" s="16">
        <f t="shared" ref="N128" si="65">P120+R120</f>
        <v>0</v>
      </c>
      <c r="O128" s="2"/>
      <c r="P128" s="16">
        <f>IF(O128="",0,VLOOKUP(O128,CHOOSE({1,2},X$2:X427,Personnel!A$2:A426),2,0))</f>
        <v>0</v>
      </c>
      <c r="Q128" s="2"/>
      <c r="R128" s="16">
        <f>IF(Q128="",0,VLOOKUP(Q128,CHOOSE({1,2},S$2:S427,Personnel!A$2:A427),2,0))</f>
        <v>0</v>
      </c>
      <c r="S128" s="2"/>
      <c r="T128" s="52">
        <f t="shared" ca="1" si="11"/>
        <v>44517</v>
      </c>
      <c r="U128" s="52" t="s">
        <v>2</v>
      </c>
      <c r="V128" s="2">
        <v>1</v>
      </c>
      <c r="X128" s="16" t="str">
        <f t="shared" si="12"/>
        <v xml:space="preserve">   </v>
      </c>
      <c r="Z128" s="2" t="s">
        <v>491</v>
      </c>
      <c r="AA128" s="2" t="s">
        <v>491</v>
      </c>
      <c r="AB128" s="2" t="s">
        <v>491</v>
      </c>
      <c r="AC128" s="2" t="s">
        <v>491</v>
      </c>
      <c r="AD128" s="2" t="s">
        <v>491</v>
      </c>
      <c r="AJ128" s="8" t="str">
        <f t="shared" ca="1" si="13"/>
        <v>insert into personnel([empref],[manager],[startdate],[enddate]) values ('127','0','2021-11-17','1899-12-30 00:00:00.000')exec @id=dbo.nextval 'personnel.empref'</v>
      </c>
    </row>
    <row r="129" spans="1:36" x14ac:dyDescent="0.3">
      <c r="A129" s="2" t="s">
        <v>583</v>
      </c>
      <c r="B129" s="2" t="str">
        <f t="shared" si="45"/>
        <v>128</v>
      </c>
      <c r="C129" s="2" t="str">
        <f t="shared" si="46"/>
        <v>128</v>
      </c>
      <c r="D129" s="2"/>
      <c r="E129" s="2" t="s">
        <v>491</v>
      </c>
      <c r="F129" s="2" t="s">
        <v>491</v>
      </c>
      <c r="G129" s="2" t="s">
        <v>491</v>
      </c>
      <c r="H129" s="2"/>
      <c r="I129" s="2"/>
      <c r="J129" s="2"/>
      <c r="K129" s="2"/>
      <c r="L129" s="2"/>
      <c r="M129" s="2"/>
      <c r="N129" s="16">
        <f t="shared" ref="N129" si="66">IF(P129+R129="",0,P129+R129)</f>
        <v>0</v>
      </c>
      <c r="O129" s="2"/>
      <c r="P129" s="16">
        <f>IF(O129="",0,VLOOKUP(O129,CHOOSE({1,2},X$2:X428,Personnel!A$2:A427),2,0))</f>
        <v>0</v>
      </c>
      <c r="Q129" s="2"/>
      <c r="R129" s="16">
        <f>IF(Q129="",0,VLOOKUP(Q129,CHOOSE({1,2},S$2:S428,Personnel!A$2:A428),2,0))</f>
        <v>0</v>
      </c>
      <c r="S129" s="2"/>
      <c r="T129" s="52">
        <f t="shared" ca="1" si="11"/>
        <v>44517</v>
      </c>
      <c r="U129" s="52" t="s">
        <v>2</v>
      </c>
      <c r="V129" s="2">
        <v>1</v>
      </c>
      <c r="X129" s="16" t="str">
        <f t="shared" si="12"/>
        <v xml:space="preserve">   </v>
      </c>
      <c r="Z129" s="2" t="s">
        <v>491</v>
      </c>
      <c r="AA129" s="2" t="s">
        <v>491</v>
      </c>
      <c r="AB129" s="2" t="s">
        <v>491</v>
      </c>
      <c r="AC129" s="2" t="s">
        <v>491</v>
      </c>
      <c r="AD129" s="2" t="s">
        <v>491</v>
      </c>
      <c r="AJ129" s="8" t="str">
        <f t="shared" ca="1" si="13"/>
        <v>insert into personnel([empref],[manager],[startdate],[enddate]) values ('128','0','2021-11-17','1899-12-30 00:00:00.000')exec @id=dbo.nextval 'personnel.empref'</v>
      </c>
    </row>
    <row r="130" spans="1:36" x14ac:dyDescent="0.3">
      <c r="A130" s="2" t="s">
        <v>584</v>
      </c>
      <c r="B130" s="2" t="str">
        <f t="shared" si="45"/>
        <v>129</v>
      </c>
      <c r="C130" s="2" t="str">
        <f t="shared" si="46"/>
        <v>129</v>
      </c>
      <c r="D130" s="2"/>
      <c r="E130" s="2" t="s">
        <v>491</v>
      </c>
      <c r="F130" s="2" t="s">
        <v>491</v>
      </c>
      <c r="G130" s="2" t="s">
        <v>491</v>
      </c>
      <c r="H130" s="2"/>
      <c r="I130" s="2"/>
      <c r="J130" s="2"/>
      <c r="K130" s="2"/>
      <c r="L130" s="2"/>
      <c r="M130" s="2"/>
      <c r="N130" s="16">
        <f t="shared" ref="N130" si="67">P122+R122</f>
        <v>0</v>
      </c>
      <c r="O130" s="2"/>
      <c r="P130" s="16">
        <f>IF(O130="",0,VLOOKUP(O130,CHOOSE({1,2},X$2:X429,Personnel!A$2:A428),2,0))</f>
        <v>0</v>
      </c>
      <c r="Q130" s="2"/>
      <c r="R130" s="16">
        <f>IF(Q130="",0,VLOOKUP(Q130,CHOOSE({1,2},S$2:S429,Personnel!A$2:A429),2,0))</f>
        <v>0</v>
      </c>
      <c r="S130" s="2"/>
      <c r="T130" s="52">
        <f t="shared" ca="1" si="11"/>
        <v>44517</v>
      </c>
      <c r="U130" s="52" t="s">
        <v>2</v>
      </c>
      <c r="V130" s="2">
        <v>1</v>
      </c>
      <c r="X130" s="16" t="str">
        <f t="shared" si="12"/>
        <v xml:space="preserve">   </v>
      </c>
      <c r="Z130" s="2" t="s">
        <v>491</v>
      </c>
      <c r="AA130" s="2" t="s">
        <v>491</v>
      </c>
      <c r="AB130" s="2" t="s">
        <v>491</v>
      </c>
      <c r="AC130" s="2" t="s">
        <v>491</v>
      </c>
      <c r="AD130" s="2" t="s">
        <v>491</v>
      </c>
      <c r="AJ130" s="8" t="str">
        <f t="shared" ca="1" si="13"/>
        <v>insert into personnel([empref],[manager],[startdate],[enddate]) values ('129','0','2021-11-17','1899-12-30 00:00:00.000')exec @id=dbo.nextval 'personnel.empref'</v>
      </c>
    </row>
    <row r="131" spans="1:36" x14ac:dyDescent="0.3">
      <c r="A131" s="2" t="s">
        <v>585</v>
      </c>
      <c r="B131" s="2" t="str">
        <f t="shared" si="45"/>
        <v>130</v>
      </c>
      <c r="C131" s="2" t="str">
        <f t="shared" si="46"/>
        <v>130</v>
      </c>
      <c r="D131" s="2"/>
      <c r="E131" s="2" t="s">
        <v>491</v>
      </c>
      <c r="F131" s="2" t="s">
        <v>491</v>
      </c>
      <c r="G131" s="2" t="s">
        <v>491</v>
      </c>
      <c r="H131" s="2"/>
      <c r="I131" s="2"/>
      <c r="J131" s="2"/>
      <c r="K131" s="2"/>
      <c r="L131" s="2"/>
      <c r="M131" s="2"/>
      <c r="N131" s="16">
        <f t="shared" ref="N131" si="68">IF(P131+R131="",0,P131+R131)</f>
        <v>0</v>
      </c>
      <c r="O131" s="2"/>
      <c r="P131" s="16">
        <f>IF(O131="",0,VLOOKUP(O131,CHOOSE({1,2},X$2:X430,Personnel!A$2:A429),2,0))</f>
        <v>0</v>
      </c>
      <c r="Q131" s="2"/>
      <c r="R131" s="16">
        <f>IF(Q131="",0,VLOOKUP(Q131,CHOOSE({1,2},S$2:S430,Personnel!A$2:A430),2,0))</f>
        <v>0</v>
      </c>
      <c r="S131" s="2"/>
      <c r="T131" s="52">
        <f t="shared" ref="T131:T194" ca="1" si="69">TODAY()</f>
        <v>44517</v>
      </c>
      <c r="U131" s="52" t="s">
        <v>2</v>
      </c>
      <c r="V131" s="2">
        <v>1</v>
      </c>
      <c r="X131" s="16" t="str">
        <f t="shared" ref="X131:X194" si="70">F131&amp;" "&amp;E131</f>
        <v xml:space="preserve">   </v>
      </c>
      <c r="Z131" s="2" t="s">
        <v>491</v>
      </c>
      <c r="AA131" s="2" t="s">
        <v>491</v>
      </c>
      <c r="AB131" s="2" t="s">
        <v>491</v>
      </c>
      <c r="AC131" s="2" t="s">
        <v>491</v>
      </c>
      <c r="AD131" s="2" t="s">
        <v>491</v>
      </c>
      <c r="AJ131" s="8" t="str">
        <f t="shared" ref="AJ131:AJ194" ca="1" si="71">"insert into personnel([empref],[manager],[startdate],[enddate]) values ('"&amp;A131&amp;"','"&amp;N131&amp;"','"&amp;TEXT(T132,"yyyy-mm-dd")&amp;"','"&amp;TEXT(U132,"yyyy-mm-dd")&amp;"')exec @id=dbo.nextval 'personnel.empref'"</f>
        <v>insert into personnel([empref],[manager],[startdate],[enddate]) values ('130','0','2021-11-17','1899-12-30 00:00:00.000')exec @id=dbo.nextval 'personnel.empref'</v>
      </c>
    </row>
    <row r="132" spans="1:36" x14ac:dyDescent="0.3">
      <c r="A132" s="2" t="s">
        <v>586</v>
      </c>
      <c r="B132" s="2" t="str">
        <f t="shared" si="45"/>
        <v>131</v>
      </c>
      <c r="C132" s="2" t="str">
        <f t="shared" si="46"/>
        <v>131</v>
      </c>
      <c r="D132" s="2"/>
      <c r="E132" s="2" t="s">
        <v>491</v>
      </c>
      <c r="F132" s="2" t="s">
        <v>491</v>
      </c>
      <c r="G132" s="2" t="s">
        <v>491</v>
      </c>
      <c r="H132" s="2"/>
      <c r="I132" s="2"/>
      <c r="J132" s="2"/>
      <c r="K132" s="2"/>
      <c r="L132" s="2"/>
      <c r="M132" s="2"/>
      <c r="N132" s="16">
        <f t="shared" ref="N132" si="72">P124+R124</f>
        <v>0</v>
      </c>
      <c r="O132" s="2"/>
      <c r="P132" s="16">
        <f>IF(O132="",0,VLOOKUP(O132,CHOOSE({1,2},X$2:X431,Personnel!A$2:A430),2,0))</f>
        <v>0</v>
      </c>
      <c r="Q132" s="2"/>
      <c r="R132" s="16">
        <f>IF(Q132="",0,VLOOKUP(Q132,CHOOSE({1,2},S$2:S431,Personnel!A$2:A431),2,0))</f>
        <v>0</v>
      </c>
      <c r="S132" s="2"/>
      <c r="T132" s="52">
        <f t="shared" ca="1" si="69"/>
        <v>44517</v>
      </c>
      <c r="U132" s="52" t="s">
        <v>2</v>
      </c>
      <c r="V132" s="2">
        <v>1</v>
      </c>
      <c r="X132" s="16" t="str">
        <f t="shared" si="70"/>
        <v xml:space="preserve">   </v>
      </c>
      <c r="Z132" s="2" t="s">
        <v>491</v>
      </c>
      <c r="AA132" s="2" t="s">
        <v>491</v>
      </c>
      <c r="AB132" s="2" t="s">
        <v>491</v>
      </c>
      <c r="AC132" s="2" t="s">
        <v>491</v>
      </c>
      <c r="AD132" s="2" t="s">
        <v>491</v>
      </c>
      <c r="AJ132" s="8" t="str">
        <f t="shared" ca="1" si="71"/>
        <v>insert into personnel([empref],[manager],[startdate],[enddate]) values ('131','0','2021-11-17','1899-12-30 00:00:00.000')exec @id=dbo.nextval 'personnel.empref'</v>
      </c>
    </row>
    <row r="133" spans="1:36" x14ac:dyDescent="0.3">
      <c r="A133" s="2" t="s">
        <v>587</v>
      </c>
      <c r="B133" s="2" t="str">
        <f t="shared" si="45"/>
        <v>132</v>
      </c>
      <c r="C133" s="2" t="str">
        <f t="shared" si="46"/>
        <v>132</v>
      </c>
      <c r="D133" s="2"/>
      <c r="E133" s="2" t="s">
        <v>491</v>
      </c>
      <c r="F133" s="2" t="s">
        <v>491</v>
      </c>
      <c r="G133" s="2" t="s">
        <v>491</v>
      </c>
      <c r="H133" s="2"/>
      <c r="I133" s="2"/>
      <c r="J133" s="2"/>
      <c r="K133" s="2"/>
      <c r="L133" s="2"/>
      <c r="M133" s="2"/>
      <c r="N133" s="16">
        <f t="shared" ref="N133" si="73">IF(P133+R133="",0,P133+R133)</f>
        <v>0</v>
      </c>
      <c r="O133" s="2"/>
      <c r="P133" s="16">
        <f>IF(O133="",0,VLOOKUP(O133,CHOOSE({1,2},X$2:X432,Personnel!A$2:A431),2,0))</f>
        <v>0</v>
      </c>
      <c r="Q133" s="2"/>
      <c r="R133" s="16">
        <f>IF(Q133="",0,VLOOKUP(Q133,CHOOSE({1,2},S$2:S432,Personnel!A$2:A432),2,0))</f>
        <v>0</v>
      </c>
      <c r="S133" s="2"/>
      <c r="T133" s="52">
        <f t="shared" ca="1" si="69"/>
        <v>44517</v>
      </c>
      <c r="U133" s="52" t="s">
        <v>2</v>
      </c>
      <c r="V133" s="2">
        <v>1</v>
      </c>
      <c r="X133" s="16" t="str">
        <f t="shared" si="70"/>
        <v xml:space="preserve">   </v>
      </c>
      <c r="Z133" s="2" t="s">
        <v>491</v>
      </c>
      <c r="AA133" s="2" t="s">
        <v>491</v>
      </c>
      <c r="AB133" s="2" t="s">
        <v>491</v>
      </c>
      <c r="AC133" s="2" t="s">
        <v>491</v>
      </c>
      <c r="AD133" s="2" t="s">
        <v>491</v>
      </c>
      <c r="AJ133" s="8" t="str">
        <f t="shared" ca="1" si="71"/>
        <v>insert into personnel([empref],[manager],[startdate],[enddate]) values ('132','0','2021-11-17','1899-12-30 00:00:00.000')exec @id=dbo.nextval 'personnel.empref'</v>
      </c>
    </row>
    <row r="134" spans="1:36" x14ac:dyDescent="0.3">
      <c r="A134" s="2" t="s">
        <v>588</v>
      </c>
      <c r="B134" s="2" t="str">
        <f t="shared" si="45"/>
        <v>133</v>
      </c>
      <c r="C134" s="2" t="str">
        <f t="shared" si="46"/>
        <v>133</v>
      </c>
      <c r="D134" s="2"/>
      <c r="E134" s="2" t="s">
        <v>491</v>
      </c>
      <c r="F134" s="2" t="s">
        <v>491</v>
      </c>
      <c r="G134" s="2" t="s">
        <v>491</v>
      </c>
      <c r="H134" s="2"/>
      <c r="I134" s="2"/>
      <c r="J134" s="2"/>
      <c r="K134" s="2"/>
      <c r="L134" s="2"/>
      <c r="M134" s="2"/>
      <c r="N134" s="16">
        <f t="shared" ref="N134" si="74">P126+R126</f>
        <v>0</v>
      </c>
      <c r="O134" s="2"/>
      <c r="P134" s="16">
        <f>IF(O134="",0,VLOOKUP(O134,CHOOSE({1,2},X$2:X433,Personnel!A$2:A432),2,0))</f>
        <v>0</v>
      </c>
      <c r="Q134" s="2"/>
      <c r="R134" s="16">
        <f>IF(Q134="",0,VLOOKUP(Q134,CHOOSE({1,2},S$2:S433,Personnel!A$2:A433),2,0))</f>
        <v>0</v>
      </c>
      <c r="S134" s="2"/>
      <c r="T134" s="52">
        <f t="shared" ca="1" si="69"/>
        <v>44517</v>
      </c>
      <c r="U134" s="52" t="s">
        <v>2</v>
      </c>
      <c r="V134" s="2">
        <v>1</v>
      </c>
      <c r="X134" s="16" t="str">
        <f t="shared" si="70"/>
        <v xml:space="preserve">   </v>
      </c>
      <c r="Z134" s="2" t="s">
        <v>491</v>
      </c>
      <c r="AA134" s="2" t="s">
        <v>491</v>
      </c>
      <c r="AB134" s="2" t="s">
        <v>491</v>
      </c>
      <c r="AC134" s="2" t="s">
        <v>491</v>
      </c>
      <c r="AD134" s="2" t="s">
        <v>491</v>
      </c>
      <c r="AJ134" s="8" t="str">
        <f t="shared" ca="1" si="71"/>
        <v>insert into personnel([empref],[manager],[startdate],[enddate]) values ('133','0','2021-11-17','1899-12-30 00:00:00.000')exec @id=dbo.nextval 'personnel.empref'</v>
      </c>
    </row>
    <row r="135" spans="1:36" x14ac:dyDescent="0.3">
      <c r="A135" s="2" t="s">
        <v>589</v>
      </c>
      <c r="B135" s="2" t="str">
        <f t="shared" si="45"/>
        <v>134</v>
      </c>
      <c r="C135" s="2" t="str">
        <f t="shared" si="46"/>
        <v>134</v>
      </c>
      <c r="D135" s="2"/>
      <c r="E135" s="2" t="s">
        <v>491</v>
      </c>
      <c r="F135" s="2" t="s">
        <v>491</v>
      </c>
      <c r="G135" s="2" t="s">
        <v>491</v>
      </c>
      <c r="H135" s="2"/>
      <c r="I135" s="2"/>
      <c r="J135" s="2"/>
      <c r="K135" s="2"/>
      <c r="L135" s="2"/>
      <c r="M135" s="2"/>
      <c r="N135" s="16">
        <f t="shared" ref="N135" si="75">IF(P135+R135="",0,P135+R135)</f>
        <v>0</v>
      </c>
      <c r="O135" s="2"/>
      <c r="P135" s="16">
        <f>IF(O135="",0,VLOOKUP(O135,CHOOSE({1,2},X$2:X434,Personnel!A$2:A433),2,0))</f>
        <v>0</v>
      </c>
      <c r="Q135" s="2"/>
      <c r="R135" s="16">
        <f>IF(Q135="",0,VLOOKUP(Q135,CHOOSE({1,2},S$2:S434,Personnel!A$2:A434),2,0))</f>
        <v>0</v>
      </c>
      <c r="S135" s="2"/>
      <c r="T135" s="52">
        <f t="shared" ca="1" si="69"/>
        <v>44517</v>
      </c>
      <c r="U135" s="52" t="s">
        <v>2</v>
      </c>
      <c r="V135" s="2">
        <v>1</v>
      </c>
      <c r="X135" s="16" t="str">
        <f t="shared" si="70"/>
        <v xml:space="preserve">   </v>
      </c>
      <c r="Z135" s="2" t="s">
        <v>491</v>
      </c>
      <c r="AA135" s="2" t="s">
        <v>491</v>
      </c>
      <c r="AB135" s="2" t="s">
        <v>491</v>
      </c>
      <c r="AC135" s="2" t="s">
        <v>491</v>
      </c>
      <c r="AD135" s="2" t="s">
        <v>491</v>
      </c>
      <c r="AJ135" s="8" t="str">
        <f t="shared" ca="1" si="71"/>
        <v>insert into personnel([empref],[manager],[startdate],[enddate]) values ('134','0','2021-11-17','1899-12-30 00:00:00.000')exec @id=dbo.nextval 'personnel.empref'</v>
      </c>
    </row>
    <row r="136" spans="1:36" x14ac:dyDescent="0.3">
      <c r="A136" s="2" t="s">
        <v>590</v>
      </c>
      <c r="B136" s="2" t="str">
        <f t="shared" si="45"/>
        <v>135</v>
      </c>
      <c r="C136" s="2" t="str">
        <f t="shared" si="46"/>
        <v>135</v>
      </c>
      <c r="D136" s="2"/>
      <c r="E136" s="2" t="s">
        <v>491</v>
      </c>
      <c r="F136" s="2" t="s">
        <v>491</v>
      </c>
      <c r="G136" s="2" t="s">
        <v>491</v>
      </c>
      <c r="H136" s="2"/>
      <c r="I136" s="2"/>
      <c r="J136" s="2"/>
      <c r="K136" s="2"/>
      <c r="L136" s="2"/>
      <c r="M136" s="2"/>
      <c r="N136" s="16">
        <f t="shared" ref="N136" si="76">P128+R128</f>
        <v>0</v>
      </c>
      <c r="O136" s="2"/>
      <c r="P136" s="16">
        <f>IF(O136="",0,VLOOKUP(O136,CHOOSE({1,2},X$2:X435,Personnel!A$2:A434),2,0))</f>
        <v>0</v>
      </c>
      <c r="Q136" s="2"/>
      <c r="R136" s="16">
        <f>IF(Q136="",0,VLOOKUP(Q136,CHOOSE({1,2},S$2:S435,Personnel!A$2:A435),2,0))</f>
        <v>0</v>
      </c>
      <c r="S136" s="2"/>
      <c r="T136" s="52">
        <f t="shared" ca="1" si="69"/>
        <v>44517</v>
      </c>
      <c r="U136" s="52" t="s">
        <v>2</v>
      </c>
      <c r="V136" s="2">
        <v>1</v>
      </c>
      <c r="X136" s="16" t="str">
        <f t="shared" si="70"/>
        <v xml:space="preserve">   </v>
      </c>
      <c r="Z136" s="2" t="s">
        <v>491</v>
      </c>
      <c r="AA136" s="2" t="s">
        <v>491</v>
      </c>
      <c r="AB136" s="2" t="s">
        <v>491</v>
      </c>
      <c r="AC136" s="2" t="s">
        <v>491</v>
      </c>
      <c r="AD136" s="2" t="s">
        <v>491</v>
      </c>
      <c r="AJ136" s="8" t="str">
        <f t="shared" ca="1" si="71"/>
        <v>insert into personnel([empref],[manager],[startdate],[enddate]) values ('135','0','2021-11-17','1899-12-30 00:00:00.000')exec @id=dbo.nextval 'personnel.empref'</v>
      </c>
    </row>
    <row r="137" spans="1:36" x14ac:dyDescent="0.3">
      <c r="A137" s="2" t="s">
        <v>591</v>
      </c>
      <c r="B137" s="2" t="str">
        <f t="shared" si="45"/>
        <v>136</v>
      </c>
      <c r="C137" s="2" t="str">
        <f t="shared" si="46"/>
        <v>136</v>
      </c>
      <c r="D137" s="2"/>
      <c r="E137" s="2" t="s">
        <v>491</v>
      </c>
      <c r="F137" s="2" t="s">
        <v>491</v>
      </c>
      <c r="G137" s="2" t="s">
        <v>491</v>
      </c>
      <c r="H137" s="2"/>
      <c r="I137" s="2"/>
      <c r="J137" s="2"/>
      <c r="K137" s="2"/>
      <c r="L137" s="2"/>
      <c r="M137" s="2"/>
      <c r="N137" s="16">
        <f t="shared" ref="N137" si="77">IF(P137+R137="",0,P137+R137)</f>
        <v>0</v>
      </c>
      <c r="O137" s="2"/>
      <c r="P137" s="16">
        <f>IF(O137="",0,VLOOKUP(O137,CHOOSE({1,2},X$2:X436,Personnel!A$2:A435),2,0))</f>
        <v>0</v>
      </c>
      <c r="Q137" s="2"/>
      <c r="R137" s="16">
        <f>IF(Q137="",0,VLOOKUP(Q137,CHOOSE({1,2},S$2:S436,Personnel!A$2:A436),2,0))</f>
        <v>0</v>
      </c>
      <c r="S137" s="2"/>
      <c r="T137" s="52">
        <f t="shared" ca="1" si="69"/>
        <v>44517</v>
      </c>
      <c r="U137" s="52" t="s">
        <v>2</v>
      </c>
      <c r="V137" s="2">
        <v>1</v>
      </c>
      <c r="X137" s="16" t="str">
        <f t="shared" si="70"/>
        <v xml:space="preserve">   </v>
      </c>
      <c r="Z137" s="2" t="s">
        <v>491</v>
      </c>
      <c r="AA137" s="2" t="s">
        <v>491</v>
      </c>
      <c r="AB137" s="2" t="s">
        <v>491</v>
      </c>
      <c r="AC137" s="2" t="s">
        <v>491</v>
      </c>
      <c r="AD137" s="2" t="s">
        <v>491</v>
      </c>
      <c r="AJ137" s="8" t="str">
        <f t="shared" ca="1" si="71"/>
        <v>insert into personnel([empref],[manager],[startdate],[enddate]) values ('136','0','2021-11-17','1899-12-30 00:00:00.000')exec @id=dbo.nextval 'personnel.empref'</v>
      </c>
    </row>
    <row r="138" spans="1:36" x14ac:dyDescent="0.3">
      <c r="A138" s="2" t="s">
        <v>592</v>
      </c>
      <c r="B138" s="2" t="str">
        <f t="shared" si="45"/>
        <v>137</v>
      </c>
      <c r="C138" s="2" t="str">
        <f t="shared" si="46"/>
        <v>137</v>
      </c>
      <c r="D138" s="2"/>
      <c r="E138" s="2" t="s">
        <v>491</v>
      </c>
      <c r="F138" s="2" t="s">
        <v>491</v>
      </c>
      <c r="G138" s="2" t="s">
        <v>491</v>
      </c>
      <c r="H138" s="2"/>
      <c r="I138" s="2"/>
      <c r="J138" s="2"/>
      <c r="K138" s="2"/>
      <c r="L138" s="2"/>
      <c r="M138" s="2"/>
      <c r="N138" s="16">
        <f t="shared" ref="N138" si="78">P130+R130</f>
        <v>0</v>
      </c>
      <c r="O138" s="2"/>
      <c r="P138" s="16">
        <f>IF(O138="",0,VLOOKUP(O138,CHOOSE({1,2},X$2:X437,Personnel!A$2:A436),2,0))</f>
        <v>0</v>
      </c>
      <c r="Q138" s="2"/>
      <c r="R138" s="16">
        <f>IF(Q138="",0,VLOOKUP(Q138,CHOOSE({1,2},S$2:S437,Personnel!A$2:A437),2,0))</f>
        <v>0</v>
      </c>
      <c r="S138" s="2"/>
      <c r="T138" s="52">
        <f t="shared" ca="1" si="69"/>
        <v>44517</v>
      </c>
      <c r="U138" s="52" t="s">
        <v>2</v>
      </c>
      <c r="V138" s="2">
        <v>1</v>
      </c>
      <c r="X138" s="16" t="str">
        <f t="shared" si="70"/>
        <v xml:space="preserve">   </v>
      </c>
      <c r="Z138" s="2" t="s">
        <v>491</v>
      </c>
      <c r="AA138" s="2" t="s">
        <v>491</v>
      </c>
      <c r="AB138" s="2" t="s">
        <v>491</v>
      </c>
      <c r="AC138" s="2" t="s">
        <v>491</v>
      </c>
      <c r="AD138" s="2" t="s">
        <v>491</v>
      </c>
      <c r="AJ138" s="8" t="str">
        <f t="shared" ca="1" si="71"/>
        <v>insert into personnel([empref],[manager],[startdate],[enddate]) values ('137','0','2021-11-17','1899-12-30 00:00:00.000')exec @id=dbo.nextval 'personnel.empref'</v>
      </c>
    </row>
    <row r="139" spans="1:36" x14ac:dyDescent="0.3">
      <c r="A139" s="2" t="s">
        <v>593</v>
      </c>
      <c r="B139" s="2" t="str">
        <f t="shared" si="45"/>
        <v>138</v>
      </c>
      <c r="C139" s="2" t="str">
        <f t="shared" si="46"/>
        <v>138</v>
      </c>
      <c r="D139" s="2"/>
      <c r="E139" s="2" t="s">
        <v>491</v>
      </c>
      <c r="F139" s="2" t="s">
        <v>491</v>
      </c>
      <c r="G139" s="2" t="s">
        <v>491</v>
      </c>
      <c r="H139" s="2"/>
      <c r="I139" s="2"/>
      <c r="J139" s="2"/>
      <c r="K139" s="2"/>
      <c r="L139" s="2"/>
      <c r="M139" s="2"/>
      <c r="N139" s="16">
        <f t="shared" ref="N139" si="79">IF(P139+R139="",0,P139+R139)</f>
        <v>0</v>
      </c>
      <c r="O139" s="2"/>
      <c r="P139" s="16">
        <f>IF(O139="",0,VLOOKUP(O139,CHOOSE({1,2},X$2:X438,Personnel!A$2:A437),2,0))</f>
        <v>0</v>
      </c>
      <c r="Q139" s="2"/>
      <c r="R139" s="16">
        <f>IF(Q139="",0,VLOOKUP(Q139,CHOOSE({1,2},S$2:S438,Personnel!A$2:A438),2,0))</f>
        <v>0</v>
      </c>
      <c r="S139" s="2"/>
      <c r="T139" s="52">
        <f t="shared" ca="1" si="69"/>
        <v>44517</v>
      </c>
      <c r="U139" s="52" t="s">
        <v>2</v>
      </c>
      <c r="V139" s="2">
        <v>1</v>
      </c>
      <c r="X139" s="16" t="str">
        <f t="shared" si="70"/>
        <v xml:space="preserve">   </v>
      </c>
      <c r="Z139" s="2" t="s">
        <v>491</v>
      </c>
      <c r="AA139" s="2" t="s">
        <v>491</v>
      </c>
      <c r="AB139" s="2" t="s">
        <v>491</v>
      </c>
      <c r="AC139" s="2" t="s">
        <v>491</v>
      </c>
      <c r="AD139" s="2" t="s">
        <v>491</v>
      </c>
      <c r="AJ139" s="8" t="str">
        <f t="shared" ca="1" si="71"/>
        <v>insert into personnel([empref],[manager],[startdate],[enddate]) values ('138','0','2021-11-17','1899-12-30 00:00:00.000')exec @id=dbo.nextval 'personnel.empref'</v>
      </c>
    </row>
    <row r="140" spans="1:36" x14ac:dyDescent="0.3">
      <c r="A140" s="2" t="s">
        <v>594</v>
      </c>
      <c r="B140" s="2" t="str">
        <f t="shared" si="45"/>
        <v>139</v>
      </c>
      <c r="C140" s="2" t="str">
        <f t="shared" si="46"/>
        <v>139</v>
      </c>
      <c r="D140" s="2"/>
      <c r="E140" s="2" t="s">
        <v>491</v>
      </c>
      <c r="F140" s="2" t="s">
        <v>491</v>
      </c>
      <c r="G140" s="2" t="s">
        <v>491</v>
      </c>
      <c r="H140" s="2"/>
      <c r="I140" s="2"/>
      <c r="J140" s="2"/>
      <c r="K140" s="2"/>
      <c r="L140" s="2"/>
      <c r="M140" s="2"/>
      <c r="N140" s="16">
        <f t="shared" ref="N140" si="80">P132+R132</f>
        <v>0</v>
      </c>
      <c r="O140" s="2"/>
      <c r="P140" s="16">
        <f>IF(O140="",0,VLOOKUP(O140,CHOOSE({1,2},X$2:X439,Personnel!A$2:A438),2,0))</f>
        <v>0</v>
      </c>
      <c r="Q140" s="2"/>
      <c r="R140" s="16">
        <f>IF(Q140="",0,VLOOKUP(Q140,CHOOSE({1,2},S$2:S439,Personnel!A$2:A439),2,0))</f>
        <v>0</v>
      </c>
      <c r="S140" s="2"/>
      <c r="T140" s="52">
        <f t="shared" ca="1" si="69"/>
        <v>44517</v>
      </c>
      <c r="U140" s="52" t="s">
        <v>2</v>
      </c>
      <c r="V140" s="2">
        <v>1</v>
      </c>
      <c r="X140" s="16" t="str">
        <f t="shared" si="70"/>
        <v xml:space="preserve">   </v>
      </c>
      <c r="Z140" s="2" t="s">
        <v>491</v>
      </c>
      <c r="AA140" s="2" t="s">
        <v>491</v>
      </c>
      <c r="AB140" s="2" t="s">
        <v>491</v>
      </c>
      <c r="AC140" s="2" t="s">
        <v>491</v>
      </c>
      <c r="AD140" s="2" t="s">
        <v>491</v>
      </c>
      <c r="AJ140" s="8" t="str">
        <f t="shared" ca="1" si="71"/>
        <v>insert into personnel([empref],[manager],[startdate],[enddate]) values ('139','0','2021-11-17','1899-12-30 00:00:00.000')exec @id=dbo.nextval 'personnel.empref'</v>
      </c>
    </row>
    <row r="141" spans="1:36" x14ac:dyDescent="0.3">
      <c r="A141" s="2" t="s">
        <v>595</v>
      </c>
      <c r="B141" s="2" t="str">
        <f t="shared" si="45"/>
        <v>140</v>
      </c>
      <c r="C141" s="2" t="str">
        <f t="shared" si="46"/>
        <v>140</v>
      </c>
      <c r="D141" s="2"/>
      <c r="E141" s="2" t="s">
        <v>491</v>
      </c>
      <c r="F141" s="2" t="s">
        <v>491</v>
      </c>
      <c r="G141" s="2" t="s">
        <v>491</v>
      </c>
      <c r="H141" s="2"/>
      <c r="I141" s="2"/>
      <c r="J141" s="2"/>
      <c r="K141" s="2"/>
      <c r="L141" s="2"/>
      <c r="M141" s="2"/>
      <c r="N141" s="16">
        <f t="shared" ref="N141" si="81">IF(P141+R141="",0,P141+R141)</f>
        <v>0</v>
      </c>
      <c r="O141" s="2"/>
      <c r="P141" s="16">
        <f>IF(O141="",0,VLOOKUP(O141,CHOOSE({1,2},X$2:X440,Personnel!A$2:A439),2,0))</f>
        <v>0</v>
      </c>
      <c r="Q141" s="2"/>
      <c r="R141" s="16">
        <f>IF(Q141="",0,VLOOKUP(Q141,CHOOSE({1,2},S$2:S440,Personnel!A$2:A440),2,0))</f>
        <v>0</v>
      </c>
      <c r="S141" s="2"/>
      <c r="T141" s="52">
        <f t="shared" ca="1" si="69"/>
        <v>44517</v>
      </c>
      <c r="U141" s="52" t="s">
        <v>2</v>
      </c>
      <c r="V141" s="2">
        <v>1</v>
      </c>
      <c r="X141" s="16" t="str">
        <f t="shared" si="70"/>
        <v xml:space="preserve">   </v>
      </c>
      <c r="Z141" s="2" t="s">
        <v>491</v>
      </c>
      <c r="AA141" s="2" t="s">
        <v>491</v>
      </c>
      <c r="AB141" s="2" t="s">
        <v>491</v>
      </c>
      <c r="AC141" s="2" t="s">
        <v>491</v>
      </c>
      <c r="AD141" s="2" t="s">
        <v>491</v>
      </c>
      <c r="AJ141" s="8" t="str">
        <f t="shared" ca="1" si="71"/>
        <v>insert into personnel([empref],[manager],[startdate],[enddate]) values ('140','0','2021-11-17','1899-12-30 00:00:00.000')exec @id=dbo.nextval 'personnel.empref'</v>
      </c>
    </row>
    <row r="142" spans="1:36" x14ac:dyDescent="0.3">
      <c r="A142" s="2" t="s">
        <v>596</v>
      </c>
      <c r="B142" s="2" t="str">
        <f t="shared" si="45"/>
        <v>141</v>
      </c>
      <c r="C142" s="2" t="str">
        <f t="shared" si="46"/>
        <v>141</v>
      </c>
      <c r="D142" s="2"/>
      <c r="E142" s="2" t="s">
        <v>491</v>
      </c>
      <c r="F142" s="2" t="s">
        <v>491</v>
      </c>
      <c r="G142" s="2" t="s">
        <v>491</v>
      </c>
      <c r="H142" s="2"/>
      <c r="I142" s="2"/>
      <c r="J142" s="2"/>
      <c r="K142" s="2"/>
      <c r="L142" s="2"/>
      <c r="M142" s="2"/>
      <c r="N142" s="16">
        <f t="shared" ref="N142" si="82">P134+R134</f>
        <v>0</v>
      </c>
      <c r="O142" s="2"/>
      <c r="P142" s="16">
        <f>IF(O142="",0,VLOOKUP(O142,CHOOSE({1,2},X$2:X441,Personnel!A$2:A440),2,0))</f>
        <v>0</v>
      </c>
      <c r="Q142" s="2"/>
      <c r="R142" s="16">
        <f>IF(Q142="",0,VLOOKUP(Q142,CHOOSE({1,2},S$2:S441,Personnel!A$2:A441),2,0))</f>
        <v>0</v>
      </c>
      <c r="S142" s="2"/>
      <c r="T142" s="52">
        <f t="shared" ca="1" si="69"/>
        <v>44517</v>
      </c>
      <c r="U142" s="52" t="s">
        <v>2</v>
      </c>
      <c r="V142" s="2">
        <v>1</v>
      </c>
      <c r="X142" s="16" t="str">
        <f t="shared" si="70"/>
        <v xml:space="preserve">   </v>
      </c>
      <c r="Z142" s="2" t="s">
        <v>491</v>
      </c>
      <c r="AA142" s="2" t="s">
        <v>491</v>
      </c>
      <c r="AB142" s="2" t="s">
        <v>491</v>
      </c>
      <c r="AC142" s="2" t="s">
        <v>491</v>
      </c>
      <c r="AD142" s="2" t="s">
        <v>491</v>
      </c>
      <c r="AJ142" s="8" t="str">
        <f t="shared" ca="1" si="71"/>
        <v>insert into personnel([empref],[manager],[startdate],[enddate]) values ('141','0','2021-11-17','1899-12-30 00:00:00.000')exec @id=dbo.nextval 'personnel.empref'</v>
      </c>
    </row>
    <row r="143" spans="1:36" x14ac:dyDescent="0.3">
      <c r="A143" s="2" t="s">
        <v>597</v>
      </c>
      <c r="B143" s="2" t="str">
        <f t="shared" si="45"/>
        <v>142</v>
      </c>
      <c r="C143" s="2" t="str">
        <f t="shared" si="46"/>
        <v>142</v>
      </c>
      <c r="D143" s="2"/>
      <c r="E143" s="2" t="s">
        <v>491</v>
      </c>
      <c r="F143" s="2" t="s">
        <v>491</v>
      </c>
      <c r="G143" s="2" t="s">
        <v>491</v>
      </c>
      <c r="H143" s="2"/>
      <c r="I143" s="2"/>
      <c r="J143" s="2"/>
      <c r="K143" s="2"/>
      <c r="L143" s="2"/>
      <c r="M143" s="2"/>
      <c r="N143" s="16">
        <f t="shared" ref="N143" si="83">IF(P143+R143="",0,P143+R143)</f>
        <v>0</v>
      </c>
      <c r="O143" s="2"/>
      <c r="P143" s="16">
        <f>IF(O143="",0,VLOOKUP(O143,CHOOSE({1,2},X$2:X442,Personnel!A$2:A441),2,0))</f>
        <v>0</v>
      </c>
      <c r="Q143" s="2"/>
      <c r="R143" s="16">
        <f>IF(Q143="",0,VLOOKUP(Q143,CHOOSE({1,2},S$2:S442,Personnel!A$2:A442),2,0))</f>
        <v>0</v>
      </c>
      <c r="S143" s="2"/>
      <c r="T143" s="52">
        <f t="shared" ca="1" si="69"/>
        <v>44517</v>
      </c>
      <c r="U143" s="52" t="s">
        <v>2</v>
      </c>
      <c r="V143" s="2">
        <v>1</v>
      </c>
      <c r="X143" s="16" t="str">
        <f t="shared" si="70"/>
        <v xml:space="preserve">   </v>
      </c>
      <c r="Z143" s="2" t="s">
        <v>491</v>
      </c>
      <c r="AA143" s="2" t="s">
        <v>491</v>
      </c>
      <c r="AB143" s="2" t="s">
        <v>491</v>
      </c>
      <c r="AC143" s="2" t="s">
        <v>491</v>
      </c>
      <c r="AD143" s="2" t="s">
        <v>491</v>
      </c>
      <c r="AJ143" s="8" t="str">
        <f t="shared" ca="1" si="71"/>
        <v>insert into personnel([empref],[manager],[startdate],[enddate]) values ('142','0','2021-11-17','1899-12-30 00:00:00.000')exec @id=dbo.nextval 'personnel.empref'</v>
      </c>
    </row>
    <row r="144" spans="1:36" x14ac:dyDescent="0.3">
      <c r="A144" s="2" t="s">
        <v>598</v>
      </c>
      <c r="B144" s="2" t="str">
        <f t="shared" si="45"/>
        <v>143</v>
      </c>
      <c r="C144" s="2" t="str">
        <f t="shared" si="46"/>
        <v>143</v>
      </c>
      <c r="D144" s="2"/>
      <c r="E144" s="2" t="s">
        <v>491</v>
      </c>
      <c r="F144" s="2" t="s">
        <v>491</v>
      </c>
      <c r="G144" s="2" t="s">
        <v>491</v>
      </c>
      <c r="H144" s="2"/>
      <c r="I144" s="2"/>
      <c r="J144" s="2"/>
      <c r="K144" s="2"/>
      <c r="L144" s="2"/>
      <c r="M144" s="2"/>
      <c r="N144" s="16">
        <f t="shared" ref="N144" si="84">P136+R136</f>
        <v>0</v>
      </c>
      <c r="O144" s="2"/>
      <c r="P144" s="16">
        <f>IF(O144="",0,VLOOKUP(O144,CHOOSE({1,2},X$2:X443,Personnel!A$2:A442),2,0))</f>
        <v>0</v>
      </c>
      <c r="Q144" s="2"/>
      <c r="R144" s="16">
        <f>IF(Q144="",0,VLOOKUP(Q144,CHOOSE({1,2},S$2:S443,Personnel!A$2:A443),2,0))</f>
        <v>0</v>
      </c>
      <c r="S144" s="2"/>
      <c r="T144" s="52">
        <f t="shared" ca="1" si="69"/>
        <v>44517</v>
      </c>
      <c r="U144" s="52" t="s">
        <v>2</v>
      </c>
      <c r="V144" s="2">
        <v>1</v>
      </c>
      <c r="X144" s="16" t="str">
        <f t="shared" si="70"/>
        <v xml:space="preserve">   </v>
      </c>
      <c r="Z144" s="2" t="s">
        <v>491</v>
      </c>
      <c r="AA144" s="2" t="s">
        <v>491</v>
      </c>
      <c r="AB144" s="2" t="s">
        <v>491</v>
      </c>
      <c r="AC144" s="2" t="s">
        <v>491</v>
      </c>
      <c r="AD144" s="2" t="s">
        <v>491</v>
      </c>
      <c r="AJ144" s="8" t="str">
        <f t="shared" ca="1" si="71"/>
        <v>insert into personnel([empref],[manager],[startdate],[enddate]) values ('143','0','2021-11-17','1899-12-30 00:00:00.000')exec @id=dbo.nextval 'personnel.empref'</v>
      </c>
    </row>
    <row r="145" spans="1:36" x14ac:dyDescent="0.3">
      <c r="A145" s="2" t="s">
        <v>599</v>
      </c>
      <c r="B145" s="2" t="str">
        <f t="shared" si="45"/>
        <v>144</v>
      </c>
      <c r="C145" s="2" t="str">
        <f t="shared" si="46"/>
        <v>144</v>
      </c>
      <c r="D145" s="2"/>
      <c r="E145" s="2" t="s">
        <v>491</v>
      </c>
      <c r="F145" s="2" t="s">
        <v>491</v>
      </c>
      <c r="G145" s="2" t="s">
        <v>491</v>
      </c>
      <c r="H145" s="2"/>
      <c r="I145" s="2"/>
      <c r="J145" s="2"/>
      <c r="K145" s="2"/>
      <c r="L145" s="2"/>
      <c r="M145" s="2"/>
      <c r="N145" s="16">
        <f t="shared" ref="N145" si="85">IF(P145+R145="",0,P145+R145)</f>
        <v>0</v>
      </c>
      <c r="O145" s="2"/>
      <c r="P145" s="16">
        <f>IF(O145="",0,VLOOKUP(O145,CHOOSE({1,2},X$2:X444,Personnel!A$2:A443),2,0))</f>
        <v>0</v>
      </c>
      <c r="Q145" s="2"/>
      <c r="R145" s="16">
        <f>IF(Q145="",0,VLOOKUP(Q145,CHOOSE({1,2},S$2:S444,Personnel!A$2:A444),2,0))</f>
        <v>0</v>
      </c>
      <c r="S145" s="2"/>
      <c r="T145" s="52">
        <f t="shared" ca="1" si="69"/>
        <v>44517</v>
      </c>
      <c r="U145" s="52" t="s">
        <v>2</v>
      </c>
      <c r="V145" s="2">
        <v>1</v>
      </c>
      <c r="X145" s="16" t="str">
        <f t="shared" si="70"/>
        <v xml:space="preserve">   </v>
      </c>
      <c r="Z145" s="2" t="s">
        <v>491</v>
      </c>
      <c r="AA145" s="2" t="s">
        <v>491</v>
      </c>
      <c r="AB145" s="2" t="s">
        <v>491</v>
      </c>
      <c r="AC145" s="2" t="s">
        <v>491</v>
      </c>
      <c r="AD145" s="2" t="s">
        <v>491</v>
      </c>
      <c r="AJ145" s="8" t="str">
        <f t="shared" ca="1" si="71"/>
        <v>insert into personnel([empref],[manager],[startdate],[enddate]) values ('144','0','2021-11-17','1899-12-30 00:00:00.000')exec @id=dbo.nextval 'personnel.empref'</v>
      </c>
    </row>
    <row r="146" spans="1:36" x14ac:dyDescent="0.3">
      <c r="A146" s="2" t="s">
        <v>600</v>
      </c>
      <c r="B146" s="2" t="str">
        <f t="shared" si="45"/>
        <v>145</v>
      </c>
      <c r="C146" s="2" t="str">
        <f t="shared" si="46"/>
        <v>145</v>
      </c>
      <c r="D146" s="2"/>
      <c r="E146" s="2" t="s">
        <v>491</v>
      </c>
      <c r="F146" s="2" t="s">
        <v>491</v>
      </c>
      <c r="G146" s="2" t="s">
        <v>491</v>
      </c>
      <c r="H146" s="2"/>
      <c r="I146" s="2"/>
      <c r="J146" s="2"/>
      <c r="K146" s="2"/>
      <c r="L146" s="2"/>
      <c r="M146" s="2"/>
      <c r="N146" s="16">
        <f t="shared" ref="N146" si="86">P138+R138</f>
        <v>0</v>
      </c>
      <c r="O146" s="2"/>
      <c r="P146" s="16">
        <f>IF(O146="",0,VLOOKUP(O146,CHOOSE({1,2},X$2:X445,Personnel!A$2:A444),2,0))</f>
        <v>0</v>
      </c>
      <c r="Q146" s="2"/>
      <c r="R146" s="16">
        <f>IF(Q146="",0,VLOOKUP(Q146,CHOOSE({1,2},S$2:S445,Personnel!A$2:A445),2,0))</f>
        <v>0</v>
      </c>
      <c r="S146" s="2"/>
      <c r="T146" s="52">
        <f t="shared" ca="1" si="69"/>
        <v>44517</v>
      </c>
      <c r="U146" s="52" t="s">
        <v>2</v>
      </c>
      <c r="V146" s="2">
        <v>1</v>
      </c>
      <c r="X146" s="16" t="str">
        <f t="shared" si="70"/>
        <v xml:space="preserve">   </v>
      </c>
      <c r="Z146" s="2" t="s">
        <v>491</v>
      </c>
      <c r="AA146" s="2" t="s">
        <v>491</v>
      </c>
      <c r="AB146" s="2" t="s">
        <v>491</v>
      </c>
      <c r="AC146" s="2" t="s">
        <v>491</v>
      </c>
      <c r="AD146" s="2" t="s">
        <v>491</v>
      </c>
      <c r="AJ146" s="8" t="str">
        <f t="shared" ca="1" si="71"/>
        <v>insert into personnel([empref],[manager],[startdate],[enddate]) values ('145','0','2021-11-17','1899-12-30 00:00:00.000')exec @id=dbo.nextval 'personnel.empref'</v>
      </c>
    </row>
    <row r="147" spans="1:36" x14ac:dyDescent="0.3">
      <c r="A147" s="2" t="s">
        <v>601</v>
      </c>
      <c r="B147" s="2" t="str">
        <f t="shared" si="45"/>
        <v>146</v>
      </c>
      <c r="C147" s="2" t="str">
        <f t="shared" si="46"/>
        <v>146</v>
      </c>
      <c r="D147" s="2"/>
      <c r="E147" s="2" t="s">
        <v>491</v>
      </c>
      <c r="F147" s="2" t="s">
        <v>491</v>
      </c>
      <c r="G147" s="2" t="s">
        <v>491</v>
      </c>
      <c r="H147" s="2"/>
      <c r="I147" s="2"/>
      <c r="J147" s="2"/>
      <c r="K147" s="2"/>
      <c r="L147" s="2"/>
      <c r="M147" s="2"/>
      <c r="N147" s="16">
        <f t="shared" ref="N147" si="87">IF(P147+R147="",0,P147+R147)</f>
        <v>0</v>
      </c>
      <c r="O147" s="2"/>
      <c r="P147" s="16">
        <f>IF(O147="",0,VLOOKUP(O147,CHOOSE({1,2},X$2:X446,Personnel!A$2:A445),2,0))</f>
        <v>0</v>
      </c>
      <c r="Q147" s="2"/>
      <c r="R147" s="16">
        <f>IF(Q147="",0,VLOOKUP(Q147,CHOOSE({1,2},S$2:S446,Personnel!A$2:A446),2,0))</f>
        <v>0</v>
      </c>
      <c r="S147" s="2"/>
      <c r="T147" s="52">
        <f t="shared" ca="1" si="69"/>
        <v>44517</v>
      </c>
      <c r="U147" s="52" t="s">
        <v>2</v>
      </c>
      <c r="V147" s="2">
        <v>1</v>
      </c>
      <c r="X147" s="16" t="str">
        <f t="shared" si="70"/>
        <v xml:space="preserve">   </v>
      </c>
      <c r="Z147" s="2" t="s">
        <v>491</v>
      </c>
      <c r="AA147" s="2" t="s">
        <v>491</v>
      </c>
      <c r="AB147" s="2" t="s">
        <v>491</v>
      </c>
      <c r="AC147" s="2" t="s">
        <v>491</v>
      </c>
      <c r="AD147" s="2" t="s">
        <v>491</v>
      </c>
      <c r="AJ147" s="8" t="str">
        <f t="shared" ca="1" si="71"/>
        <v>insert into personnel([empref],[manager],[startdate],[enddate]) values ('146','0','2021-11-17','1899-12-30 00:00:00.000')exec @id=dbo.nextval 'personnel.empref'</v>
      </c>
    </row>
    <row r="148" spans="1:36" x14ac:dyDescent="0.3">
      <c r="A148" s="2" t="s">
        <v>602</v>
      </c>
      <c r="B148" s="2" t="str">
        <f t="shared" si="45"/>
        <v>147</v>
      </c>
      <c r="C148" s="2" t="str">
        <f t="shared" si="46"/>
        <v>147</v>
      </c>
      <c r="D148" s="2"/>
      <c r="E148" s="2" t="s">
        <v>491</v>
      </c>
      <c r="F148" s="2" t="s">
        <v>491</v>
      </c>
      <c r="G148" s="2" t="s">
        <v>491</v>
      </c>
      <c r="H148" s="2"/>
      <c r="I148" s="2"/>
      <c r="J148" s="2"/>
      <c r="K148" s="2"/>
      <c r="L148" s="2"/>
      <c r="M148" s="2"/>
      <c r="N148" s="16">
        <f t="shared" ref="N148" si="88">P140+R140</f>
        <v>0</v>
      </c>
      <c r="O148" s="2"/>
      <c r="P148" s="16">
        <f>IF(O148="",0,VLOOKUP(O148,CHOOSE({1,2},X$2:X447,Personnel!A$2:A446),2,0))</f>
        <v>0</v>
      </c>
      <c r="Q148" s="2"/>
      <c r="R148" s="16">
        <f>IF(Q148="",0,VLOOKUP(Q148,CHOOSE({1,2},S$2:S447,Personnel!A$2:A447),2,0))</f>
        <v>0</v>
      </c>
      <c r="S148" s="2"/>
      <c r="T148" s="52">
        <f t="shared" ca="1" si="69"/>
        <v>44517</v>
      </c>
      <c r="U148" s="52" t="s">
        <v>2</v>
      </c>
      <c r="V148" s="2">
        <v>1</v>
      </c>
      <c r="X148" s="16" t="str">
        <f t="shared" si="70"/>
        <v xml:space="preserve">   </v>
      </c>
      <c r="Z148" s="2" t="s">
        <v>491</v>
      </c>
      <c r="AA148" s="2" t="s">
        <v>491</v>
      </c>
      <c r="AB148" s="2" t="s">
        <v>491</v>
      </c>
      <c r="AC148" s="2" t="s">
        <v>491</v>
      </c>
      <c r="AD148" s="2" t="s">
        <v>491</v>
      </c>
      <c r="AJ148" s="8" t="str">
        <f t="shared" ca="1" si="71"/>
        <v>insert into personnel([empref],[manager],[startdate],[enddate]) values ('147','0','2021-11-17','1899-12-30 00:00:00.000')exec @id=dbo.nextval 'personnel.empref'</v>
      </c>
    </row>
    <row r="149" spans="1:36" x14ac:dyDescent="0.3">
      <c r="A149" s="2" t="s">
        <v>603</v>
      </c>
      <c r="B149" s="2" t="str">
        <f t="shared" si="45"/>
        <v>148</v>
      </c>
      <c r="C149" s="2" t="str">
        <f t="shared" si="46"/>
        <v>148</v>
      </c>
      <c r="D149" s="2"/>
      <c r="E149" s="2" t="s">
        <v>491</v>
      </c>
      <c r="F149" s="2" t="s">
        <v>491</v>
      </c>
      <c r="G149" s="2" t="s">
        <v>491</v>
      </c>
      <c r="H149" s="2"/>
      <c r="I149" s="2"/>
      <c r="J149" s="2"/>
      <c r="K149" s="2"/>
      <c r="L149" s="2"/>
      <c r="M149" s="2"/>
      <c r="N149" s="16">
        <f t="shared" ref="N149" si="89">IF(P149+R149="",0,P149+R149)</f>
        <v>0</v>
      </c>
      <c r="O149" s="2"/>
      <c r="P149" s="16">
        <f>IF(O149="",0,VLOOKUP(O149,CHOOSE({1,2},X$2:X448,Personnel!A$2:A447),2,0))</f>
        <v>0</v>
      </c>
      <c r="Q149" s="2"/>
      <c r="R149" s="16">
        <f>IF(Q149="",0,VLOOKUP(Q149,CHOOSE({1,2},S$2:S448,Personnel!A$2:A448),2,0))</f>
        <v>0</v>
      </c>
      <c r="S149" s="2"/>
      <c r="T149" s="52">
        <f t="shared" ca="1" si="69"/>
        <v>44517</v>
      </c>
      <c r="U149" s="52" t="s">
        <v>2</v>
      </c>
      <c r="V149" s="2">
        <v>1</v>
      </c>
      <c r="X149" s="16" t="str">
        <f t="shared" si="70"/>
        <v xml:space="preserve">   </v>
      </c>
      <c r="Z149" s="2" t="s">
        <v>491</v>
      </c>
      <c r="AA149" s="2" t="s">
        <v>491</v>
      </c>
      <c r="AB149" s="2" t="s">
        <v>491</v>
      </c>
      <c r="AC149" s="2" t="s">
        <v>491</v>
      </c>
      <c r="AD149" s="2" t="s">
        <v>491</v>
      </c>
      <c r="AJ149" s="8" t="str">
        <f t="shared" ca="1" si="71"/>
        <v>insert into personnel([empref],[manager],[startdate],[enddate]) values ('148','0','2021-11-17','1899-12-30 00:00:00.000')exec @id=dbo.nextval 'personnel.empref'</v>
      </c>
    </row>
    <row r="150" spans="1:36" x14ac:dyDescent="0.3">
      <c r="A150" s="2" t="s">
        <v>604</v>
      </c>
      <c r="B150" s="2" t="str">
        <f t="shared" si="45"/>
        <v>149</v>
      </c>
      <c r="C150" s="2" t="str">
        <f t="shared" si="46"/>
        <v>149</v>
      </c>
      <c r="D150" s="2"/>
      <c r="E150" s="2" t="s">
        <v>491</v>
      </c>
      <c r="F150" s="2" t="s">
        <v>491</v>
      </c>
      <c r="G150" s="2" t="s">
        <v>491</v>
      </c>
      <c r="H150" s="2"/>
      <c r="I150" s="2"/>
      <c r="J150" s="2"/>
      <c r="K150" s="2"/>
      <c r="L150" s="2"/>
      <c r="M150" s="2"/>
      <c r="N150" s="16">
        <f t="shared" ref="N150" si="90">P142+R142</f>
        <v>0</v>
      </c>
      <c r="O150" s="2"/>
      <c r="P150" s="16">
        <f>IF(O150="",0,VLOOKUP(O150,CHOOSE({1,2},X$2:X449,Personnel!A$2:A448),2,0))</f>
        <v>0</v>
      </c>
      <c r="Q150" s="2"/>
      <c r="R150" s="16">
        <f>IF(Q150="",0,VLOOKUP(Q150,CHOOSE({1,2},S$2:S449,Personnel!A$2:A449),2,0))</f>
        <v>0</v>
      </c>
      <c r="S150" s="2"/>
      <c r="T150" s="52">
        <f t="shared" ca="1" si="69"/>
        <v>44517</v>
      </c>
      <c r="U150" s="52" t="s">
        <v>2</v>
      </c>
      <c r="V150" s="2">
        <v>1</v>
      </c>
      <c r="X150" s="16" t="str">
        <f t="shared" si="70"/>
        <v xml:space="preserve">   </v>
      </c>
      <c r="Z150" s="2" t="s">
        <v>491</v>
      </c>
      <c r="AA150" s="2" t="s">
        <v>491</v>
      </c>
      <c r="AB150" s="2" t="s">
        <v>491</v>
      </c>
      <c r="AC150" s="2" t="s">
        <v>491</v>
      </c>
      <c r="AD150" s="2" t="s">
        <v>491</v>
      </c>
      <c r="AJ150" s="8" t="str">
        <f t="shared" ca="1" si="71"/>
        <v>insert into personnel([empref],[manager],[startdate],[enddate]) values ('149','0','2021-11-17','1899-12-30 00:00:00.000')exec @id=dbo.nextval 'personnel.empref'</v>
      </c>
    </row>
    <row r="151" spans="1:36" x14ac:dyDescent="0.3">
      <c r="A151" s="2" t="s">
        <v>605</v>
      </c>
      <c r="B151" s="2" t="str">
        <f t="shared" si="45"/>
        <v>150</v>
      </c>
      <c r="C151" s="2" t="str">
        <f t="shared" si="46"/>
        <v>150</v>
      </c>
      <c r="D151" s="2"/>
      <c r="E151" s="2" t="s">
        <v>491</v>
      </c>
      <c r="F151" s="2" t="s">
        <v>491</v>
      </c>
      <c r="G151" s="2" t="s">
        <v>491</v>
      </c>
      <c r="H151" s="2"/>
      <c r="I151" s="2"/>
      <c r="J151" s="2"/>
      <c r="K151" s="2"/>
      <c r="L151" s="2"/>
      <c r="M151" s="2"/>
      <c r="N151" s="16">
        <f t="shared" ref="N151" si="91">IF(P151+R151="",0,P151+R151)</f>
        <v>0</v>
      </c>
      <c r="O151" s="2"/>
      <c r="P151" s="16">
        <f>IF(O151="",0,VLOOKUP(O151,CHOOSE({1,2},X$2:X450,Personnel!A$2:A449),2,0))</f>
        <v>0</v>
      </c>
      <c r="Q151" s="2"/>
      <c r="R151" s="16">
        <f>IF(Q151="",0,VLOOKUP(Q151,CHOOSE({1,2},S$2:S450,Personnel!A$2:A450),2,0))</f>
        <v>0</v>
      </c>
      <c r="S151" s="2"/>
      <c r="T151" s="52">
        <f t="shared" ca="1" si="69"/>
        <v>44517</v>
      </c>
      <c r="U151" s="52" t="s">
        <v>2</v>
      </c>
      <c r="V151" s="2">
        <v>1</v>
      </c>
      <c r="X151" s="16" t="str">
        <f t="shared" si="70"/>
        <v xml:space="preserve">   </v>
      </c>
      <c r="Z151" s="2" t="s">
        <v>491</v>
      </c>
      <c r="AA151" s="2" t="s">
        <v>491</v>
      </c>
      <c r="AB151" s="2" t="s">
        <v>491</v>
      </c>
      <c r="AC151" s="2" t="s">
        <v>491</v>
      </c>
      <c r="AD151" s="2" t="s">
        <v>491</v>
      </c>
      <c r="AJ151" s="8" t="str">
        <f t="shared" ca="1" si="71"/>
        <v>insert into personnel([empref],[manager],[startdate],[enddate]) values ('150','0','2021-11-17','1899-12-30 00:00:00.000')exec @id=dbo.nextval 'personnel.empref'</v>
      </c>
    </row>
    <row r="152" spans="1:36" x14ac:dyDescent="0.3">
      <c r="A152" s="2" t="s">
        <v>606</v>
      </c>
      <c r="B152" s="2" t="str">
        <f t="shared" si="45"/>
        <v>151</v>
      </c>
      <c r="C152" s="2" t="str">
        <f t="shared" si="46"/>
        <v>151</v>
      </c>
      <c r="D152" s="2"/>
      <c r="E152" s="2" t="s">
        <v>491</v>
      </c>
      <c r="F152" s="2" t="s">
        <v>491</v>
      </c>
      <c r="G152" s="2" t="s">
        <v>491</v>
      </c>
      <c r="H152" s="2"/>
      <c r="I152" s="2"/>
      <c r="J152" s="2"/>
      <c r="K152" s="2"/>
      <c r="L152" s="2"/>
      <c r="M152" s="2"/>
      <c r="N152" s="16">
        <f t="shared" ref="N152" si="92">P144+R144</f>
        <v>0</v>
      </c>
      <c r="O152" s="2"/>
      <c r="P152" s="16">
        <f>IF(O152="",0,VLOOKUP(O152,CHOOSE({1,2},X$2:X451,Personnel!A$2:A450),2,0))</f>
        <v>0</v>
      </c>
      <c r="Q152" s="2"/>
      <c r="R152" s="16">
        <f>IF(Q152="",0,VLOOKUP(Q152,CHOOSE({1,2},S$2:S451,Personnel!A$2:A451),2,0))</f>
        <v>0</v>
      </c>
      <c r="S152" s="2"/>
      <c r="T152" s="52">
        <f t="shared" ca="1" si="69"/>
        <v>44517</v>
      </c>
      <c r="U152" s="52" t="s">
        <v>2</v>
      </c>
      <c r="V152" s="2">
        <v>1</v>
      </c>
      <c r="X152" s="16" t="str">
        <f t="shared" si="70"/>
        <v xml:space="preserve">   </v>
      </c>
      <c r="Z152" s="2" t="s">
        <v>491</v>
      </c>
      <c r="AA152" s="2" t="s">
        <v>491</v>
      </c>
      <c r="AB152" s="2" t="s">
        <v>491</v>
      </c>
      <c r="AC152" s="2" t="s">
        <v>491</v>
      </c>
      <c r="AD152" s="2" t="s">
        <v>491</v>
      </c>
      <c r="AJ152" s="8" t="str">
        <f t="shared" ca="1" si="71"/>
        <v>insert into personnel([empref],[manager],[startdate],[enddate]) values ('151','0','2021-11-17','1899-12-30 00:00:00.000')exec @id=dbo.nextval 'personnel.empref'</v>
      </c>
    </row>
    <row r="153" spans="1:36" x14ac:dyDescent="0.3">
      <c r="A153" s="2" t="s">
        <v>607</v>
      </c>
      <c r="B153" s="2" t="str">
        <f t="shared" si="45"/>
        <v>152</v>
      </c>
      <c r="C153" s="2" t="str">
        <f t="shared" si="46"/>
        <v>152</v>
      </c>
      <c r="D153" s="2"/>
      <c r="E153" s="2" t="s">
        <v>491</v>
      </c>
      <c r="F153" s="2" t="s">
        <v>491</v>
      </c>
      <c r="G153" s="2" t="s">
        <v>491</v>
      </c>
      <c r="H153" s="2"/>
      <c r="I153" s="2"/>
      <c r="J153" s="2"/>
      <c r="K153" s="2"/>
      <c r="L153" s="2"/>
      <c r="M153" s="2"/>
      <c r="N153" s="16">
        <f t="shared" ref="N153" si="93">IF(P153+R153="",0,P153+R153)</f>
        <v>0</v>
      </c>
      <c r="O153" s="2"/>
      <c r="P153" s="16">
        <f>IF(O153="",0,VLOOKUP(O153,CHOOSE({1,2},X$2:X452,Personnel!A$2:A451),2,0))</f>
        <v>0</v>
      </c>
      <c r="Q153" s="2"/>
      <c r="R153" s="16">
        <f>IF(Q153="",0,VLOOKUP(Q153,CHOOSE({1,2},S$2:S452,Personnel!A$2:A452),2,0))</f>
        <v>0</v>
      </c>
      <c r="S153" s="2"/>
      <c r="T153" s="52">
        <f t="shared" ca="1" si="69"/>
        <v>44517</v>
      </c>
      <c r="U153" s="52" t="s">
        <v>2</v>
      </c>
      <c r="V153" s="2">
        <v>1</v>
      </c>
      <c r="X153" s="16" t="str">
        <f t="shared" si="70"/>
        <v xml:space="preserve">   </v>
      </c>
      <c r="Z153" s="2" t="s">
        <v>491</v>
      </c>
      <c r="AA153" s="2" t="s">
        <v>491</v>
      </c>
      <c r="AB153" s="2" t="s">
        <v>491</v>
      </c>
      <c r="AC153" s="2" t="s">
        <v>491</v>
      </c>
      <c r="AD153" s="2" t="s">
        <v>491</v>
      </c>
      <c r="AJ153" s="8" t="str">
        <f t="shared" ca="1" si="71"/>
        <v>insert into personnel([empref],[manager],[startdate],[enddate]) values ('152','0','2021-11-17','1899-12-30 00:00:00.000')exec @id=dbo.nextval 'personnel.empref'</v>
      </c>
    </row>
    <row r="154" spans="1:36" x14ac:dyDescent="0.3">
      <c r="A154" s="2" t="s">
        <v>608</v>
      </c>
      <c r="B154" s="2" t="str">
        <f t="shared" si="45"/>
        <v>153</v>
      </c>
      <c r="C154" s="2" t="str">
        <f t="shared" si="46"/>
        <v>153</v>
      </c>
      <c r="D154" s="2"/>
      <c r="E154" s="2" t="s">
        <v>491</v>
      </c>
      <c r="F154" s="2" t="s">
        <v>491</v>
      </c>
      <c r="G154" s="2" t="s">
        <v>491</v>
      </c>
      <c r="H154" s="2"/>
      <c r="I154" s="2"/>
      <c r="J154" s="2"/>
      <c r="K154" s="2"/>
      <c r="L154" s="2"/>
      <c r="M154" s="2"/>
      <c r="N154" s="16">
        <f t="shared" ref="N154" si="94">P146+R146</f>
        <v>0</v>
      </c>
      <c r="O154" s="2"/>
      <c r="P154" s="16">
        <f>IF(O154="",0,VLOOKUP(O154,CHOOSE({1,2},X$2:X453,Personnel!A$2:A452),2,0))</f>
        <v>0</v>
      </c>
      <c r="Q154" s="2"/>
      <c r="R154" s="16">
        <f>IF(Q154="",0,VLOOKUP(Q154,CHOOSE({1,2},S$2:S453,Personnel!A$2:A453),2,0))</f>
        <v>0</v>
      </c>
      <c r="S154" s="2"/>
      <c r="T154" s="52">
        <f t="shared" ca="1" si="69"/>
        <v>44517</v>
      </c>
      <c r="U154" s="52" t="s">
        <v>2</v>
      </c>
      <c r="V154" s="2">
        <v>1</v>
      </c>
      <c r="X154" s="16" t="str">
        <f t="shared" si="70"/>
        <v xml:space="preserve">   </v>
      </c>
      <c r="Z154" s="2" t="s">
        <v>491</v>
      </c>
      <c r="AA154" s="2" t="s">
        <v>491</v>
      </c>
      <c r="AB154" s="2" t="s">
        <v>491</v>
      </c>
      <c r="AC154" s="2" t="s">
        <v>491</v>
      </c>
      <c r="AD154" s="2" t="s">
        <v>491</v>
      </c>
      <c r="AJ154" s="8" t="str">
        <f t="shared" ca="1" si="71"/>
        <v>insert into personnel([empref],[manager],[startdate],[enddate]) values ('153','0','2021-11-17','1899-12-30 00:00:00.000')exec @id=dbo.nextval 'personnel.empref'</v>
      </c>
    </row>
    <row r="155" spans="1:36" x14ac:dyDescent="0.3">
      <c r="A155" s="2" t="s">
        <v>609</v>
      </c>
      <c r="B155" s="2" t="str">
        <f t="shared" si="45"/>
        <v>154</v>
      </c>
      <c r="C155" s="2" t="str">
        <f t="shared" si="46"/>
        <v>154</v>
      </c>
      <c r="D155" s="2"/>
      <c r="E155" s="2" t="s">
        <v>491</v>
      </c>
      <c r="F155" s="2" t="s">
        <v>491</v>
      </c>
      <c r="G155" s="2" t="s">
        <v>491</v>
      </c>
      <c r="H155" s="2"/>
      <c r="I155" s="2"/>
      <c r="J155" s="2"/>
      <c r="K155" s="2"/>
      <c r="L155" s="2"/>
      <c r="M155" s="2"/>
      <c r="N155" s="16">
        <f t="shared" ref="N155" si="95">IF(P155+R155="",0,P155+R155)</f>
        <v>0</v>
      </c>
      <c r="O155" s="2"/>
      <c r="P155" s="16">
        <f>IF(O155="",0,VLOOKUP(O155,CHOOSE({1,2},X$2:X454,Personnel!A$2:A453),2,0))</f>
        <v>0</v>
      </c>
      <c r="Q155" s="2"/>
      <c r="R155" s="16">
        <f>IF(Q155="",0,VLOOKUP(Q155,CHOOSE({1,2},S$2:S454,Personnel!A$2:A454),2,0))</f>
        <v>0</v>
      </c>
      <c r="S155" s="2"/>
      <c r="T155" s="52">
        <f t="shared" ca="1" si="69"/>
        <v>44517</v>
      </c>
      <c r="U155" s="52" t="s">
        <v>2</v>
      </c>
      <c r="V155" s="2">
        <v>1</v>
      </c>
      <c r="X155" s="16" t="str">
        <f t="shared" si="70"/>
        <v xml:space="preserve">   </v>
      </c>
      <c r="Z155" s="2" t="s">
        <v>491</v>
      </c>
      <c r="AA155" s="2" t="s">
        <v>491</v>
      </c>
      <c r="AB155" s="2" t="s">
        <v>491</v>
      </c>
      <c r="AC155" s="2" t="s">
        <v>491</v>
      </c>
      <c r="AD155" s="2" t="s">
        <v>491</v>
      </c>
      <c r="AJ155" s="8" t="str">
        <f t="shared" ca="1" si="71"/>
        <v>insert into personnel([empref],[manager],[startdate],[enddate]) values ('154','0','2021-11-17','1899-12-30 00:00:00.000')exec @id=dbo.nextval 'personnel.empref'</v>
      </c>
    </row>
    <row r="156" spans="1:36" x14ac:dyDescent="0.3">
      <c r="A156" s="2" t="s">
        <v>610</v>
      </c>
      <c r="B156" s="2" t="str">
        <f t="shared" si="45"/>
        <v>155</v>
      </c>
      <c r="C156" s="2" t="str">
        <f t="shared" si="46"/>
        <v>155</v>
      </c>
      <c r="D156" s="2"/>
      <c r="E156" s="2" t="s">
        <v>491</v>
      </c>
      <c r="F156" s="2" t="s">
        <v>491</v>
      </c>
      <c r="G156" s="2" t="s">
        <v>491</v>
      </c>
      <c r="H156" s="2"/>
      <c r="I156" s="2"/>
      <c r="J156" s="2"/>
      <c r="K156" s="2"/>
      <c r="L156" s="2"/>
      <c r="M156" s="2"/>
      <c r="N156" s="16">
        <f t="shared" ref="N156" si="96">P148+R148</f>
        <v>0</v>
      </c>
      <c r="O156" s="2"/>
      <c r="P156" s="16">
        <f>IF(O156="",0,VLOOKUP(O156,CHOOSE({1,2},X$2:X455,Personnel!A$2:A454),2,0))</f>
        <v>0</v>
      </c>
      <c r="Q156" s="2"/>
      <c r="R156" s="16">
        <f>IF(Q156="",0,VLOOKUP(Q156,CHOOSE({1,2},S$2:S455,Personnel!A$2:A455),2,0))</f>
        <v>0</v>
      </c>
      <c r="S156" s="2"/>
      <c r="T156" s="52">
        <f t="shared" ca="1" si="69"/>
        <v>44517</v>
      </c>
      <c r="U156" s="52" t="s">
        <v>2</v>
      </c>
      <c r="V156" s="2">
        <v>1</v>
      </c>
      <c r="X156" s="16" t="str">
        <f t="shared" si="70"/>
        <v xml:space="preserve">   </v>
      </c>
      <c r="Z156" s="2" t="s">
        <v>491</v>
      </c>
      <c r="AA156" s="2" t="s">
        <v>491</v>
      </c>
      <c r="AB156" s="2" t="s">
        <v>491</v>
      </c>
      <c r="AC156" s="2" t="s">
        <v>491</v>
      </c>
      <c r="AD156" s="2" t="s">
        <v>491</v>
      </c>
      <c r="AJ156" s="8" t="str">
        <f t="shared" ca="1" si="71"/>
        <v>insert into personnel([empref],[manager],[startdate],[enddate]) values ('155','0','2021-11-17','1899-12-30 00:00:00.000')exec @id=dbo.nextval 'personnel.empref'</v>
      </c>
    </row>
    <row r="157" spans="1:36" x14ac:dyDescent="0.3">
      <c r="A157" s="2" t="s">
        <v>611</v>
      </c>
      <c r="B157" s="2" t="str">
        <f t="shared" si="45"/>
        <v>156</v>
      </c>
      <c r="C157" s="2" t="str">
        <f t="shared" si="46"/>
        <v>156</v>
      </c>
      <c r="D157" s="2"/>
      <c r="E157" s="2" t="s">
        <v>491</v>
      </c>
      <c r="F157" s="2" t="s">
        <v>491</v>
      </c>
      <c r="G157" s="2" t="s">
        <v>491</v>
      </c>
      <c r="H157" s="2"/>
      <c r="I157" s="2"/>
      <c r="J157" s="2"/>
      <c r="K157" s="2"/>
      <c r="L157" s="2"/>
      <c r="M157" s="2"/>
      <c r="N157" s="16">
        <f t="shared" ref="N157" si="97">IF(P157+R157="",0,P157+R157)</f>
        <v>0</v>
      </c>
      <c r="O157" s="2"/>
      <c r="P157" s="16">
        <f>IF(O157="",0,VLOOKUP(O157,CHOOSE({1,2},X$2:X456,Personnel!A$2:A455),2,0))</f>
        <v>0</v>
      </c>
      <c r="Q157" s="2"/>
      <c r="R157" s="16">
        <f>IF(Q157="",0,VLOOKUP(Q157,CHOOSE({1,2},S$2:S456,Personnel!A$2:A456),2,0))</f>
        <v>0</v>
      </c>
      <c r="S157" s="2"/>
      <c r="T157" s="52">
        <f t="shared" ca="1" si="69"/>
        <v>44517</v>
      </c>
      <c r="U157" s="52" t="s">
        <v>2</v>
      </c>
      <c r="V157" s="2">
        <v>1</v>
      </c>
      <c r="X157" s="16" t="str">
        <f t="shared" si="70"/>
        <v xml:space="preserve">   </v>
      </c>
      <c r="Z157" s="2" t="s">
        <v>491</v>
      </c>
      <c r="AA157" s="2" t="s">
        <v>491</v>
      </c>
      <c r="AB157" s="2" t="s">
        <v>491</v>
      </c>
      <c r="AC157" s="2" t="s">
        <v>491</v>
      </c>
      <c r="AD157" s="2" t="s">
        <v>491</v>
      </c>
      <c r="AJ157" s="8" t="str">
        <f t="shared" ca="1" si="71"/>
        <v>insert into personnel([empref],[manager],[startdate],[enddate]) values ('156','0','2021-11-17','1899-12-30 00:00:00.000')exec @id=dbo.nextval 'personnel.empref'</v>
      </c>
    </row>
    <row r="158" spans="1:36" x14ac:dyDescent="0.3">
      <c r="A158" s="2" t="s">
        <v>612</v>
      </c>
      <c r="B158" s="2" t="str">
        <f t="shared" si="45"/>
        <v>157</v>
      </c>
      <c r="C158" s="2" t="str">
        <f t="shared" si="46"/>
        <v>157</v>
      </c>
      <c r="D158" s="2"/>
      <c r="E158" s="2" t="s">
        <v>491</v>
      </c>
      <c r="F158" s="2" t="s">
        <v>491</v>
      </c>
      <c r="G158" s="2" t="s">
        <v>491</v>
      </c>
      <c r="H158" s="2"/>
      <c r="I158" s="2"/>
      <c r="J158" s="2"/>
      <c r="K158" s="2"/>
      <c r="L158" s="2"/>
      <c r="M158" s="2"/>
      <c r="N158" s="16">
        <f t="shared" ref="N158" si="98">P150+R150</f>
        <v>0</v>
      </c>
      <c r="O158" s="2"/>
      <c r="P158" s="16">
        <f>IF(O158="",0,VLOOKUP(O158,CHOOSE({1,2},X$2:X457,Personnel!A$2:A456),2,0))</f>
        <v>0</v>
      </c>
      <c r="Q158" s="2"/>
      <c r="R158" s="16">
        <f>IF(Q158="",0,VLOOKUP(Q158,CHOOSE({1,2},S$2:S457,Personnel!A$2:A457),2,0))</f>
        <v>0</v>
      </c>
      <c r="S158" s="2"/>
      <c r="T158" s="52">
        <f t="shared" ca="1" si="69"/>
        <v>44517</v>
      </c>
      <c r="U158" s="52" t="s">
        <v>2</v>
      </c>
      <c r="V158" s="2">
        <v>1</v>
      </c>
      <c r="X158" s="16" t="str">
        <f t="shared" si="70"/>
        <v xml:space="preserve">   </v>
      </c>
      <c r="Z158" s="2" t="s">
        <v>491</v>
      </c>
      <c r="AA158" s="2" t="s">
        <v>491</v>
      </c>
      <c r="AB158" s="2" t="s">
        <v>491</v>
      </c>
      <c r="AC158" s="2" t="s">
        <v>491</v>
      </c>
      <c r="AD158" s="2" t="s">
        <v>491</v>
      </c>
      <c r="AJ158" s="8" t="str">
        <f t="shared" ca="1" si="71"/>
        <v>insert into personnel([empref],[manager],[startdate],[enddate]) values ('157','0','2021-11-17','1899-12-30 00:00:00.000')exec @id=dbo.nextval 'personnel.empref'</v>
      </c>
    </row>
    <row r="159" spans="1:36" x14ac:dyDescent="0.3">
      <c r="A159" s="2" t="s">
        <v>613</v>
      </c>
      <c r="B159" s="2" t="str">
        <f t="shared" si="45"/>
        <v>158</v>
      </c>
      <c r="C159" s="2" t="str">
        <f t="shared" si="46"/>
        <v>158</v>
      </c>
      <c r="D159" s="2"/>
      <c r="E159" s="2" t="s">
        <v>491</v>
      </c>
      <c r="F159" s="2" t="s">
        <v>491</v>
      </c>
      <c r="G159" s="2" t="s">
        <v>491</v>
      </c>
      <c r="H159" s="2"/>
      <c r="I159" s="2"/>
      <c r="J159" s="2"/>
      <c r="K159" s="2"/>
      <c r="L159" s="2"/>
      <c r="M159" s="2"/>
      <c r="N159" s="16">
        <f t="shared" ref="N159" si="99">IF(P159+R159="",0,P159+R159)</f>
        <v>0</v>
      </c>
      <c r="O159" s="2"/>
      <c r="P159" s="16">
        <f>IF(O159="",0,VLOOKUP(O159,CHOOSE({1,2},X$2:X458,Personnel!A$2:A457),2,0))</f>
        <v>0</v>
      </c>
      <c r="Q159" s="2"/>
      <c r="R159" s="16">
        <f>IF(Q159="",0,VLOOKUP(Q159,CHOOSE({1,2},S$2:S458,Personnel!A$2:A458),2,0))</f>
        <v>0</v>
      </c>
      <c r="S159" s="2"/>
      <c r="T159" s="52">
        <f t="shared" ca="1" si="69"/>
        <v>44517</v>
      </c>
      <c r="U159" s="52" t="s">
        <v>2</v>
      </c>
      <c r="V159" s="2">
        <v>1</v>
      </c>
      <c r="X159" s="16" t="str">
        <f t="shared" si="70"/>
        <v xml:space="preserve">   </v>
      </c>
      <c r="Z159" s="2" t="s">
        <v>491</v>
      </c>
      <c r="AA159" s="2" t="s">
        <v>491</v>
      </c>
      <c r="AB159" s="2" t="s">
        <v>491</v>
      </c>
      <c r="AC159" s="2" t="s">
        <v>491</v>
      </c>
      <c r="AD159" s="2" t="s">
        <v>491</v>
      </c>
      <c r="AJ159" s="8" t="str">
        <f t="shared" ca="1" si="71"/>
        <v>insert into personnel([empref],[manager],[startdate],[enddate]) values ('158','0','2021-11-17','1899-12-30 00:00:00.000')exec @id=dbo.nextval 'personnel.empref'</v>
      </c>
    </row>
    <row r="160" spans="1:36" x14ac:dyDescent="0.3">
      <c r="A160" s="2" t="s">
        <v>614</v>
      </c>
      <c r="B160" s="2" t="str">
        <f t="shared" si="45"/>
        <v>159</v>
      </c>
      <c r="C160" s="2" t="str">
        <f t="shared" si="46"/>
        <v>159</v>
      </c>
      <c r="D160" s="2"/>
      <c r="E160" s="2" t="s">
        <v>491</v>
      </c>
      <c r="F160" s="2" t="s">
        <v>491</v>
      </c>
      <c r="G160" s="2" t="s">
        <v>491</v>
      </c>
      <c r="H160" s="2"/>
      <c r="I160" s="2"/>
      <c r="J160" s="2"/>
      <c r="K160" s="2"/>
      <c r="L160" s="2"/>
      <c r="M160" s="2"/>
      <c r="N160" s="16">
        <f t="shared" ref="N160" si="100">P152+R152</f>
        <v>0</v>
      </c>
      <c r="O160" s="2"/>
      <c r="P160" s="16">
        <f>IF(O160="",0,VLOOKUP(O160,CHOOSE({1,2},X$2:X459,Personnel!A$2:A458),2,0))</f>
        <v>0</v>
      </c>
      <c r="Q160" s="2"/>
      <c r="R160" s="16">
        <f>IF(Q160="",0,VLOOKUP(Q160,CHOOSE({1,2},S$2:S459,Personnel!A$2:A459),2,0))</f>
        <v>0</v>
      </c>
      <c r="S160" s="2"/>
      <c r="T160" s="52">
        <f t="shared" ca="1" si="69"/>
        <v>44517</v>
      </c>
      <c r="U160" s="52" t="s">
        <v>2</v>
      </c>
      <c r="V160" s="2">
        <v>1</v>
      </c>
      <c r="X160" s="16" t="str">
        <f t="shared" si="70"/>
        <v xml:space="preserve">   </v>
      </c>
      <c r="Z160" s="2" t="s">
        <v>491</v>
      </c>
      <c r="AA160" s="2" t="s">
        <v>491</v>
      </c>
      <c r="AB160" s="2" t="s">
        <v>491</v>
      </c>
      <c r="AC160" s="2" t="s">
        <v>491</v>
      </c>
      <c r="AD160" s="2" t="s">
        <v>491</v>
      </c>
      <c r="AJ160" s="8" t="str">
        <f t="shared" ca="1" si="71"/>
        <v>insert into personnel([empref],[manager],[startdate],[enddate]) values ('159','0','2021-11-17','1899-12-30 00:00:00.000')exec @id=dbo.nextval 'personnel.empref'</v>
      </c>
    </row>
    <row r="161" spans="1:36" x14ac:dyDescent="0.3">
      <c r="A161" s="2" t="s">
        <v>615</v>
      </c>
      <c r="B161" s="2" t="str">
        <f t="shared" si="45"/>
        <v>160</v>
      </c>
      <c r="C161" s="2" t="str">
        <f t="shared" si="46"/>
        <v>160</v>
      </c>
      <c r="D161" s="2"/>
      <c r="E161" s="2" t="s">
        <v>491</v>
      </c>
      <c r="F161" s="2" t="s">
        <v>491</v>
      </c>
      <c r="G161" s="2" t="s">
        <v>491</v>
      </c>
      <c r="H161" s="2"/>
      <c r="I161" s="2"/>
      <c r="J161" s="2"/>
      <c r="K161" s="2"/>
      <c r="L161" s="2"/>
      <c r="M161" s="2"/>
      <c r="N161" s="16">
        <f t="shared" ref="N161" si="101">IF(P161+R161="",0,P161+R161)</f>
        <v>0</v>
      </c>
      <c r="O161" s="2"/>
      <c r="P161" s="16">
        <f>IF(O161="",0,VLOOKUP(O161,CHOOSE({1,2},X$2:X460,Personnel!A$2:A459),2,0))</f>
        <v>0</v>
      </c>
      <c r="Q161" s="2"/>
      <c r="R161" s="16">
        <f>IF(Q161="",0,VLOOKUP(Q161,CHOOSE({1,2},S$2:S460,Personnel!A$2:A460),2,0))</f>
        <v>0</v>
      </c>
      <c r="S161" s="2"/>
      <c r="T161" s="52">
        <f t="shared" ca="1" si="69"/>
        <v>44517</v>
      </c>
      <c r="U161" s="52" t="s">
        <v>2</v>
      </c>
      <c r="V161" s="2">
        <v>1</v>
      </c>
      <c r="X161" s="16" t="str">
        <f t="shared" si="70"/>
        <v xml:space="preserve">   </v>
      </c>
      <c r="Z161" s="2" t="s">
        <v>491</v>
      </c>
      <c r="AA161" s="2" t="s">
        <v>491</v>
      </c>
      <c r="AB161" s="2" t="s">
        <v>491</v>
      </c>
      <c r="AC161" s="2" t="s">
        <v>491</v>
      </c>
      <c r="AD161" s="2" t="s">
        <v>491</v>
      </c>
      <c r="AJ161" s="8" t="str">
        <f t="shared" ca="1" si="71"/>
        <v>insert into personnel([empref],[manager],[startdate],[enddate]) values ('160','0','2021-11-17','1899-12-30 00:00:00.000')exec @id=dbo.nextval 'personnel.empref'</v>
      </c>
    </row>
    <row r="162" spans="1:36" x14ac:dyDescent="0.3">
      <c r="A162" s="2" t="s">
        <v>616</v>
      </c>
      <c r="B162" s="2" t="str">
        <f t="shared" si="45"/>
        <v>161</v>
      </c>
      <c r="C162" s="2" t="str">
        <f t="shared" si="46"/>
        <v>161</v>
      </c>
      <c r="D162" s="2"/>
      <c r="E162" s="2" t="s">
        <v>491</v>
      </c>
      <c r="F162" s="2" t="s">
        <v>491</v>
      </c>
      <c r="G162" s="2" t="s">
        <v>491</v>
      </c>
      <c r="H162" s="2"/>
      <c r="I162" s="2"/>
      <c r="J162" s="2"/>
      <c r="K162" s="2"/>
      <c r="L162" s="2"/>
      <c r="M162" s="2"/>
      <c r="N162" s="16">
        <f t="shared" ref="N162" si="102">P154+R154</f>
        <v>0</v>
      </c>
      <c r="O162" s="2"/>
      <c r="P162" s="16">
        <f>IF(O162="",0,VLOOKUP(O162,CHOOSE({1,2},X$2:X461,Personnel!A$2:A460),2,0))</f>
        <v>0</v>
      </c>
      <c r="Q162" s="2"/>
      <c r="R162" s="16">
        <f>IF(Q162="",0,VLOOKUP(Q162,CHOOSE({1,2},S$2:S461,Personnel!A$2:A461),2,0))</f>
        <v>0</v>
      </c>
      <c r="S162" s="2"/>
      <c r="T162" s="52">
        <f t="shared" ca="1" si="69"/>
        <v>44517</v>
      </c>
      <c r="U162" s="52" t="s">
        <v>2</v>
      </c>
      <c r="V162" s="2">
        <v>1</v>
      </c>
      <c r="X162" s="16" t="str">
        <f t="shared" si="70"/>
        <v xml:space="preserve">   </v>
      </c>
      <c r="Z162" s="2" t="s">
        <v>491</v>
      </c>
      <c r="AA162" s="2" t="s">
        <v>491</v>
      </c>
      <c r="AB162" s="2" t="s">
        <v>491</v>
      </c>
      <c r="AC162" s="2" t="s">
        <v>491</v>
      </c>
      <c r="AD162" s="2" t="s">
        <v>491</v>
      </c>
      <c r="AJ162" s="8" t="str">
        <f t="shared" ca="1" si="71"/>
        <v>insert into personnel([empref],[manager],[startdate],[enddate]) values ('161','0','2021-11-17','1899-12-30 00:00:00.000')exec @id=dbo.nextval 'personnel.empref'</v>
      </c>
    </row>
    <row r="163" spans="1:36" x14ac:dyDescent="0.3">
      <c r="A163" s="2" t="s">
        <v>617</v>
      </c>
      <c r="B163" s="2" t="str">
        <f t="shared" si="45"/>
        <v>162</v>
      </c>
      <c r="C163" s="2" t="str">
        <f t="shared" si="46"/>
        <v>162</v>
      </c>
      <c r="D163" s="2"/>
      <c r="E163" s="2" t="s">
        <v>491</v>
      </c>
      <c r="F163" s="2" t="s">
        <v>491</v>
      </c>
      <c r="G163" s="2" t="s">
        <v>491</v>
      </c>
      <c r="H163" s="2"/>
      <c r="I163" s="2"/>
      <c r="J163" s="2"/>
      <c r="K163" s="2"/>
      <c r="L163" s="2"/>
      <c r="M163" s="2"/>
      <c r="N163" s="16">
        <f t="shared" ref="N163" si="103">IF(P163+R163="",0,P163+R163)</f>
        <v>0</v>
      </c>
      <c r="O163" s="2"/>
      <c r="P163" s="16">
        <f>IF(O163="",0,VLOOKUP(O163,CHOOSE({1,2},X$2:X462,Personnel!A$2:A461),2,0))</f>
        <v>0</v>
      </c>
      <c r="Q163" s="2"/>
      <c r="R163" s="16">
        <f>IF(Q163="",0,VLOOKUP(Q163,CHOOSE({1,2},S$2:S462,Personnel!A$2:A462),2,0))</f>
        <v>0</v>
      </c>
      <c r="S163" s="2"/>
      <c r="T163" s="52">
        <f t="shared" ca="1" si="69"/>
        <v>44517</v>
      </c>
      <c r="U163" s="52" t="s">
        <v>2</v>
      </c>
      <c r="V163" s="2">
        <v>1</v>
      </c>
      <c r="X163" s="16" t="str">
        <f t="shared" si="70"/>
        <v xml:space="preserve">   </v>
      </c>
      <c r="Z163" s="2" t="s">
        <v>491</v>
      </c>
      <c r="AA163" s="2" t="s">
        <v>491</v>
      </c>
      <c r="AB163" s="2" t="s">
        <v>491</v>
      </c>
      <c r="AC163" s="2" t="s">
        <v>491</v>
      </c>
      <c r="AD163" s="2" t="s">
        <v>491</v>
      </c>
      <c r="AJ163" s="8" t="str">
        <f t="shared" ca="1" si="71"/>
        <v>insert into personnel([empref],[manager],[startdate],[enddate]) values ('162','0','2021-11-17','1899-12-30 00:00:00.000')exec @id=dbo.nextval 'personnel.empref'</v>
      </c>
    </row>
    <row r="164" spans="1:36" x14ac:dyDescent="0.3">
      <c r="A164" s="2" t="s">
        <v>618</v>
      </c>
      <c r="B164" s="2" t="str">
        <f t="shared" si="45"/>
        <v>163</v>
      </c>
      <c r="C164" s="2" t="str">
        <f t="shared" si="46"/>
        <v>163</v>
      </c>
      <c r="D164" s="2"/>
      <c r="E164" s="2" t="s">
        <v>491</v>
      </c>
      <c r="F164" s="2" t="s">
        <v>491</v>
      </c>
      <c r="G164" s="2" t="s">
        <v>491</v>
      </c>
      <c r="H164" s="2"/>
      <c r="I164" s="2"/>
      <c r="J164" s="2"/>
      <c r="K164" s="2"/>
      <c r="L164" s="2"/>
      <c r="M164" s="2"/>
      <c r="N164" s="16">
        <f t="shared" ref="N164" si="104">P156+R156</f>
        <v>0</v>
      </c>
      <c r="O164" s="2"/>
      <c r="P164" s="16">
        <f>IF(O164="",0,VLOOKUP(O164,CHOOSE({1,2},X$2:X463,Personnel!A$2:A462),2,0))</f>
        <v>0</v>
      </c>
      <c r="Q164" s="2"/>
      <c r="R164" s="16">
        <f>IF(Q164="",0,VLOOKUP(Q164,CHOOSE({1,2},S$2:S463,Personnel!A$2:A463),2,0))</f>
        <v>0</v>
      </c>
      <c r="S164" s="2"/>
      <c r="T164" s="52">
        <f t="shared" ca="1" si="69"/>
        <v>44517</v>
      </c>
      <c r="U164" s="52" t="s">
        <v>2</v>
      </c>
      <c r="V164" s="2">
        <v>1</v>
      </c>
      <c r="X164" s="16" t="str">
        <f t="shared" si="70"/>
        <v xml:space="preserve">   </v>
      </c>
      <c r="Z164" s="2" t="s">
        <v>491</v>
      </c>
      <c r="AA164" s="2" t="s">
        <v>491</v>
      </c>
      <c r="AB164" s="2" t="s">
        <v>491</v>
      </c>
      <c r="AC164" s="2" t="s">
        <v>491</v>
      </c>
      <c r="AD164" s="2" t="s">
        <v>491</v>
      </c>
      <c r="AJ164" s="8" t="str">
        <f t="shared" ca="1" si="71"/>
        <v>insert into personnel([empref],[manager],[startdate],[enddate]) values ('163','0','2021-11-17','1899-12-30 00:00:00.000')exec @id=dbo.nextval 'personnel.empref'</v>
      </c>
    </row>
    <row r="165" spans="1:36" x14ac:dyDescent="0.3">
      <c r="A165" s="2" t="s">
        <v>619</v>
      </c>
      <c r="B165" s="2" t="str">
        <f t="shared" si="45"/>
        <v>164</v>
      </c>
      <c r="C165" s="2" t="str">
        <f t="shared" si="46"/>
        <v>164</v>
      </c>
      <c r="D165" s="2"/>
      <c r="E165" s="2" t="s">
        <v>491</v>
      </c>
      <c r="F165" s="2" t="s">
        <v>491</v>
      </c>
      <c r="G165" s="2" t="s">
        <v>491</v>
      </c>
      <c r="H165" s="2"/>
      <c r="I165" s="2"/>
      <c r="J165" s="2"/>
      <c r="K165" s="2"/>
      <c r="L165" s="2"/>
      <c r="M165" s="2"/>
      <c r="N165" s="16">
        <f t="shared" ref="N165" si="105">IF(P165+R165="",0,P165+R165)</f>
        <v>0</v>
      </c>
      <c r="O165" s="2"/>
      <c r="P165" s="16">
        <f>IF(O165="",0,VLOOKUP(O165,CHOOSE({1,2},X$2:X464,Personnel!A$2:A463),2,0))</f>
        <v>0</v>
      </c>
      <c r="Q165" s="2"/>
      <c r="R165" s="16">
        <f>IF(Q165="",0,VLOOKUP(Q165,CHOOSE({1,2},S$2:S464,Personnel!A$2:A464),2,0))</f>
        <v>0</v>
      </c>
      <c r="S165" s="2"/>
      <c r="T165" s="52">
        <f t="shared" ca="1" si="69"/>
        <v>44517</v>
      </c>
      <c r="U165" s="52" t="s">
        <v>2</v>
      </c>
      <c r="V165" s="2">
        <v>1</v>
      </c>
      <c r="X165" s="16" t="str">
        <f t="shared" si="70"/>
        <v xml:space="preserve">   </v>
      </c>
      <c r="Z165" s="2" t="s">
        <v>491</v>
      </c>
      <c r="AA165" s="2" t="s">
        <v>491</v>
      </c>
      <c r="AB165" s="2" t="s">
        <v>491</v>
      </c>
      <c r="AC165" s="2" t="s">
        <v>491</v>
      </c>
      <c r="AD165" s="2" t="s">
        <v>491</v>
      </c>
      <c r="AJ165" s="8" t="str">
        <f t="shared" ca="1" si="71"/>
        <v>insert into personnel([empref],[manager],[startdate],[enddate]) values ('164','0','2021-11-17','1899-12-30 00:00:00.000')exec @id=dbo.nextval 'personnel.empref'</v>
      </c>
    </row>
    <row r="166" spans="1:36" x14ac:dyDescent="0.3">
      <c r="A166" s="2" t="s">
        <v>620</v>
      </c>
      <c r="B166" s="2" t="str">
        <f t="shared" si="45"/>
        <v>165</v>
      </c>
      <c r="C166" s="2" t="str">
        <f t="shared" si="46"/>
        <v>165</v>
      </c>
      <c r="D166" s="2"/>
      <c r="E166" s="2" t="s">
        <v>491</v>
      </c>
      <c r="F166" s="2" t="s">
        <v>491</v>
      </c>
      <c r="G166" s="2" t="s">
        <v>491</v>
      </c>
      <c r="H166" s="2"/>
      <c r="I166" s="2"/>
      <c r="J166" s="2"/>
      <c r="K166" s="2"/>
      <c r="L166" s="2"/>
      <c r="M166" s="2"/>
      <c r="N166" s="16">
        <f t="shared" ref="N166" si="106">P158+R158</f>
        <v>0</v>
      </c>
      <c r="O166" s="2"/>
      <c r="P166" s="16">
        <f>IF(O166="",0,VLOOKUP(O166,CHOOSE({1,2},X$2:X465,Personnel!A$2:A464),2,0))</f>
        <v>0</v>
      </c>
      <c r="Q166" s="2"/>
      <c r="R166" s="16">
        <f>IF(Q166="",0,VLOOKUP(Q166,CHOOSE({1,2},S$2:S465,Personnel!A$2:A465),2,0))</f>
        <v>0</v>
      </c>
      <c r="S166" s="2"/>
      <c r="T166" s="52">
        <f t="shared" ca="1" si="69"/>
        <v>44517</v>
      </c>
      <c r="U166" s="52" t="s">
        <v>2</v>
      </c>
      <c r="V166" s="2">
        <v>1</v>
      </c>
      <c r="X166" s="16" t="str">
        <f t="shared" si="70"/>
        <v xml:space="preserve">   </v>
      </c>
      <c r="Z166" s="2" t="s">
        <v>491</v>
      </c>
      <c r="AA166" s="2" t="s">
        <v>491</v>
      </c>
      <c r="AB166" s="2" t="s">
        <v>491</v>
      </c>
      <c r="AC166" s="2" t="s">
        <v>491</v>
      </c>
      <c r="AD166" s="2" t="s">
        <v>491</v>
      </c>
      <c r="AJ166" s="8" t="str">
        <f t="shared" ca="1" si="71"/>
        <v>insert into personnel([empref],[manager],[startdate],[enddate]) values ('165','0','2021-11-17','1899-12-30 00:00:00.000')exec @id=dbo.nextval 'personnel.empref'</v>
      </c>
    </row>
    <row r="167" spans="1:36" x14ac:dyDescent="0.3">
      <c r="A167" s="2" t="s">
        <v>621</v>
      </c>
      <c r="B167" s="2" t="str">
        <f t="shared" si="45"/>
        <v>166</v>
      </c>
      <c r="C167" s="2" t="str">
        <f t="shared" si="46"/>
        <v>166</v>
      </c>
      <c r="D167" s="2"/>
      <c r="E167" s="2" t="s">
        <v>491</v>
      </c>
      <c r="F167" s="2" t="s">
        <v>491</v>
      </c>
      <c r="G167" s="2" t="s">
        <v>491</v>
      </c>
      <c r="H167" s="2"/>
      <c r="I167" s="2"/>
      <c r="J167" s="2"/>
      <c r="K167" s="2"/>
      <c r="L167" s="2"/>
      <c r="M167" s="2"/>
      <c r="N167" s="16">
        <f t="shared" ref="N167" si="107">IF(P167+R167="",0,P167+R167)</f>
        <v>0</v>
      </c>
      <c r="O167" s="2"/>
      <c r="P167" s="16">
        <f>IF(O167="",0,VLOOKUP(O167,CHOOSE({1,2},X$2:X466,Personnel!A$2:A465),2,0))</f>
        <v>0</v>
      </c>
      <c r="Q167" s="2"/>
      <c r="R167" s="16">
        <f>IF(Q167="",0,VLOOKUP(Q167,CHOOSE({1,2},S$2:S466,Personnel!A$2:A466),2,0))</f>
        <v>0</v>
      </c>
      <c r="S167" s="2"/>
      <c r="T167" s="52">
        <f t="shared" ca="1" si="69"/>
        <v>44517</v>
      </c>
      <c r="U167" s="52" t="s">
        <v>2</v>
      </c>
      <c r="V167" s="2">
        <v>1</v>
      </c>
      <c r="X167" s="16" t="str">
        <f t="shared" si="70"/>
        <v xml:space="preserve">   </v>
      </c>
      <c r="Z167" s="2" t="s">
        <v>491</v>
      </c>
      <c r="AA167" s="2" t="s">
        <v>491</v>
      </c>
      <c r="AB167" s="2" t="s">
        <v>491</v>
      </c>
      <c r="AC167" s="2" t="s">
        <v>491</v>
      </c>
      <c r="AD167" s="2" t="s">
        <v>491</v>
      </c>
      <c r="AJ167" s="8" t="str">
        <f t="shared" ca="1" si="71"/>
        <v>insert into personnel([empref],[manager],[startdate],[enddate]) values ('166','0','2021-11-17','1899-12-30 00:00:00.000')exec @id=dbo.nextval 'personnel.empref'</v>
      </c>
    </row>
    <row r="168" spans="1:36" x14ac:dyDescent="0.3">
      <c r="A168" s="2" t="s">
        <v>622</v>
      </c>
      <c r="B168" s="2" t="str">
        <f t="shared" si="45"/>
        <v>167</v>
      </c>
      <c r="C168" s="2" t="str">
        <f t="shared" si="46"/>
        <v>167</v>
      </c>
      <c r="D168" s="2"/>
      <c r="E168" s="2" t="s">
        <v>491</v>
      </c>
      <c r="F168" s="2" t="s">
        <v>491</v>
      </c>
      <c r="G168" s="2" t="s">
        <v>491</v>
      </c>
      <c r="H168" s="2"/>
      <c r="I168" s="2"/>
      <c r="J168" s="2"/>
      <c r="K168" s="2"/>
      <c r="L168" s="2"/>
      <c r="M168" s="2"/>
      <c r="N168" s="16">
        <f t="shared" ref="N168" si="108">P160+R160</f>
        <v>0</v>
      </c>
      <c r="O168" s="2"/>
      <c r="P168" s="16">
        <f>IF(O168="",0,VLOOKUP(O168,CHOOSE({1,2},X$2:X467,Personnel!A$2:A466),2,0))</f>
        <v>0</v>
      </c>
      <c r="Q168" s="2"/>
      <c r="R168" s="16">
        <f>IF(Q168="",0,VLOOKUP(Q168,CHOOSE({1,2},S$2:S467,Personnel!A$2:A467),2,0))</f>
        <v>0</v>
      </c>
      <c r="S168" s="2"/>
      <c r="T168" s="52">
        <f t="shared" ca="1" si="69"/>
        <v>44517</v>
      </c>
      <c r="U168" s="52" t="s">
        <v>2</v>
      </c>
      <c r="V168" s="2">
        <v>1</v>
      </c>
      <c r="X168" s="16" t="str">
        <f t="shared" si="70"/>
        <v xml:space="preserve">   </v>
      </c>
      <c r="Z168" s="2" t="s">
        <v>491</v>
      </c>
      <c r="AA168" s="2" t="s">
        <v>491</v>
      </c>
      <c r="AB168" s="2" t="s">
        <v>491</v>
      </c>
      <c r="AC168" s="2" t="s">
        <v>491</v>
      </c>
      <c r="AD168" s="2" t="s">
        <v>491</v>
      </c>
      <c r="AJ168" s="8" t="str">
        <f t="shared" ca="1" si="71"/>
        <v>insert into personnel([empref],[manager],[startdate],[enddate]) values ('167','0','2021-11-17','1899-12-30 00:00:00.000')exec @id=dbo.nextval 'personnel.empref'</v>
      </c>
    </row>
    <row r="169" spans="1:36" x14ac:dyDescent="0.3">
      <c r="A169" s="2" t="s">
        <v>623</v>
      </c>
      <c r="B169" s="2" t="str">
        <f t="shared" si="45"/>
        <v>168</v>
      </c>
      <c r="C169" s="2" t="str">
        <f t="shared" si="46"/>
        <v>168</v>
      </c>
      <c r="D169" s="2"/>
      <c r="E169" s="2" t="s">
        <v>491</v>
      </c>
      <c r="F169" s="2" t="s">
        <v>491</v>
      </c>
      <c r="G169" s="2" t="s">
        <v>491</v>
      </c>
      <c r="H169" s="2"/>
      <c r="I169" s="2"/>
      <c r="J169" s="2"/>
      <c r="K169" s="2"/>
      <c r="L169" s="2"/>
      <c r="M169" s="2"/>
      <c r="N169" s="16">
        <f t="shared" ref="N169" si="109">IF(P169+R169="",0,P169+R169)</f>
        <v>0</v>
      </c>
      <c r="O169" s="2"/>
      <c r="P169" s="16">
        <f>IF(O169="",0,VLOOKUP(O169,CHOOSE({1,2},X$2:X468,Personnel!A$2:A467),2,0))</f>
        <v>0</v>
      </c>
      <c r="Q169" s="2"/>
      <c r="R169" s="16">
        <f>IF(Q169="",0,VLOOKUP(Q169,CHOOSE({1,2},S$2:S468,Personnel!A$2:A468),2,0))</f>
        <v>0</v>
      </c>
      <c r="S169" s="2"/>
      <c r="T169" s="52">
        <f t="shared" ca="1" si="69"/>
        <v>44517</v>
      </c>
      <c r="U169" s="52" t="s">
        <v>2</v>
      </c>
      <c r="V169" s="2">
        <v>1</v>
      </c>
      <c r="X169" s="16" t="str">
        <f t="shared" si="70"/>
        <v xml:space="preserve">   </v>
      </c>
      <c r="Z169" s="2" t="s">
        <v>491</v>
      </c>
      <c r="AA169" s="2" t="s">
        <v>491</v>
      </c>
      <c r="AB169" s="2" t="s">
        <v>491</v>
      </c>
      <c r="AC169" s="2" t="s">
        <v>491</v>
      </c>
      <c r="AD169" s="2" t="s">
        <v>491</v>
      </c>
      <c r="AJ169" s="8" t="str">
        <f t="shared" ca="1" si="71"/>
        <v>insert into personnel([empref],[manager],[startdate],[enddate]) values ('168','0','2021-11-17','1899-12-30 00:00:00.000')exec @id=dbo.nextval 'personnel.empref'</v>
      </c>
    </row>
    <row r="170" spans="1:36" x14ac:dyDescent="0.3">
      <c r="A170" s="2" t="s">
        <v>624</v>
      </c>
      <c r="B170" s="2" t="str">
        <f t="shared" si="45"/>
        <v>169</v>
      </c>
      <c r="C170" s="2" t="str">
        <f t="shared" si="46"/>
        <v>169</v>
      </c>
      <c r="D170" s="2"/>
      <c r="E170" s="2" t="s">
        <v>491</v>
      </c>
      <c r="F170" s="2" t="s">
        <v>491</v>
      </c>
      <c r="G170" s="2" t="s">
        <v>491</v>
      </c>
      <c r="H170" s="2"/>
      <c r="I170" s="2"/>
      <c r="J170" s="2"/>
      <c r="K170" s="2"/>
      <c r="L170" s="2"/>
      <c r="M170" s="2"/>
      <c r="N170" s="16">
        <f t="shared" ref="N170" si="110">P162+R162</f>
        <v>0</v>
      </c>
      <c r="O170" s="2"/>
      <c r="P170" s="16">
        <f>IF(O170="",0,VLOOKUP(O170,CHOOSE({1,2},X$2:X469,Personnel!A$2:A468),2,0))</f>
        <v>0</v>
      </c>
      <c r="Q170" s="2"/>
      <c r="R170" s="16">
        <f>IF(Q170="",0,VLOOKUP(Q170,CHOOSE({1,2},S$2:S469,Personnel!A$2:A469),2,0))</f>
        <v>0</v>
      </c>
      <c r="S170" s="2"/>
      <c r="T170" s="52">
        <f t="shared" ca="1" si="69"/>
        <v>44517</v>
      </c>
      <c r="U170" s="52" t="s">
        <v>2</v>
      </c>
      <c r="V170" s="2">
        <v>1</v>
      </c>
      <c r="X170" s="16" t="str">
        <f t="shared" si="70"/>
        <v xml:space="preserve">   </v>
      </c>
      <c r="Z170" s="2" t="s">
        <v>491</v>
      </c>
      <c r="AA170" s="2" t="s">
        <v>491</v>
      </c>
      <c r="AB170" s="2" t="s">
        <v>491</v>
      </c>
      <c r="AC170" s="2" t="s">
        <v>491</v>
      </c>
      <c r="AD170" s="2" t="s">
        <v>491</v>
      </c>
      <c r="AJ170" s="8" t="str">
        <f t="shared" ca="1" si="71"/>
        <v>insert into personnel([empref],[manager],[startdate],[enddate]) values ('169','0','2021-11-17','1899-12-30 00:00:00.000')exec @id=dbo.nextval 'personnel.empref'</v>
      </c>
    </row>
    <row r="171" spans="1:36" x14ac:dyDescent="0.3">
      <c r="A171" s="2" t="s">
        <v>625</v>
      </c>
      <c r="B171" s="2" t="str">
        <f t="shared" si="45"/>
        <v>170</v>
      </c>
      <c r="C171" s="2" t="str">
        <f t="shared" si="46"/>
        <v>170</v>
      </c>
      <c r="D171" s="2"/>
      <c r="E171" s="2" t="s">
        <v>491</v>
      </c>
      <c r="F171" s="2" t="s">
        <v>491</v>
      </c>
      <c r="G171" s="2" t="s">
        <v>491</v>
      </c>
      <c r="H171" s="2"/>
      <c r="I171" s="2"/>
      <c r="J171" s="2"/>
      <c r="K171" s="2"/>
      <c r="L171" s="2"/>
      <c r="M171" s="2"/>
      <c r="N171" s="16">
        <f t="shared" ref="N171" si="111">IF(P171+R171="",0,P171+R171)</f>
        <v>0</v>
      </c>
      <c r="O171" s="2"/>
      <c r="P171" s="16">
        <f>IF(O171="",0,VLOOKUP(O171,CHOOSE({1,2},X$2:X470,Personnel!A$2:A469),2,0))</f>
        <v>0</v>
      </c>
      <c r="Q171" s="2"/>
      <c r="R171" s="16">
        <f>IF(Q171="",0,VLOOKUP(Q171,CHOOSE({1,2},S$2:S470,Personnel!A$2:A470),2,0))</f>
        <v>0</v>
      </c>
      <c r="S171" s="2"/>
      <c r="T171" s="52">
        <f t="shared" ca="1" si="69"/>
        <v>44517</v>
      </c>
      <c r="U171" s="52" t="s">
        <v>2</v>
      </c>
      <c r="V171" s="2">
        <v>1</v>
      </c>
      <c r="X171" s="16" t="str">
        <f t="shared" si="70"/>
        <v xml:space="preserve">   </v>
      </c>
      <c r="Z171" s="2" t="s">
        <v>491</v>
      </c>
      <c r="AA171" s="2" t="s">
        <v>491</v>
      </c>
      <c r="AB171" s="2" t="s">
        <v>491</v>
      </c>
      <c r="AC171" s="2" t="s">
        <v>491</v>
      </c>
      <c r="AD171" s="2" t="s">
        <v>491</v>
      </c>
      <c r="AJ171" s="8" t="str">
        <f t="shared" ca="1" si="71"/>
        <v>insert into personnel([empref],[manager],[startdate],[enddate]) values ('170','0','2021-11-17','1899-12-30 00:00:00.000')exec @id=dbo.nextval 'personnel.empref'</v>
      </c>
    </row>
    <row r="172" spans="1:36" x14ac:dyDescent="0.3">
      <c r="A172" s="2" t="s">
        <v>626</v>
      </c>
      <c r="B172" s="2" t="str">
        <f t="shared" si="45"/>
        <v>171</v>
      </c>
      <c r="C172" s="2" t="str">
        <f t="shared" si="46"/>
        <v>171</v>
      </c>
      <c r="D172" s="2"/>
      <c r="E172" s="2" t="s">
        <v>491</v>
      </c>
      <c r="F172" s="2" t="s">
        <v>491</v>
      </c>
      <c r="G172" s="2" t="s">
        <v>491</v>
      </c>
      <c r="H172" s="2"/>
      <c r="I172" s="2"/>
      <c r="J172" s="2"/>
      <c r="K172" s="2"/>
      <c r="L172" s="2"/>
      <c r="M172" s="2"/>
      <c r="N172" s="16">
        <f t="shared" ref="N172" si="112">P164+R164</f>
        <v>0</v>
      </c>
      <c r="O172" s="2"/>
      <c r="P172" s="16">
        <f>IF(O172="",0,VLOOKUP(O172,CHOOSE({1,2},X$2:X471,Personnel!A$2:A470),2,0))</f>
        <v>0</v>
      </c>
      <c r="Q172" s="2"/>
      <c r="R172" s="16">
        <f>IF(Q172="",0,VLOOKUP(Q172,CHOOSE({1,2},S$2:S471,Personnel!A$2:A471),2,0))</f>
        <v>0</v>
      </c>
      <c r="S172" s="2"/>
      <c r="T172" s="52">
        <f t="shared" ca="1" si="69"/>
        <v>44517</v>
      </c>
      <c r="U172" s="52" t="s">
        <v>2</v>
      </c>
      <c r="V172" s="2">
        <v>1</v>
      </c>
      <c r="X172" s="16" t="str">
        <f t="shared" si="70"/>
        <v xml:space="preserve">   </v>
      </c>
      <c r="Z172" s="2" t="s">
        <v>491</v>
      </c>
      <c r="AA172" s="2" t="s">
        <v>491</v>
      </c>
      <c r="AB172" s="2" t="s">
        <v>491</v>
      </c>
      <c r="AC172" s="2" t="s">
        <v>491</v>
      </c>
      <c r="AD172" s="2" t="s">
        <v>491</v>
      </c>
      <c r="AJ172" s="8" t="str">
        <f t="shared" ca="1" si="71"/>
        <v>insert into personnel([empref],[manager],[startdate],[enddate]) values ('171','0','2021-11-17','1899-12-30 00:00:00.000')exec @id=dbo.nextval 'personnel.empref'</v>
      </c>
    </row>
    <row r="173" spans="1:36" x14ac:dyDescent="0.3">
      <c r="A173" s="2" t="s">
        <v>627</v>
      </c>
      <c r="B173" s="2" t="str">
        <f t="shared" si="45"/>
        <v>172</v>
      </c>
      <c r="C173" s="2" t="str">
        <f t="shared" si="46"/>
        <v>172</v>
      </c>
      <c r="D173" s="2"/>
      <c r="E173" s="2" t="s">
        <v>491</v>
      </c>
      <c r="F173" s="2" t="s">
        <v>491</v>
      </c>
      <c r="G173" s="2" t="s">
        <v>491</v>
      </c>
      <c r="H173" s="2"/>
      <c r="I173" s="2"/>
      <c r="J173" s="2"/>
      <c r="K173" s="2"/>
      <c r="L173" s="2"/>
      <c r="M173" s="2"/>
      <c r="N173" s="16">
        <f t="shared" ref="N173" si="113">IF(P173+R173="",0,P173+R173)</f>
        <v>0</v>
      </c>
      <c r="O173" s="2"/>
      <c r="P173" s="16">
        <f>IF(O173="",0,VLOOKUP(O173,CHOOSE({1,2},X$2:X472,Personnel!A$2:A471),2,0))</f>
        <v>0</v>
      </c>
      <c r="Q173" s="2"/>
      <c r="R173" s="16">
        <f>IF(Q173="",0,VLOOKUP(Q173,CHOOSE({1,2},S$2:S472,Personnel!A$2:A472),2,0))</f>
        <v>0</v>
      </c>
      <c r="S173" s="2"/>
      <c r="T173" s="52">
        <f t="shared" ca="1" si="69"/>
        <v>44517</v>
      </c>
      <c r="U173" s="52" t="s">
        <v>2</v>
      </c>
      <c r="V173" s="2">
        <v>1</v>
      </c>
      <c r="X173" s="16" t="str">
        <f t="shared" si="70"/>
        <v xml:space="preserve">   </v>
      </c>
      <c r="Z173" s="2" t="s">
        <v>491</v>
      </c>
      <c r="AA173" s="2" t="s">
        <v>491</v>
      </c>
      <c r="AB173" s="2" t="s">
        <v>491</v>
      </c>
      <c r="AC173" s="2" t="s">
        <v>491</v>
      </c>
      <c r="AD173" s="2" t="s">
        <v>491</v>
      </c>
      <c r="AJ173" s="8" t="str">
        <f t="shared" ca="1" si="71"/>
        <v>insert into personnel([empref],[manager],[startdate],[enddate]) values ('172','0','2021-11-17','1899-12-30 00:00:00.000')exec @id=dbo.nextval 'personnel.empref'</v>
      </c>
    </row>
    <row r="174" spans="1:36" x14ac:dyDescent="0.3">
      <c r="A174" s="2" t="s">
        <v>628</v>
      </c>
      <c r="B174" s="2" t="str">
        <f t="shared" ref="B174:B237" si="114">A174</f>
        <v>173</v>
      </c>
      <c r="C174" s="2" t="str">
        <f t="shared" ref="C174:C237" si="115">A174</f>
        <v>173</v>
      </c>
      <c r="D174" s="2"/>
      <c r="E174" s="2" t="s">
        <v>491</v>
      </c>
      <c r="F174" s="2" t="s">
        <v>491</v>
      </c>
      <c r="G174" s="2" t="s">
        <v>491</v>
      </c>
      <c r="H174" s="2"/>
      <c r="I174" s="2"/>
      <c r="J174" s="2"/>
      <c r="K174" s="2"/>
      <c r="L174" s="2"/>
      <c r="M174" s="2"/>
      <c r="N174" s="16">
        <f t="shared" ref="N174" si="116">P166+R166</f>
        <v>0</v>
      </c>
      <c r="O174" s="2"/>
      <c r="P174" s="16">
        <f>IF(O174="",0,VLOOKUP(O174,CHOOSE({1,2},X$2:X473,Personnel!A$2:A472),2,0))</f>
        <v>0</v>
      </c>
      <c r="Q174" s="2"/>
      <c r="R174" s="16">
        <f>IF(Q174="",0,VLOOKUP(Q174,CHOOSE({1,2},S$2:S473,Personnel!A$2:A473),2,0))</f>
        <v>0</v>
      </c>
      <c r="S174" s="2"/>
      <c r="T174" s="52">
        <f t="shared" ca="1" si="69"/>
        <v>44517</v>
      </c>
      <c r="U174" s="52" t="s">
        <v>2</v>
      </c>
      <c r="V174" s="2">
        <v>1</v>
      </c>
      <c r="X174" s="16" t="str">
        <f t="shared" si="70"/>
        <v xml:space="preserve">   </v>
      </c>
      <c r="Z174" s="2" t="s">
        <v>491</v>
      </c>
      <c r="AA174" s="2" t="s">
        <v>491</v>
      </c>
      <c r="AB174" s="2" t="s">
        <v>491</v>
      </c>
      <c r="AC174" s="2" t="s">
        <v>491</v>
      </c>
      <c r="AD174" s="2" t="s">
        <v>491</v>
      </c>
      <c r="AJ174" s="8" t="str">
        <f t="shared" ca="1" si="71"/>
        <v>insert into personnel([empref],[manager],[startdate],[enddate]) values ('173','0','2021-11-17','1899-12-30 00:00:00.000')exec @id=dbo.nextval 'personnel.empref'</v>
      </c>
    </row>
    <row r="175" spans="1:36" x14ac:dyDescent="0.3">
      <c r="A175" s="2" t="s">
        <v>629</v>
      </c>
      <c r="B175" s="2" t="str">
        <f t="shared" si="114"/>
        <v>174</v>
      </c>
      <c r="C175" s="2" t="str">
        <f t="shared" si="115"/>
        <v>174</v>
      </c>
      <c r="D175" s="2"/>
      <c r="E175" s="2" t="s">
        <v>491</v>
      </c>
      <c r="F175" s="2" t="s">
        <v>491</v>
      </c>
      <c r="G175" s="2" t="s">
        <v>491</v>
      </c>
      <c r="H175" s="2"/>
      <c r="I175" s="2"/>
      <c r="J175" s="2"/>
      <c r="K175" s="2"/>
      <c r="L175" s="2"/>
      <c r="M175" s="2"/>
      <c r="N175" s="16">
        <f t="shared" ref="N175" si="117">IF(P175+R175="",0,P175+R175)</f>
        <v>0</v>
      </c>
      <c r="O175" s="2"/>
      <c r="P175" s="16">
        <f>IF(O175="",0,VLOOKUP(O175,CHOOSE({1,2},X$2:X474,Personnel!A$2:A473),2,0))</f>
        <v>0</v>
      </c>
      <c r="Q175" s="2"/>
      <c r="R175" s="16">
        <f>IF(Q175="",0,VLOOKUP(Q175,CHOOSE({1,2},S$2:S474,Personnel!A$2:A474),2,0))</f>
        <v>0</v>
      </c>
      <c r="S175" s="2"/>
      <c r="T175" s="52">
        <f t="shared" ca="1" si="69"/>
        <v>44517</v>
      </c>
      <c r="U175" s="52" t="s">
        <v>2</v>
      </c>
      <c r="V175" s="2">
        <v>1</v>
      </c>
      <c r="X175" s="16" t="str">
        <f t="shared" si="70"/>
        <v xml:space="preserve">   </v>
      </c>
      <c r="Z175" s="2" t="s">
        <v>491</v>
      </c>
      <c r="AA175" s="2" t="s">
        <v>491</v>
      </c>
      <c r="AB175" s="2" t="s">
        <v>491</v>
      </c>
      <c r="AC175" s="2" t="s">
        <v>491</v>
      </c>
      <c r="AD175" s="2" t="s">
        <v>491</v>
      </c>
      <c r="AJ175" s="8" t="str">
        <f t="shared" ca="1" si="71"/>
        <v>insert into personnel([empref],[manager],[startdate],[enddate]) values ('174','0','2021-11-17','1899-12-30 00:00:00.000')exec @id=dbo.nextval 'personnel.empref'</v>
      </c>
    </row>
    <row r="176" spans="1:36" x14ac:dyDescent="0.3">
      <c r="A176" s="2" t="s">
        <v>630</v>
      </c>
      <c r="B176" s="2" t="str">
        <f t="shared" si="114"/>
        <v>175</v>
      </c>
      <c r="C176" s="2" t="str">
        <f t="shared" si="115"/>
        <v>175</v>
      </c>
      <c r="D176" s="2"/>
      <c r="E176" s="2" t="s">
        <v>491</v>
      </c>
      <c r="F176" s="2" t="s">
        <v>491</v>
      </c>
      <c r="G176" s="2" t="s">
        <v>491</v>
      </c>
      <c r="H176" s="2"/>
      <c r="I176" s="2"/>
      <c r="J176" s="2"/>
      <c r="K176" s="2"/>
      <c r="L176" s="2"/>
      <c r="M176" s="2"/>
      <c r="N176" s="16">
        <f t="shared" ref="N176" si="118">P168+R168</f>
        <v>0</v>
      </c>
      <c r="O176" s="2"/>
      <c r="P176" s="16">
        <f>IF(O176="",0,VLOOKUP(O176,CHOOSE({1,2},X$2:X475,Personnel!A$2:A474),2,0))</f>
        <v>0</v>
      </c>
      <c r="Q176" s="2"/>
      <c r="R176" s="16">
        <f>IF(Q176="",0,VLOOKUP(Q176,CHOOSE({1,2},S$2:S475,Personnel!A$2:A475),2,0))</f>
        <v>0</v>
      </c>
      <c r="S176" s="2"/>
      <c r="T176" s="52">
        <f t="shared" ca="1" si="69"/>
        <v>44517</v>
      </c>
      <c r="U176" s="52" t="s">
        <v>2</v>
      </c>
      <c r="V176" s="2">
        <v>1</v>
      </c>
      <c r="X176" s="16" t="str">
        <f t="shared" si="70"/>
        <v xml:space="preserve">   </v>
      </c>
      <c r="Z176" s="2" t="s">
        <v>491</v>
      </c>
      <c r="AA176" s="2" t="s">
        <v>491</v>
      </c>
      <c r="AB176" s="2" t="s">
        <v>491</v>
      </c>
      <c r="AC176" s="2" t="s">
        <v>491</v>
      </c>
      <c r="AD176" s="2" t="s">
        <v>491</v>
      </c>
      <c r="AJ176" s="8" t="str">
        <f t="shared" ca="1" si="71"/>
        <v>insert into personnel([empref],[manager],[startdate],[enddate]) values ('175','0','2021-11-17','1899-12-30 00:00:00.000')exec @id=dbo.nextval 'personnel.empref'</v>
      </c>
    </row>
    <row r="177" spans="1:36" x14ac:dyDescent="0.3">
      <c r="A177" s="2" t="s">
        <v>631</v>
      </c>
      <c r="B177" s="2" t="str">
        <f t="shared" si="114"/>
        <v>176</v>
      </c>
      <c r="C177" s="2" t="str">
        <f t="shared" si="115"/>
        <v>176</v>
      </c>
      <c r="D177" s="2"/>
      <c r="E177" s="2" t="s">
        <v>491</v>
      </c>
      <c r="F177" s="2" t="s">
        <v>491</v>
      </c>
      <c r="G177" s="2" t="s">
        <v>491</v>
      </c>
      <c r="H177" s="2"/>
      <c r="I177" s="2"/>
      <c r="J177" s="2"/>
      <c r="K177" s="2"/>
      <c r="L177" s="2"/>
      <c r="M177" s="2"/>
      <c r="N177" s="16">
        <f t="shared" ref="N177" si="119">IF(P177+R177="",0,P177+R177)</f>
        <v>0</v>
      </c>
      <c r="O177" s="2"/>
      <c r="P177" s="16">
        <f>IF(O177="",0,VLOOKUP(O177,CHOOSE({1,2},X$2:X476,Personnel!A$2:A475),2,0))</f>
        <v>0</v>
      </c>
      <c r="Q177" s="2"/>
      <c r="R177" s="16">
        <f>IF(Q177="",0,VLOOKUP(Q177,CHOOSE({1,2},S$2:S476,Personnel!A$2:A476),2,0))</f>
        <v>0</v>
      </c>
      <c r="S177" s="2"/>
      <c r="T177" s="52">
        <f t="shared" ca="1" si="69"/>
        <v>44517</v>
      </c>
      <c r="U177" s="52" t="s">
        <v>2</v>
      </c>
      <c r="V177" s="2">
        <v>1</v>
      </c>
      <c r="X177" s="16" t="str">
        <f t="shared" si="70"/>
        <v xml:space="preserve">   </v>
      </c>
      <c r="Z177" s="2" t="s">
        <v>491</v>
      </c>
      <c r="AA177" s="2" t="s">
        <v>491</v>
      </c>
      <c r="AB177" s="2" t="s">
        <v>491</v>
      </c>
      <c r="AC177" s="2" t="s">
        <v>491</v>
      </c>
      <c r="AD177" s="2" t="s">
        <v>491</v>
      </c>
      <c r="AJ177" s="8" t="str">
        <f t="shared" ca="1" si="71"/>
        <v>insert into personnel([empref],[manager],[startdate],[enddate]) values ('176','0','2021-11-17','1899-12-30 00:00:00.000')exec @id=dbo.nextval 'personnel.empref'</v>
      </c>
    </row>
    <row r="178" spans="1:36" x14ac:dyDescent="0.3">
      <c r="A178" s="2" t="s">
        <v>632</v>
      </c>
      <c r="B178" s="2" t="str">
        <f t="shared" si="114"/>
        <v>177</v>
      </c>
      <c r="C178" s="2" t="str">
        <f t="shared" si="115"/>
        <v>177</v>
      </c>
      <c r="D178" s="2"/>
      <c r="E178" s="2" t="s">
        <v>491</v>
      </c>
      <c r="F178" s="2" t="s">
        <v>491</v>
      </c>
      <c r="G178" s="2" t="s">
        <v>491</v>
      </c>
      <c r="H178" s="2"/>
      <c r="I178" s="2"/>
      <c r="J178" s="2"/>
      <c r="K178" s="2"/>
      <c r="L178" s="2"/>
      <c r="M178" s="2"/>
      <c r="N178" s="16">
        <f t="shared" ref="N178" si="120">P170+R170</f>
        <v>0</v>
      </c>
      <c r="O178" s="2"/>
      <c r="P178" s="16">
        <f>IF(O178="",0,VLOOKUP(O178,CHOOSE({1,2},X$2:X477,Personnel!A$2:A476),2,0))</f>
        <v>0</v>
      </c>
      <c r="Q178" s="2"/>
      <c r="R178" s="16">
        <f>IF(Q178="",0,VLOOKUP(Q178,CHOOSE({1,2},S$2:S477,Personnel!A$2:A477),2,0))</f>
        <v>0</v>
      </c>
      <c r="S178" s="2"/>
      <c r="T178" s="52">
        <f t="shared" ca="1" si="69"/>
        <v>44517</v>
      </c>
      <c r="U178" s="52" t="s">
        <v>2</v>
      </c>
      <c r="V178" s="2">
        <v>1</v>
      </c>
      <c r="X178" s="16" t="str">
        <f t="shared" si="70"/>
        <v xml:space="preserve">   </v>
      </c>
      <c r="Z178" s="2" t="s">
        <v>491</v>
      </c>
      <c r="AA178" s="2" t="s">
        <v>491</v>
      </c>
      <c r="AB178" s="2" t="s">
        <v>491</v>
      </c>
      <c r="AC178" s="2" t="s">
        <v>491</v>
      </c>
      <c r="AD178" s="2" t="s">
        <v>491</v>
      </c>
      <c r="AJ178" s="8" t="str">
        <f t="shared" ca="1" si="71"/>
        <v>insert into personnel([empref],[manager],[startdate],[enddate]) values ('177','0','2021-11-17','1899-12-30 00:00:00.000')exec @id=dbo.nextval 'personnel.empref'</v>
      </c>
    </row>
    <row r="179" spans="1:36" x14ac:dyDescent="0.3">
      <c r="A179" s="2" t="s">
        <v>633</v>
      </c>
      <c r="B179" s="2" t="str">
        <f t="shared" si="114"/>
        <v>178</v>
      </c>
      <c r="C179" s="2" t="str">
        <f t="shared" si="115"/>
        <v>178</v>
      </c>
      <c r="D179" s="2"/>
      <c r="E179" s="2" t="s">
        <v>491</v>
      </c>
      <c r="F179" s="2" t="s">
        <v>491</v>
      </c>
      <c r="G179" s="2" t="s">
        <v>491</v>
      </c>
      <c r="H179" s="2"/>
      <c r="I179" s="2"/>
      <c r="J179" s="2"/>
      <c r="K179" s="2"/>
      <c r="L179" s="2"/>
      <c r="M179" s="2"/>
      <c r="N179" s="16">
        <f t="shared" ref="N179" si="121">IF(P179+R179="",0,P179+R179)</f>
        <v>0</v>
      </c>
      <c r="O179" s="2"/>
      <c r="P179" s="16">
        <f>IF(O179="",0,VLOOKUP(O179,CHOOSE({1,2},X$2:X478,Personnel!A$2:A477),2,0))</f>
        <v>0</v>
      </c>
      <c r="Q179" s="2"/>
      <c r="R179" s="16">
        <f>IF(Q179="",0,VLOOKUP(Q179,CHOOSE({1,2},S$2:S478,Personnel!A$2:A478),2,0))</f>
        <v>0</v>
      </c>
      <c r="S179" s="2"/>
      <c r="T179" s="52">
        <f t="shared" ca="1" si="69"/>
        <v>44517</v>
      </c>
      <c r="U179" s="52" t="s">
        <v>2</v>
      </c>
      <c r="V179" s="2">
        <v>1</v>
      </c>
      <c r="X179" s="16" t="str">
        <f t="shared" si="70"/>
        <v xml:space="preserve">   </v>
      </c>
      <c r="Z179" s="2" t="s">
        <v>491</v>
      </c>
      <c r="AA179" s="2" t="s">
        <v>491</v>
      </c>
      <c r="AB179" s="2" t="s">
        <v>491</v>
      </c>
      <c r="AC179" s="2" t="s">
        <v>491</v>
      </c>
      <c r="AD179" s="2" t="s">
        <v>491</v>
      </c>
      <c r="AJ179" s="8" t="str">
        <f t="shared" ca="1" si="71"/>
        <v>insert into personnel([empref],[manager],[startdate],[enddate]) values ('178','0','2021-11-17','1899-12-30 00:00:00.000')exec @id=dbo.nextval 'personnel.empref'</v>
      </c>
    </row>
    <row r="180" spans="1:36" x14ac:dyDescent="0.3">
      <c r="A180" s="2" t="s">
        <v>634</v>
      </c>
      <c r="B180" s="2" t="str">
        <f t="shared" si="114"/>
        <v>179</v>
      </c>
      <c r="C180" s="2" t="str">
        <f t="shared" si="115"/>
        <v>179</v>
      </c>
      <c r="D180" s="2"/>
      <c r="E180" s="2" t="s">
        <v>491</v>
      </c>
      <c r="F180" s="2" t="s">
        <v>491</v>
      </c>
      <c r="G180" s="2" t="s">
        <v>491</v>
      </c>
      <c r="H180" s="2"/>
      <c r="I180" s="2"/>
      <c r="J180" s="2"/>
      <c r="K180" s="2"/>
      <c r="L180" s="2"/>
      <c r="M180" s="2"/>
      <c r="N180" s="16">
        <f t="shared" ref="N180" si="122">P172+R172</f>
        <v>0</v>
      </c>
      <c r="O180" s="2"/>
      <c r="P180" s="16">
        <f>IF(O180="",0,VLOOKUP(O180,CHOOSE({1,2},X$2:X479,Personnel!A$2:A478),2,0))</f>
        <v>0</v>
      </c>
      <c r="Q180" s="2"/>
      <c r="R180" s="16">
        <f>IF(Q180="",0,VLOOKUP(Q180,CHOOSE({1,2},S$2:S479,Personnel!A$2:A479),2,0))</f>
        <v>0</v>
      </c>
      <c r="S180" s="2"/>
      <c r="T180" s="52">
        <f t="shared" ca="1" si="69"/>
        <v>44517</v>
      </c>
      <c r="U180" s="52" t="s">
        <v>2</v>
      </c>
      <c r="V180" s="2">
        <v>1</v>
      </c>
      <c r="X180" s="16" t="str">
        <f t="shared" si="70"/>
        <v xml:space="preserve">   </v>
      </c>
      <c r="Z180" s="2" t="s">
        <v>491</v>
      </c>
      <c r="AA180" s="2" t="s">
        <v>491</v>
      </c>
      <c r="AB180" s="2" t="s">
        <v>491</v>
      </c>
      <c r="AC180" s="2" t="s">
        <v>491</v>
      </c>
      <c r="AD180" s="2" t="s">
        <v>491</v>
      </c>
      <c r="AJ180" s="8" t="str">
        <f t="shared" ca="1" si="71"/>
        <v>insert into personnel([empref],[manager],[startdate],[enddate]) values ('179','0','2021-11-17','1899-12-30 00:00:00.000')exec @id=dbo.nextval 'personnel.empref'</v>
      </c>
    </row>
    <row r="181" spans="1:36" x14ac:dyDescent="0.3">
      <c r="A181" s="2" t="s">
        <v>635</v>
      </c>
      <c r="B181" s="2" t="str">
        <f t="shared" si="114"/>
        <v>180</v>
      </c>
      <c r="C181" s="2" t="str">
        <f t="shared" si="115"/>
        <v>180</v>
      </c>
      <c r="D181" s="2"/>
      <c r="E181" s="2" t="s">
        <v>491</v>
      </c>
      <c r="F181" s="2" t="s">
        <v>491</v>
      </c>
      <c r="G181" s="2" t="s">
        <v>491</v>
      </c>
      <c r="H181" s="2"/>
      <c r="I181" s="2"/>
      <c r="J181" s="2"/>
      <c r="K181" s="2"/>
      <c r="L181" s="2"/>
      <c r="M181" s="2"/>
      <c r="N181" s="16">
        <f t="shared" ref="N181" si="123">IF(P181+R181="",0,P181+R181)</f>
        <v>0</v>
      </c>
      <c r="O181" s="2"/>
      <c r="P181" s="16">
        <f>IF(O181="",0,VLOOKUP(O181,CHOOSE({1,2},X$2:X480,Personnel!A$2:A479),2,0))</f>
        <v>0</v>
      </c>
      <c r="Q181" s="2"/>
      <c r="R181" s="16">
        <f>IF(Q181="",0,VLOOKUP(Q181,CHOOSE({1,2},S$2:S480,Personnel!A$2:A480),2,0))</f>
        <v>0</v>
      </c>
      <c r="S181" s="2"/>
      <c r="T181" s="52">
        <f t="shared" ca="1" si="69"/>
        <v>44517</v>
      </c>
      <c r="U181" s="52" t="s">
        <v>2</v>
      </c>
      <c r="V181" s="2">
        <v>1</v>
      </c>
      <c r="X181" s="16" t="str">
        <f t="shared" si="70"/>
        <v xml:space="preserve">   </v>
      </c>
      <c r="Z181" s="2" t="s">
        <v>491</v>
      </c>
      <c r="AA181" s="2" t="s">
        <v>491</v>
      </c>
      <c r="AB181" s="2" t="s">
        <v>491</v>
      </c>
      <c r="AC181" s="2" t="s">
        <v>491</v>
      </c>
      <c r="AD181" s="2" t="s">
        <v>491</v>
      </c>
      <c r="AJ181" s="8" t="str">
        <f t="shared" ca="1" si="71"/>
        <v>insert into personnel([empref],[manager],[startdate],[enddate]) values ('180','0','2021-11-17','1899-12-30 00:00:00.000')exec @id=dbo.nextval 'personnel.empref'</v>
      </c>
    </row>
    <row r="182" spans="1:36" x14ac:dyDescent="0.3">
      <c r="A182" s="2" t="s">
        <v>636</v>
      </c>
      <c r="B182" s="2" t="str">
        <f t="shared" si="114"/>
        <v>181</v>
      </c>
      <c r="C182" s="2" t="str">
        <f t="shared" si="115"/>
        <v>181</v>
      </c>
      <c r="D182" s="2"/>
      <c r="E182" s="2" t="s">
        <v>491</v>
      </c>
      <c r="F182" s="2" t="s">
        <v>491</v>
      </c>
      <c r="G182" s="2" t="s">
        <v>491</v>
      </c>
      <c r="H182" s="2"/>
      <c r="I182" s="2"/>
      <c r="J182" s="2"/>
      <c r="K182" s="2"/>
      <c r="L182" s="2"/>
      <c r="M182" s="2"/>
      <c r="N182" s="16">
        <f t="shared" ref="N182" si="124">P174+R174</f>
        <v>0</v>
      </c>
      <c r="O182" s="2"/>
      <c r="P182" s="16">
        <f>IF(O182="",0,VLOOKUP(O182,CHOOSE({1,2},X$2:X481,Personnel!A$2:A480),2,0))</f>
        <v>0</v>
      </c>
      <c r="Q182" s="2"/>
      <c r="R182" s="16">
        <f>IF(Q182="",0,VLOOKUP(Q182,CHOOSE({1,2},S$2:S481,Personnel!A$2:A481),2,0))</f>
        <v>0</v>
      </c>
      <c r="S182" s="2"/>
      <c r="T182" s="52">
        <f t="shared" ca="1" si="69"/>
        <v>44517</v>
      </c>
      <c r="U182" s="52" t="s">
        <v>2</v>
      </c>
      <c r="V182" s="2">
        <v>1</v>
      </c>
      <c r="X182" s="16" t="str">
        <f t="shared" si="70"/>
        <v xml:space="preserve">   </v>
      </c>
      <c r="Z182" s="2" t="s">
        <v>491</v>
      </c>
      <c r="AA182" s="2" t="s">
        <v>491</v>
      </c>
      <c r="AB182" s="2" t="s">
        <v>491</v>
      </c>
      <c r="AC182" s="2" t="s">
        <v>491</v>
      </c>
      <c r="AD182" s="2" t="s">
        <v>491</v>
      </c>
      <c r="AJ182" s="8" t="str">
        <f t="shared" ca="1" si="71"/>
        <v>insert into personnel([empref],[manager],[startdate],[enddate]) values ('181','0','2021-11-17','1899-12-30 00:00:00.000')exec @id=dbo.nextval 'personnel.empref'</v>
      </c>
    </row>
    <row r="183" spans="1:36" x14ac:dyDescent="0.3">
      <c r="A183" s="2" t="s">
        <v>637</v>
      </c>
      <c r="B183" s="2" t="str">
        <f t="shared" si="114"/>
        <v>182</v>
      </c>
      <c r="C183" s="2" t="str">
        <f t="shared" si="115"/>
        <v>182</v>
      </c>
      <c r="D183" s="2"/>
      <c r="E183" s="2" t="s">
        <v>491</v>
      </c>
      <c r="F183" s="2" t="s">
        <v>491</v>
      </c>
      <c r="G183" s="2" t="s">
        <v>491</v>
      </c>
      <c r="H183" s="2"/>
      <c r="I183" s="2"/>
      <c r="J183" s="2"/>
      <c r="K183" s="2"/>
      <c r="L183" s="2"/>
      <c r="M183" s="2"/>
      <c r="N183" s="16">
        <f t="shared" ref="N183" si="125">IF(P183+R183="",0,P183+R183)</f>
        <v>0</v>
      </c>
      <c r="O183" s="2"/>
      <c r="P183" s="16">
        <f>IF(O183="",0,VLOOKUP(O183,CHOOSE({1,2},X$2:X482,Personnel!A$2:A481),2,0))</f>
        <v>0</v>
      </c>
      <c r="Q183" s="2"/>
      <c r="R183" s="16">
        <f>IF(Q183="",0,VLOOKUP(Q183,CHOOSE({1,2},S$2:S482,Personnel!A$2:A482),2,0))</f>
        <v>0</v>
      </c>
      <c r="S183" s="2"/>
      <c r="T183" s="52">
        <f t="shared" ca="1" si="69"/>
        <v>44517</v>
      </c>
      <c r="U183" s="52" t="s">
        <v>2</v>
      </c>
      <c r="V183" s="2">
        <v>1</v>
      </c>
      <c r="X183" s="16" t="str">
        <f t="shared" si="70"/>
        <v xml:space="preserve">   </v>
      </c>
      <c r="Z183" s="2" t="s">
        <v>491</v>
      </c>
      <c r="AA183" s="2" t="s">
        <v>491</v>
      </c>
      <c r="AB183" s="2" t="s">
        <v>491</v>
      </c>
      <c r="AC183" s="2" t="s">
        <v>491</v>
      </c>
      <c r="AD183" s="2" t="s">
        <v>491</v>
      </c>
      <c r="AJ183" s="8" t="str">
        <f t="shared" ca="1" si="71"/>
        <v>insert into personnel([empref],[manager],[startdate],[enddate]) values ('182','0','2021-11-17','1899-12-30 00:00:00.000')exec @id=dbo.nextval 'personnel.empref'</v>
      </c>
    </row>
    <row r="184" spans="1:36" x14ac:dyDescent="0.3">
      <c r="A184" s="2" t="s">
        <v>638</v>
      </c>
      <c r="B184" s="2" t="str">
        <f t="shared" si="114"/>
        <v>183</v>
      </c>
      <c r="C184" s="2" t="str">
        <f t="shared" si="115"/>
        <v>183</v>
      </c>
      <c r="D184" s="2"/>
      <c r="E184" s="2" t="s">
        <v>491</v>
      </c>
      <c r="F184" s="2" t="s">
        <v>491</v>
      </c>
      <c r="G184" s="2" t="s">
        <v>491</v>
      </c>
      <c r="H184" s="2"/>
      <c r="I184" s="2"/>
      <c r="J184" s="2"/>
      <c r="K184" s="2"/>
      <c r="L184" s="2"/>
      <c r="M184" s="2"/>
      <c r="N184" s="16">
        <f t="shared" ref="N184" si="126">P176+R176</f>
        <v>0</v>
      </c>
      <c r="O184" s="2"/>
      <c r="P184" s="16">
        <f>IF(O184="",0,VLOOKUP(O184,CHOOSE({1,2},X$2:X483,Personnel!A$2:A482),2,0))</f>
        <v>0</v>
      </c>
      <c r="Q184" s="2"/>
      <c r="R184" s="16">
        <f>IF(Q184="",0,VLOOKUP(Q184,CHOOSE({1,2},S$2:S483,Personnel!A$2:A483),2,0))</f>
        <v>0</v>
      </c>
      <c r="S184" s="2"/>
      <c r="T184" s="52">
        <f t="shared" ca="1" si="69"/>
        <v>44517</v>
      </c>
      <c r="U184" s="52" t="s">
        <v>2</v>
      </c>
      <c r="V184" s="2">
        <v>1</v>
      </c>
      <c r="X184" s="16" t="str">
        <f t="shared" si="70"/>
        <v xml:space="preserve">   </v>
      </c>
      <c r="Z184" s="2" t="s">
        <v>491</v>
      </c>
      <c r="AA184" s="2" t="s">
        <v>491</v>
      </c>
      <c r="AB184" s="2" t="s">
        <v>491</v>
      </c>
      <c r="AC184" s="2" t="s">
        <v>491</v>
      </c>
      <c r="AD184" s="2" t="s">
        <v>491</v>
      </c>
      <c r="AJ184" s="8" t="str">
        <f t="shared" ca="1" si="71"/>
        <v>insert into personnel([empref],[manager],[startdate],[enddate]) values ('183','0','2021-11-17','1899-12-30 00:00:00.000')exec @id=dbo.nextval 'personnel.empref'</v>
      </c>
    </row>
    <row r="185" spans="1:36" x14ac:dyDescent="0.3">
      <c r="A185" s="2" t="s">
        <v>639</v>
      </c>
      <c r="B185" s="2" t="str">
        <f t="shared" si="114"/>
        <v>184</v>
      </c>
      <c r="C185" s="2" t="str">
        <f t="shared" si="115"/>
        <v>184</v>
      </c>
      <c r="D185" s="2"/>
      <c r="E185" s="2" t="s">
        <v>491</v>
      </c>
      <c r="F185" s="2" t="s">
        <v>491</v>
      </c>
      <c r="G185" s="2" t="s">
        <v>491</v>
      </c>
      <c r="H185" s="2"/>
      <c r="I185" s="2"/>
      <c r="J185" s="2"/>
      <c r="K185" s="2"/>
      <c r="L185" s="2"/>
      <c r="M185" s="2"/>
      <c r="N185" s="16">
        <f t="shared" ref="N185" si="127">IF(P185+R185="",0,P185+R185)</f>
        <v>0</v>
      </c>
      <c r="O185" s="2"/>
      <c r="P185" s="16">
        <f>IF(O185="",0,VLOOKUP(O185,CHOOSE({1,2},X$2:X484,Personnel!A$2:A483),2,0))</f>
        <v>0</v>
      </c>
      <c r="Q185" s="2"/>
      <c r="R185" s="16">
        <f>IF(Q185="",0,VLOOKUP(Q185,CHOOSE({1,2},S$2:S484,Personnel!A$2:A484),2,0))</f>
        <v>0</v>
      </c>
      <c r="S185" s="2"/>
      <c r="T185" s="52">
        <f t="shared" ca="1" si="69"/>
        <v>44517</v>
      </c>
      <c r="U185" s="52" t="s">
        <v>2</v>
      </c>
      <c r="V185" s="2">
        <v>1</v>
      </c>
      <c r="X185" s="16" t="str">
        <f t="shared" si="70"/>
        <v xml:space="preserve">   </v>
      </c>
      <c r="Z185" s="2" t="s">
        <v>491</v>
      </c>
      <c r="AA185" s="2" t="s">
        <v>491</v>
      </c>
      <c r="AB185" s="2" t="s">
        <v>491</v>
      </c>
      <c r="AC185" s="2" t="s">
        <v>491</v>
      </c>
      <c r="AD185" s="2" t="s">
        <v>491</v>
      </c>
      <c r="AJ185" s="8" t="str">
        <f t="shared" ca="1" si="71"/>
        <v>insert into personnel([empref],[manager],[startdate],[enddate]) values ('184','0','2021-11-17','1899-12-30 00:00:00.000')exec @id=dbo.nextval 'personnel.empref'</v>
      </c>
    </row>
    <row r="186" spans="1:36" x14ac:dyDescent="0.3">
      <c r="A186" s="2" t="s">
        <v>640</v>
      </c>
      <c r="B186" s="2" t="str">
        <f t="shared" si="114"/>
        <v>185</v>
      </c>
      <c r="C186" s="2" t="str">
        <f t="shared" si="115"/>
        <v>185</v>
      </c>
      <c r="D186" s="2"/>
      <c r="E186" s="2" t="s">
        <v>491</v>
      </c>
      <c r="F186" s="2" t="s">
        <v>491</v>
      </c>
      <c r="G186" s="2" t="s">
        <v>491</v>
      </c>
      <c r="H186" s="2"/>
      <c r="I186" s="2"/>
      <c r="J186" s="2"/>
      <c r="K186" s="2"/>
      <c r="L186" s="2"/>
      <c r="M186" s="2"/>
      <c r="N186" s="16">
        <f t="shared" ref="N186" si="128">P178+R178</f>
        <v>0</v>
      </c>
      <c r="O186" s="2"/>
      <c r="P186" s="16">
        <f>IF(O186="",0,VLOOKUP(O186,CHOOSE({1,2},X$2:X485,Personnel!A$2:A484),2,0))</f>
        <v>0</v>
      </c>
      <c r="Q186" s="2"/>
      <c r="R186" s="16">
        <f>IF(Q186="",0,VLOOKUP(Q186,CHOOSE({1,2},S$2:S485,Personnel!A$2:A485),2,0))</f>
        <v>0</v>
      </c>
      <c r="S186" s="2"/>
      <c r="T186" s="52">
        <f t="shared" ca="1" si="69"/>
        <v>44517</v>
      </c>
      <c r="U186" s="52" t="s">
        <v>2</v>
      </c>
      <c r="V186" s="2">
        <v>1</v>
      </c>
      <c r="X186" s="16" t="str">
        <f t="shared" si="70"/>
        <v xml:space="preserve">   </v>
      </c>
      <c r="Z186" s="2" t="s">
        <v>491</v>
      </c>
      <c r="AA186" s="2" t="s">
        <v>491</v>
      </c>
      <c r="AB186" s="2" t="s">
        <v>491</v>
      </c>
      <c r="AC186" s="2" t="s">
        <v>491</v>
      </c>
      <c r="AD186" s="2" t="s">
        <v>491</v>
      </c>
      <c r="AJ186" s="8" t="str">
        <f t="shared" ca="1" si="71"/>
        <v>insert into personnel([empref],[manager],[startdate],[enddate]) values ('185','0','2021-11-17','1899-12-30 00:00:00.000')exec @id=dbo.nextval 'personnel.empref'</v>
      </c>
    </row>
    <row r="187" spans="1:36" x14ac:dyDescent="0.3">
      <c r="A187" s="2" t="s">
        <v>641</v>
      </c>
      <c r="B187" s="2" t="str">
        <f t="shared" si="114"/>
        <v>186</v>
      </c>
      <c r="C187" s="2" t="str">
        <f t="shared" si="115"/>
        <v>186</v>
      </c>
      <c r="D187" s="2"/>
      <c r="E187" s="2" t="s">
        <v>491</v>
      </c>
      <c r="F187" s="2" t="s">
        <v>491</v>
      </c>
      <c r="G187" s="2" t="s">
        <v>491</v>
      </c>
      <c r="H187" s="2"/>
      <c r="I187" s="2"/>
      <c r="J187" s="2"/>
      <c r="K187" s="2"/>
      <c r="L187" s="2"/>
      <c r="M187" s="2"/>
      <c r="N187" s="16">
        <f t="shared" ref="N187" si="129">IF(P187+R187="",0,P187+R187)</f>
        <v>0</v>
      </c>
      <c r="O187" s="2"/>
      <c r="P187" s="16">
        <f>IF(O187="",0,VLOOKUP(O187,CHOOSE({1,2},X$2:X486,Personnel!A$2:A485),2,0))</f>
        <v>0</v>
      </c>
      <c r="Q187" s="2"/>
      <c r="R187" s="16">
        <f>IF(Q187="",0,VLOOKUP(Q187,CHOOSE({1,2},S$2:S486,Personnel!A$2:A486),2,0))</f>
        <v>0</v>
      </c>
      <c r="S187" s="2"/>
      <c r="T187" s="52">
        <f t="shared" ca="1" si="69"/>
        <v>44517</v>
      </c>
      <c r="U187" s="52" t="s">
        <v>2</v>
      </c>
      <c r="V187" s="2">
        <v>1</v>
      </c>
      <c r="X187" s="16" t="str">
        <f t="shared" si="70"/>
        <v xml:space="preserve">   </v>
      </c>
      <c r="Z187" s="2" t="s">
        <v>491</v>
      </c>
      <c r="AA187" s="2" t="s">
        <v>491</v>
      </c>
      <c r="AB187" s="2" t="s">
        <v>491</v>
      </c>
      <c r="AC187" s="2" t="s">
        <v>491</v>
      </c>
      <c r="AD187" s="2" t="s">
        <v>491</v>
      </c>
      <c r="AJ187" s="8" t="str">
        <f t="shared" ca="1" si="71"/>
        <v>insert into personnel([empref],[manager],[startdate],[enddate]) values ('186','0','2021-11-17','1899-12-30 00:00:00.000')exec @id=dbo.nextval 'personnel.empref'</v>
      </c>
    </row>
    <row r="188" spans="1:36" x14ac:dyDescent="0.3">
      <c r="A188" s="2" t="s">
        <v>642</v>
      </c>
      <c r="B188" s="2" t="str">
        <f t="shared" si="114"/>
        <v>187</v>
      </c>
      <c r="C188" s="2" t="str">
        <f t="shared" si="115"/>
        <v>187</v>
      </c>
      <c r="D188" s="2"/>
      <c r="E188" s="2" t="s">
        <v>491</v>
      </c>
      <c r="F188" s="2" t="s">
        <v>491</v>
      </c>
      <c r="G188" s="2" t="s">
        <v>491</v>
      </c>
      <c r="H188" s="2"/>
      <c r="I188" s="2"/>
      <c r="J188" s="2"/>
      <c r="K188" s="2"/>
      <c r="L188" s="2"/>
      <c r="M188" s="2"/>
      <c r="N188" s="16">
        <f t="shared" ref="N188" si="130">P180+R180</f>
        <v>0</v>
      </c>
      <c r="O188" s="2"/>
      <c r="P188" s="16">
        <f>IF(O188="",0,VLOOKUP(O188,CHOOSE({1,2},X$2:X487,Personnel!A$2:A486),2,0))</f>
        <v>0</v>
      </c>
      <c r="Q188" s="2"/>
      <c r="R188" s="16">
        <f>IF(Q188="",0,VLOOKUP(Q188,CHOOSE({1,2},S$2:S487,Personnel!A$2:A487),2,0))</f>
        <v>0</v>
      </c>
      <c r="S188" s="2"/>
      <c r="T188" s="52">
        <f t="shared" ca="1" si="69"/>
        <v>44517</v>
      </c>
      <c r="U188" s="52" t="s">
        <v>2</v>
      </c>
      <c r="V188" s="2">
        <v>1</v>
      </c>
      <c r="X188" s="16" t="str">
        <f t="shared" si="70"/>
        <v xml:space="preserve">   </v>
      </c>
      <c r="Z188" s="2" t="s">
        <v>491</v>
      </c>
      <c r="AA188" s="2" t="s">
        <v>491</v>
      </c>
      <c r="AB188" s="2" t="s">
        <v>491</v>
      </c>
      <c r="AC188" s="2" t="s">
        <v>491</v>
      </c>
      <c r="AD188" s="2" t="s">
        <v>491</v>
      </c>
      <c r="AJ188" s="8" t="str">
        <f t="shared" ca="1" si="71"/>
        <v>insert into personnel([empref],[manager],[startdate],[enddate]) values ('187','0','2021-11-17','1899-12-30 00:00:00.000')exec @id=dbo.nextval 'personnel.empref'</v>
      </c>
    </row>
    <row r="189" spans="1:36" x14ac:dyDescent="0.3">
      <c r="A189" s="2" t="s">
        <v>643</v>
      </c>
      <c r="B189" s="2" t="str">
        <f t="shared" si="114"/>
        <v>188</v>
      </c>
      <c r="C189" s="2" t="str">
        <f t="shared" si="115"/>
        <v>188</v>
      </c>
      <c r="D189" s="2"/>
      <c r="E189" s="2" t="s">
        <v>491</v>
      </c>
      <c r="F189" s="2" t="s">
        <v>491</v>
      </c>
      <c r="G189" s="2" t="s">
        <v>491</v>
      </c>
      <c r="H189" s="2"/>
      <c r="I189" s="2"/>
      <c r="J189" s="2"/>
      <c r="K189" s="2"/>
      <c r="L189" s="2"/>
      <c r="M189" s="2"/>
      <c r="N189" s="16">
        <f t="shared" ref="N189" si="131">IF(P189+R189="",0,P189+R189)</f>
        <v>0</v>
      </c>
      <c r="O189" s="2"/>
      <c r="P189" s="16">
        <f>IF(O189="",0,VLOOKUP(O189,CHOOSE({1,2},X$2:X488,Personnel!A$2:A487),2,0))</f>
        <v>0</v>
      </c>
      <c r="Q189" s="2"/>
      <c r="R189" s="16">
        <f>IF(Q189="",0,VLOOKUP(Q189,CHOOSE({1,2},S$2:S488,Personnel!A$2:A488),2,0))</f>
        <v>0</v>
      </c>
      <c r="S189" s="2"/>
      <c r="T189" s="52">
        <f t="shared" ca="1" si="69"/>
        <v>44517</v>
      </c>
      <c r="U189" s="52" t="s">
        <v>2</v>
      </c>
      <c r="V189" s="2">
        <v>1</v>
      </c>
      <c r="X189" s="16" t="str">
        <f t="shared" si="70"/>
        <v xml:space="preserve">   </v>
      </c>
      <c r="Z189" s="2" t="s">
        <v>491</v>
      </c>
      <c r="AA189" s="2" t="s">
        <v>491</v>
      </c>
      <c r="AB189" s="2" t="s">
        <v>491</v>
      </c>
      <c r="AC189" s="2" t="s">
        <v>491</v>
      </c>
      <c r="AD189" s="2" t="s">
        <v>491</v>
      </c>
      <c r="AJ189" s="8" t="str">
        <f t="shared" ca="1" si="71"/>
        <v>insert into personnel([empref],[manager],[startdate],[enddate]) values ('188','0','2021-11-17','1899-12-30 00:00:00.000')exec @id=dbo.nextval 'personnel.empref'</v>
      </c>
    </row>
    <row r="190" spans="1:36" x14ac:dyDescent="0.3">
      <c r="A190" s="2" t="s">
        <v>644</v>
      </c>
      <c r="B190" s="2" t="str">
        <f t="shared" si="114"/>
        <v>189</v>
      </c>
      <c r="C190" s="2" t="str">
        <f t="shared" si="115"/>
        <v>189</v>
      </c>
      <c r="D190" s="2"/>
      <c r="E190" s="2" t="s">
        <v>491</v>
      </c>
      <c r="F190" s="2" t="s">
        <v>491</v>
      </c>
      <c r="G190" s="2" t="s">
        <v>491</v>
      </c>
      <c r="H190" s="2"/>
      <c r="I190" s="2"/>
      <c r="J190" s="2"/>
      <c r="K190" s="2"/>
      <c r="L190" s="2"/>
      <c r="M190" s="2"/>
      <c r="N190" s="16">
        <f t="shared" ref="N190" si="132">P182+R182</f>
        <v>0</v>
      </c>
      <c r="O190" s="2"/>
      <c r="P190" s="16">
        <f>IF(O190="",0,VLOOKUP(O190,CHOOSE({1,2},X$2:X489,Personnel!A$2:A488),2,0))</f>
        <v>0</v>
      </c>
      <c r="Q190" s="2"/>
      <c r="R190" s="16">
        <f>IF(Q190="",0,VLOOKUP(Q190,CHOOSE({1,2},S$2:S489,Personnel!A$2:A489),2,0))</f>
        <v>0</v>
      </c>
      <c r="S190" s="2"/>
      <c r="T190" s="52">
        <f t="shared" ca="1" si="69"/>
        <v>44517</v>
      </c>
      <c r="U190" s="52" t="s">
        <v>2</v>
      </c>
      <c r="V190" s="2">
        <v>1</v>
      </c>
      <c r="X190" s="16" t="str">
        <f t="shared" si="70"/>
        <v xml:space="preserve">   </v>
      </c>
      <c r="Z190" s="2" t="s">
        <v>491</v>
      </c>
      <c r="AA190" s="2" t="s">
        <v>491</v>
      </c>
      <c r="AB190" s="2" t="s">
        <v>491</v>
      </c>
      <c r="AC190" s="2" t="s">
        <v>491</v>
      </c>
      <c r="AD190" s="2" t="s">
        <v>491</v>
      </c>
      <c r="AJ190" s="8" t="str">
        <f t="shared" ca="1" si="71"/>
        <v>insert into personnel([empref],[manager],[startdate],[enddate]) values ('189','0','2021-11-17','1899-12-30 00:00:00.000')exec @id=dbo.nextval 'personnel.empref'</v>
      </c>
    </row>
    <row r="191" spans="1:36" x14ac:dyDescent="0.3">
      <c r="A191" s="2" t="s">
        <v>645</v>
      </c>
      <c r="B191" s="2" t="str">
        <f t="shared" si="114"/>
        <v>190</v>
      </c>
      <c r="C191" s="2" t="str">
        <f t="shared" si="115"/>
        <v>190</v>
      </c>
      <c r="D191" s="2"/>
      <c r="E191" s="2" t="s">
        <v>491</v>
      </c>
      <c r="F191" s="2" t="s">
        <v>491</v>
      </c>
      <c r="G191" s="2" t="s">
        <v>491</v>
      </c>
      <c r="H191" s="2"/>
      <c r="I191" s="2"/>
      <c r="J191" s="2"/>
      <c r="K191" s="2"/>
      <c r="L191" s="2"/>
      <c r="M191" s="2"/>
      <c r="N191" s="16">
        <f t="shared" ref="N191" si="133">IF(P191+R191="",0,P191+R191)</f>
        <v>0</v>
      </c>
      <c r="O191" s="2"/>
      <c r="P191" s="16">
        <f>IF(O191="",0,VLOOKUP(O191,CHOOSE({1,2},X$2:X490,Personnel!A$2:A489),2,0))</f>
        <v>0</v>
      </c>
      <c r="Q191" s="2"/>
      <c r="R191" s="16">
        <f>IF(Q191="",0,VLOOKUP(Q191,CHOOSE({1,2},S$2:S490,Personnel!A$2:A490),2,0))</f>
        <v>0</v>
      </c>
      <c r="S191" s="2"/>
      <c r="T191" s="52">
        <f t="shared" ca="1" si="69"/>
        <v>44517</v>
      </c>
      <c r="U191" s="52" t="s">
        <v>2</v>
      </c>
      <c r="V191" s="2">
        <v>1</v>
      </c>
      <c r="X191" s="16" t="str">
        <f t="shared" si="70"/>
        <v xml:space="preserve">   </v>
      </c>
      <c r="Z191" s="2" t="s">
        <v>491</v>
      </c>
      <c r="AA191" s="2" t="s">
        <v>491</v>
      </c>
      <c r="AB191" s="2" t="s">
        <v>491</v>
      </c>
      <c r="AC191" s="2" t="s">
        <v>491</v>
      </c>
      <c r="AD191" s="2" t="s">
        <v>491</v>
      </c>
      <c r="AJ191" s="8" t="str">
        <f t="shared" ca="1" si="71"/>
        <v>insert into personnel([empref],[manager],[startdate],[enddate]) values ('190','0','2021-11-17','1899-12-30 00:00:00.000')exec @id=dbo.nextval 'personnel.empref'</v>
      </c>
    </row>
    <row r="192" spans="1:36" x14ac:dyDescent="0.3">
      <c r="A192" s="2" t="s">
        <v>646</v>
      </c>
      <c r="B192" s="2" t="str">
        <f t="shared" si="114"/>
        <v>191</v>
      </c>
      <c r="C192" s="2" t="str">
        <f t="shared" si="115"/>
        <v>191</v>
      </c>
      <c r="D192" s="2"/>
      <c r="E192" s="2" t="s">
        <v>491</v>
      </c>
      <c r="F192" s="2" t="s">
        <v>491</v>
      </c>
      <c r="G192" s="2" t="s">
        <v>491</v>
      </c>
      <c r="H192" s="2"/>
      <c r="I192" s="2"/>
      <c r="J192" s="2"/>
      <c r="K192" s="2"/>
      <c r="L192" s="2"/>
      <c r="M192" s="2"/>
      <c r="N192" s="16">
        <f t="shared" ref="N192" si="134">P184+R184</f>
        <v>0</v>
      </c>
      <c r="O192" s="2"/>
      <c r="P192" s="16">
        <f>IF(O192="",0,VLOOKUP(O192,CHOOSE({1,2},X$2:X491,Personnel!A$2:A490),2,0))</f>
        <v>0</v>
      </c>
      <c r="Q192" s="2"/>
      <c r="R192" s="16">
        <f>IF(Q192="",0,VLOOKUP(Q192,CHOOSE({1,2},S$2:S491,Personnel!A$2:A491),2,0))</f>
        <v>0</v>
      </c>
      <c r="S192" s="2"/>
      <c r="T192" s="52">
        <f t="shared" ca="1" si="69"/>
        <v>44517</v>
      </c>
      <c r="U192" s="52" t="s">
        <v>2</v>
      </c>
      <c r="V192" s="2">
        <v>1</v>
      </c>
      <c r="X192" s="16" t="str">
        <f t="shared" si="70"/>
        <v xml:space="preserve">   </v>
      </c>
      <c r="Z192" s="2" t="s">
        <v>491</v>
      </c>
      <c r="AA192" s="2" t="s">
        <v>491</v>
      </c>
      <c r="AB192" s="2" t="s">
        <v>491</v>
      </c>
      <c r="AC192" s="2" t="s">
        <v>491</v>
      </c>
      <c r="AD192" s="2" t="s">
        <v>491</v>
      </c>
      <c r="AJ192" s="8" t="str">
        <f t="shared" ca="1" si="71"/>
        <v>insert into personnel([empref],[manager],[startdate],[enddate]) values ('191','0','2021-11-17','1899-12-30 00:00:00.000')exec @id=dbo.nextval 'personnel.empref'</v>
      </c>
    </row>
    <row r="193" spans="1:36" x14ac:dyDescent="0.3">
      <c r="A193" s="2" t="s">
        <v>647</v>
      </c>
      <c r="B193" s="2" t="str">
        <f t="shared" si="114"/>
        <v>192</v>
      </c>
      <c r="C193" s="2" t="str">
        <f t="shared" si="115"/>
        <v>192</v>
      </c>
      <c r="D193" s="2"/>
      <c r="E193" s="2" t="s">
        <v>491</v>
      </c>
      <c r="F193" s="2" t="s">
        <v>491</v>
      </c>
      <c r="G193" s="2" t="s">
        <v>491</v>
      </c>
      <c r="H193" s="2"/>
      <c r="I193" s="2"/>
      <c r="J193" s="2"/>
      <c r="K193" s="2"/>
      <c r="L193" s="2"/>
      <c r="M193" s="2"/>
      <c r="N193" s="16">
        <f t="shared" ref="N193" si="135">IF(P193+R193="",0,P193+R193)</f>
        <v>0</v>
      </c>
      <c r="O193" s="2"/>
      <c r="P193" s="16">
        <f>IF(O193="",0,VLOOKUP(O193,CHOOSE({1,2},X$2:X492,Personnel!A$2:A491),2,0))</f>
        <v>0</v>
      </c>
      <c r="Q193" s="2"/>
      <c r="R193" s="16">
        <f>IF(Q193="",0,VLOOKUP(Q193,CHOOSE({1,2},S$2:S492,Personnel!A$2:A492),2,0))</f>
        <v>0</v>
      </c>
      <c r="S193" s="2"/>
      <c r="T193" s="52">
        <f t="shared" ca="1" si="69"/>
        <v>44517</v>
      </c>
      <c r="U193" s="52" t="s">
        <v>2</v>
      </c>
      <c r="V193" s="2">
        <v>1</v>
      </c>
      <c r="X193" s="16" t="str">
        <f t="shared" si="70"/>
        <v xml:space="preserve">   </v>
      </c>
      <c r="Z193" s="2" t="s">
        <v>491</v>
      </c>
      <c r="AA193" s="2" t="s">
        <v>491</v>
      </c>
      <c r="AB193" s="2" t="s">
        <v>491</v>
      </c>
      <c r="AC193" s="2" t="s">
        <v>491</v>
      </c>
      <c r="AD193" s="2" t="s">
        <v>491</v>
      </c>
      <c r="AJ193" s="8" t="str">
        <f t="shared" ca="1" si="71"/>
        <v>insert into personnel([empref],[manager],[startdate],[enddate]) values ('192','0','2021-11-17','1899-12-30 00:00:00.000')exec @id=dbo.nextval 'personnel.empref'</v>
      </c>
    </row>
    <row r="194" spans="1:36" x14ac:dyDescent="0.3">
      <c r="A194" s="2" t="s">
        <v>648</v>
      </c>
      <c r="B194" s="2" t="str">
        <f t="shared" si="114"/>
        <v>193</v>
      </c>
      <c r="C194" s="2" t="str">
        <f t="shared" si="115"/>
        <v>193</v>
      </c>
      <c r="D194" s="2"/>
      <c r="E194" s="2" t="s">
        <v>491</v>
      </c>
      <c r="F194" s="2" t="s">
        <v>491</v>
      </c>
      <c r="G194" s="2" t="s">
        <v>491</v>
      </c>
      <c r="H194" s="2"/>
      <c r="I194" s="2"/>
      <c r="J194" s="2"/>
      <c r="K194" s="2"/>
      <c r="L194" s="2"/>
      <c r="M194" s="2"/>
      <c r="N194" s="16">
        <f t="shared" ref="N194" si="136">P186+R186</f>
        <v>0</v>
      </c>
      <c r="O194" s="2"/>
      <c r="P194" s="16">
        <f>IF(O194="",0,VLOOKUP(O194,CHOOSE({1,2},X$2:X493,Personnel!A$2:A492),2,0))</f>
        <v>0</v>
      </c>
      <c r="Q194" s="2"/>
      <c r="R194" s="16">
        <f>IF(Q194="",0,VLOOKUP(Q194,CHOOSE({1,2},S$2:S493,Personnel!A$2:A493),2,0))</f>
        <v>0</v>
      </c>
      <c r="S194" s="2"/>
      <c r="T194" s="52">
        <f t="shared" ca="1" si="69"/>
        <v>44517</v>
      </c>
      <c r="U194" s="52" t="s">
        <v>2</v>
      </c>
      <c r="V194" s="2">
        <v>1</v>
      </c>
      <c r="X194" s="16" t="str">
        <f t="shared" si="70"/>
        <v xml:space="preserve">   </v>
      </c>
      <c r="Z194" s="2" t="s">
        <v>491</v>
      </c>
      <c r="AA194" s="2" t="s">
        <v>491</v>
      </c>
      <c r="AB194" s="2" t="s">
        <v>491</v>
      </c>
      <c r="AC194" s="2" t="s">
        <v>491</v>
      </c>
      <c r="AD194" s="2" t="s">
        <v>491</v>
      </c>
      <c r="AJ194" s="8" t="str">
        <f t="shared" ca="1" si="71"/>
        <v>insert into personnel([empref],[manager],[startdate],[enddate]) values ('193','0','2021-11-17','1899-12-30 00:00:00.000')exec @id=dbo.nextval 'personnel.empref'</v>
      </c>
    </row>
    <row r="195" spans="1:36" x14ac:dyDescent="0.3">
      <c r="A195" s="2" t="s">
        <v>649</v>
      </c>
      <c r="B195" s="2" t="str">
        <f t="shared" si="114"/>
        <v>194</v>
      </c>
      <c r="C195" s="2" t="str">
        <f t="shared" si="115"/>
        <v>194</v>
      </c>
      <c r="D195" s="2"/>
      <c r="E195" s="2" t="s">
        <v>491</v>
      </c>
      <c r="F195" s="2" t="s">
        <v>491</v>
      </c>
      <c r="G195" s="2" t="s">
        <v>491</v>
      </c>
      <c r="H195" s="2"/>
      <c r="I195" s="2"/>
      <c r="J195" s="2"/>
      <c r="K195" s="2"/>
      <c r="L195" s="2"/>
      <c r="M195" s="2"/>
      <c r="N195" s="16">
        <f t="shared" ref="N195" si="137">IF(P195+R195="",0,P195+R195)</f>
        <v>0</v>
      </c>
      <c r="O195" s="2"/>
      <c r="P195" s="16">
        <f>IF(O195="",0,VLOOKUP(O195,CHOOSE({1,2},X$2:X494,Personnel!A$2:A493),2,0))</f>
        <v>0</v>
      </c>
      <c r="Q195" s="2"/>
      <c r="R195" s="16">
        <f>IF(Q195="",0,VLOOKUP(Q195,CHOOSE({1,2},S$2:S494,Personnel!A$2:A494),2,0))</f>
        <v>0</v>
      </c>
      <c r="S195" s="2"/>
      <c r="T195" s="52">
        <f t="shared" ref="T195:T258" ca="1" si="138">TODAY()</f>
        <v>44517</v>
      </c>
      <c r="U195" s="52" t="s">
        <v>2</v>
      </c>
      <c r="V195" s="2">
        <v>1</v>
      </c>
      <c r="X195" s="16" t="str">
        <f t="shared" ref="X195:X258" si="139">F195&amp;" "&amp;E195</f>
        <v xml:space="preserve">   </v>
      </c>
      <c r="Z195" s="2" t="s">
        <v>491</v>
      </c>
      <c r="AA195" s="2" t="s">
        <v>491</v>
      </c>
      <c r="AB195" s="2" t="s">
        <v>491</v>
      </c>
      <c r="AC195" s="2" t="s">
        <v>491</v>
      </c>
      <c r="AD195" s="2" t="s">
        <v>491</v>
      </c>
      <c r="AJ195" s="8" t="str">
        <f t="shared" ref="AJ195:AJ258" ca="1" si="140">"insert into personnel([empref],[manager],[startdate],[enddate]) values ('"&amp;A195&amp;"','"&amp;N195&amp;"','"&amp;TEXT(T196,"yyyy-mm-dd")&amp;"','"&amp;TEXT(U196,"yyyy-mm-dd")&amp;"')exec @id=dbo.nextval 'personnel.empref'"</f>
        <v>insert into personnel([empref],[manager],[startdate],[enddate]) values ('194','0','2021-11-17','1899-12-30 00:00:00.000')exec @id=dbo.nextval 'personnel.empref'</v>
      </c>
    </row>
    <row r="196" spans="1:36" x14ac:dyDescent="0.3">
      <c r="A196" s="2" t="s">
        <v>650</v>
      </c>
      <c r="B196" s="2" t="str">
        <f t="shared" si="114"/>
        <v>195</v>
      </c>
      <c r="C196" s="2" t="str">
        <f t="shared" si="115"/>
        <v>195</v>
      </c>
      <c r="D196" s="2"/>
      <c r="E196" s="2" t="s">
        <v>491</v>
      </c>
      <c r="F196" s="2" t="s">
        <v>491</v>
      </c>
      <c r="G196" s="2" t="s">
        <v>491</v>
      </c>
      <c r="H196" s="2"/>
      <c r="I196" s="2"/>
      <c r="J196" s="2"/>
      <c r="K196" s="2"/>
      <c r="L196" s="2"/>
      <c r="M196" s="2"/>
      <c r="N196" s="16">
        <f t="shared" ref="N196" si="141">P188+R188</f>
        <v>0</v>
      </c>
      <c r="O196" s="2"/>
      <c r="P196" s="16">
        <f>IF(O196="",0,VLOOKUP(O196,CHOOSE({1,2},X$2:X495,Personnel!A$2:A494),2,0))</f>
        <v>0</v>
      </c>
      <c r="Q196" s="2"/>
      <c r="R196" s="16">
        <f>IF(Q196="",0,VLOOKUP(Q196,CHOOSE({1,2},S$2:S495,Personnel!A$2:A495),2,0))</f>
        <v>0</v>
      </c>
      <c r="S196" s="2"/>
      <c r="T196" s="52">
        <f t="shared" ca="1" si="138"/>
        <v>44517</v>
      </c>
      <c r="U196" s="52" t="s">
        <v>2</v>
      </c>
      <c r="V196" s="2">
        <v>1</v>
      </c>
      <c r="X196" s="16" t="str">
        <f t="shared" si="139"/>
        <v xml:space="preserve">   </v>
      </c>
      <c r="Z196" s="2" t="s">
        <v>491</v>
      </c>
      <c r="AA196" s="2" t="s">
        <v>491</v>
      </c>
      <c r="AB196" s="2" t="s">
        <v>491</v>
      </c>
      <c r="AC196" s="2" t="s">
        <v>491</v>
      </c>
      <c r="AD196" s="2" t="s">
        <v>491</v>
      </c>
      <c r="AJ196" s="8" t="str">
        <f t="shared" ca="1" si="140"/>
        <v>insert into personnel([empref],[manager],[startdate],[enddate]) values ('195','0','2021-11-17','1899-12-30 00:00:00.000')exec @id=dbo.nextval 'personnel.empref'</v>
      </c>
    </row>
    <row r="197" spans="1:36" x14ac:dyDescent="0.3">
      <c r="A197" s="2" t="s">
        <v>651</v>
      </c>
      <c r="B197" s="2" t="str">
        <f t="shared" si="114"/>
        <v>196</v>
      </c>
      <c r="C197" s="2" t="str">
        <f t="shared" si="115"/>
        <v>196</v>
      </c>
      <c r="D197" s="2"/>
      <c r="E197" s="2" t="s">
        <v>491</v>
      </c>
      <c r="F197" s="2" t="s">
        <v>491</v>
      </c>
      <c r="G197" s="2" t="s">
        <v>491</v>
      </c>
      <c r="H197" s="2"/>
      <c r="I197" s="2"/>
      <c r="J197" s="2"/>
      <c r="K197" s="2"/>
      <c r="L197" s="2"/>
      <c r="M197" s="2"/>
      <c r="N197" s="16">
        <f t="shared" ref="N197" si="142">IF(P197+R197="",0,P197+R197)</f>
        <v>0</v>
      </c>
      <c r="O197" s="2"/>
      <c r="P197" s="16">
        <f>IF(O197="",0,VLOOKUP(O197,CHOOSE({1,2},X$2:X496,Personnel!A$2:A495),2,0))</f>
        <v>0</v>
      </c>
      <c r="Q197" s="2"/>
      <c r="R197" s="16">
        <f>IF(Q197="",0,VLOOKUP(Q197,CHOOSE({1,2},S$2:S496,Personnel!A$2:A496),2,0))</f>
        <v>0</v>
      </c>
      <c r="S197" s="2"/>
      <c r="T197" s="52">
        <f t="shared" ca="1" si="138"/>
        <v>44517</v>
      </c>
      <c r="U197" s="52" t="s">
        <v>2</v>
      </c>
      <c r="V197" s="2">
        <v>1</v>
      </c>
      <c r="X197" s="16" t="str">
        <f t="shared" si="139"/>
        <v xml:space="preserve">   </v>
      </c>
      <c r="Z197" s="2" t="s">
        <v>491</v>
      </c>
      <c r="AA197" s="2" t="s">
        <v>491</v>
      </c>
      <c r="AB197" s="2" t="s">
        <v>491</v>
      </c>
      <c r="AC197" s="2" t="s">
        <v>491</v>
      </c>
      <c r="AD197" s="2" t="s">
        <v>491</v>
      </c>
      <c r="AJ197" s="8" t="str">
        <f t="shared" ca="1" si="140"/>
        <v>insert into personnel([empref],[manager],[startdate],[enddate]) values ('196','0','2021-11-17','1899-12-30 00:00:00.000')exec @id=dbo.nextval 'personnel.empref'</v>
      </c>
    </row>
    <row r="198" spans="1:36" x14ac:dyDescent="0.3">
      <c r="A198" s="2" t="s">
        <v>652</v>
      </c>
      <c r="B198" s="2" t="str">
        <f t="shared" si="114"/>
        <v>197</v>
      </c>
      <c r="C198" s="2" t="str">
        <f t="shared" si="115"/>
        <v>197</v>
      </c>
      <c r="D198" s="2"/>
      <c r="E198" s="2" t="s">
        <v>491</v>
      </c>
      <c r="F198" s="2" t="s">
        <v>491</v>
      </c>
      <c r="G198" s="2" t="s">
        <v>491</v>
      </c>
      <c r="H198" s="2"/>
      <c r="I198" s="2"/>
      <c r="J198" s="2"/>
      <c r="K198" s="2"/>
      <c r="L198" s="2"/>
      <c r="M198" s="2"/>
      <c r="N198" s="16">
        <f t="shared" ref="N198" si="143">P190+R190</f>
        <v>0</v>
      </c>
      <c r="O198" s="2"/>
      <c r="P198" s="16">
        <f>IF(O198="",0,VLOOKUP(O198,CHOOSE({1,2},X$2:X497,Personnel!A$2:A496),2,0))</f>
        <v>0</v>
      </c>
      <c r="Q198" s="2"/>
      <c r="R198" s="16">
        <f>IF(Q198="",0,VLOOKUP(Q198,CHOOSE({1,2},S$2:S497,Personnel!A$2:A497),2,0))</f>
        <v>0</v>
      </c>
      <c r="S198" s="2"/>
      <c r="T198" s="52">
        <f t="shared" ca="1" si="138"/>
        <v>44517</v>
      </c>
      <c r="U198" s="52" t="s">
        <v>2</v>
      </c>
      <c r="V198" s="2">
        <v>1</v>
      </c>
      <c r="X198" s="16" t="str">
        <f t="shared" si="139"/>
        <v xml:space="preserve">   </v>
      </c>
      <c r="Z198" s="2" t="s">
        <v>491</v>
      </c>
      <c r="AA198" s="2" t="s">
        <v>491</v>
      </c>
      <c r="AB198" s="2" t="s">
        <v>491</v>
      </c>
      <c r="AC198" s="2" t="s">
        <v>491</v>
      </c>
      <c r="AD198" s="2" t="s">
        <v>491</v>
      </c>
      <c r="AJ198" s="8" t="str">
        <f t="shared" ca="1" si="140"/>
        <v>insert into personnel([empref],[manager],[startdate],[enddate]) values ('197','0','2021-11-17','1899-12-30 00:00:00.000')exec @id=dbo.nextval 'personnel.empref'</v>
      </c>
    </row>
    <row r="199" spans="1:36" x14ac:dyDescent="0.3">
      <c r="A199" s="2" t="s">
        <v>653</v>
      </c>
      <c r="B199" s="2" t="str">
        <f t="shared" si="114"/>
        <v>198</v>
      </c>
      <c r="C199" s="2" t="str">
        <f t="shared" si="115"/>
        <v>198</v>
      </c>
      <c r="D199" s="2"/>
      <c r="E199" s="2" t="s">
        <v>491</v>
      </c>
      <c r="F199" s="2" t="s">
        <v>491</v>
      </c>
      <c r="G199" s="2" t="s">
        <v>491</v>
      </c>
      <c r="H199" s="2"/>
      <c r="I199" s="2"/>
      <c r="J199" s="2"/>
      <c r="K199" s="2"/>
      <c r="L199" s="2"/>
      <c r="M199" s="2"/>
      <c r="N199" s="16">
        <f t="shared" ref="N199" si="144">IF(P199+R199="",0,P199+R199)</f>
        <v>0</v>
      </c>
      <c r="O199" s="2"/>
      <c r="P199" s="16">
        <f>IF(O199="",0,VLOOKUP(O199,CHOOSE({1,2},X$2:X498,Personnel!A$2:A497),2,0))</f>
        <v>0</v>
      </c>
      <c r="Q199" s="2"/>
      <c r="R199" s="16">
        <f>IF(Q199="",0,VLOOKUP(Q199,CHOOSE({1,2},S$2:S498,Personnel!A$2:A498),2,0))</f>
        <v>0</v>
      </c>
      <c r="S199" s="2"/>
      <c r="T199" s="52">
        <f t="shared" ca="1" si="138"/>
        <v>44517</v>
      </c>
      <c r="U199" s="52" t="s">
        <v>2</v>
      </c>
      <c r="V199" s="2">
        <v>1</v>
      </c>
      <c r="X199" s="16" t="str">
        <f t="shared" si="139"/>
        <v xml:space="preserve">   </v>
      </c>
      <c r="Z199" s="2" t="s">
        <v>491</v>
      </c>
      <c r="AA199" s="2" t="s">
        <v>491</v>
      </c>
      <c r="AB199" s="2" t="s">
        <v>491</v>
      </c>
      <c r="AC199" s="2" t="s">
        <v>491</v>
      </c>
      <c r="AD199" s="2" t="s">
        <v>491</v>
      </c>
      <c r="AJ199" s="8" t="str">
        <f t="shared" ca="1" si="140"/>
        <v>insert into personnel([empref],[manager],[startdate],[enddate]) values ('198','0','2021-11-17','1899-12-30 00:00:00.000')exec @id=dbo.nextval 'personnel.empref'</v>
      </c>
    </row>
    <row r="200" spans="1:36" x14ac:dyDescent="0.3">
      <c r="A200" s="2" t="s">
        <v>654</v>
      </c>
      <c r="B200" s="2" t="str">
        <f t="shared" si="114"/>
        <v>199</v>
      </c>
      <c r="C200" s="2" t="str">
        <f t="shared" si="115"/>
        <v>199</v>
      </c>
      <c r="D200" s="2"/>
      <c r="E200" s="2" t="s">
        <v>491</v>
      </c>
      <c r="F200" s="2" t="s">
        <v>491</v>
      </c>
      <c r="G200" s="2" t="s">
        <v>491</v>
      </c>
      <c r="H200" s="2"/>
      <c r="I200" s="2"/>
      <c r="J200" s="2"/>
      <c r="K200" s="2"/>
      <c r="L200" s="2"/>
      <c r="M200" s="2"/>
      <c r="N200" s="16">
        <f t="shared" ref="N200" si="145">P192+R192</f>
        <v>0</v>
      </c>
      <c r="O200" s="2"/>
      <c r="P200" s="16">
        <f>IF(O200="",0,VLOOKUP(O200,CHOOSE({1,2},X$2:X499,Personnel!A$2:A498),2,0))</f>
        <v>0</v>
      </c>
      <c r="Q200" s="2"/>
      <c r="R200" s="16">
        <f>IF(Q200="",0,VLOOKUP(Q200,CHOOSE({1,2},S$2:S499,Personnel!A$2:A499),2,0))</f>
        <v>0</v>
      </c>
      <c r="S200" s="2"/>
      <c r="T200" s="52">
        <f t="shared" ca="1" si="138"/>
        <v>44517</v>
      </c>
      <c r="U200" s="52" t="s">
        <v>2</v>
      </c>
      <c r="V200" s="2">
        <v>1</v>
      </c>
      <c r="X200" s="16" t="str">
        <f t="shared" si="139"/>
        <v xml:space="preserve">   </v>
      </c>
      <c r="Z200" s="2" t="s">
        <v>491</v>
      </c>
      <c r="AA200" s="2" t="s">
        <v>491</v>
      </c>
      <c r="AB200" s="2" t="s">
        <v>491</v>
      </c>
      <c r="AC200" s="2" t="s">
        <v>491</v>
      </c>
      <c r="AD200" s="2" t="s">
        <v>491</v>
      </c>
      <c r="AJ200" s="8" t="str">
        <f t="shared" ca="1" si="140"/>
        <v>insert into personnel([empref],[manager],[startdate],[enddate]) values ('199','0','2021-11-17','1899-12-30 00:00:00.000')exec @id=dbo.nextval 'personnel.empref'</v>
      </c>
    </row>
    <row r="201" spans="1:36" x14ac:dyDescent="0.3">
      <c r="A201" s="2" t="s">
        <v>655</v>
      </c>
      <c r="B201" s="2" t="str">
        <f t="shared" si="114"/>
        <v>200</v>
      </c>
      <c r="C201" s="2" t="str">
        <f t="shared" si="115"/>
        <v>200</v>
      </c>
      <c r="D201" s="2"/>
      <c r="E201" s="2" t="s">
        <v>491</v>
      </c>
      <c r="F201" s="2" t="s">
        <v>491</v>
      </c>
      <c r="G201" s="2" t="s">
        <v>491</v>
      </c>
      <c r="H201" s="2"/>
      <c r="I201" s="2"/>
      <c r="J201" s="2"/>
      <c r="K201" s="2"/>
      <c r="L201" s="2"/>
      <c r="M201" s="2"/>
      <c r="N201" s="16">
        <f t="shared" ref="N201" si="146">IF(P201+R201="",0,P201+R201)</f>
        <v>0</v>
      </c>
      <c r="O201" s="2"/>
      <c r="P201" s="16">
        <f>IF(O201="",0,VLOOKUP(O201,CHOOSE({1,2},X$2:X500,Personnel!A$2:A499),2,0))</f>
        <v>0</v>
      </c>
      <c r="Q201" s="2"/>
      <c r="R201" s="16">
        <f>IF(Q201="",0,VLOOKUP(Q201,CHOOSE({1,2},S$2:S500,Personnel!A$2:A500),2,0))</f>
        <v>0</v>
      </c>
      <c r="S201" s="2"/>
      <c r="T201" s="52">
        <f t="shared" ca="1" si="138"/>
        <v>44517</v>
      </c>
      <c r="U201" s="52" t="s">
        <v>2</v>
      </c>
      <c r="V201" s="2">
        <v>1</v>
      </c>
      <c r="X201" s="16" t="str">
        <f t="shared" si="139"/>
        <v xml:space="preserve">   </v>
      </c>
      <c r="Z201" s="2" t="s">
        <v>491</v>
      </c>
      <c r="AA201" s="2" t="s">
        <v>491</v>
      </c>
      <c r="AB201" s="2" t="s">
        <v>491</v>
      </c>
      <c r="AC201" s="2" t="s">
        <v>491</v>
      </c>
      <c r="AD201" s="2" t="s">
        <v>491</v>
      </c>
      <c r="AJ201" s="8" t="str">
        <f t="shared" ca="1" si="140"/>
        <v>insert into personnel([empref],[manager],[startdate],[enddate]) values ('200','0','2021-11-17','1899-12-30 00:00:00.000')exec @id=dbo.nextval 'personnel.empref'</v>
      </c>
    </row>
    <row r="202" spans="1:36" x14ac:dyDescent="0.3">
      <c r="A202" s="2" t="s">
        <v>656</v>
      </c>
      <c r="B202" s="2" t="str">
        <f t="shared" si="114"/>
        <v>201</v>
      </c>
      <c r="C202" s="2" t="str">
        <f t="shared" si="115"/>
        <v>201</v>
      </c>
      <c r="D202" s="2"/>
      <c r="E202" s="2" t="s">
        <v>491</v>
      </c>
      <c r="F202" s="2" t="s">
        <v>491</v>
      </c>
      <c r="G202" s="2" t="s">
        <v>491</v>
      </c>
      <c r="H202" s="2"/>
      <c r="I202" s="2"/>
      <c r="J202" s="2"/>
      <c r="K202" s="2"/>
      <c r="L202" s="2"/>
      <c r="M202" s="2"/>
      <c r="N202" s="16">
        <f t="shared" ref="N202" si="147">P194+R194</f>
        <v>0</v>
      </c>
      <c r="O202" s="2"/>
      <c r="P202" s="16">
        <f>IF(O202="",0,VLOOKUP(O202,CHOOSE({1,2},X$2:X501,Personnel!A$2:A500),2,0))</f>
        <v>0</v>
      </c>
      <c r="Q202" s="2"/>
      <c r="R202" s="16">
        <f>IF(Q202="",0,VLOOKUP(Q202,CHOOSE({1,2},S$2:S501,Personnel!A$2:A501),2,0))</f>
        <v>0</v>
      </c>
      <c r="S202" s="2"/>
      <c r="T202" s="52">
        <f t="shared" ca="1" si="138"/>
        <v>44517</v>
      </c>
      <c r="U202" s="52" t="s">
        <v>2</v>
      </c>
      <c r="V202" s="2">
        <v>1</v>
      </c>
      <c r="X202" s="16" t="str">
        <f t="shared" si="139"/>
        <v xml:space="preserve">   </v>
      </c>
      <c r="Z202" s="2" t="s">
        <v>491</v>
      </c>
      <c r="AA202" s="2" t="s">
        <v>491</v>
      </c>
      <c r="AB202" s="2" t="s">
        <v>491</v>
      </c>
      <c r="AC202" s="2" t="s">
        <v>491</v>
      </c>
      <c r="AD202" s="2" t="s">
        <v>491</v>
      </c>
      <c r="AJ202" s="8" t="str">
        <f t="shared" ca="1" si="140"/>
        <v>insert into personnel([empref],[manager],[startdate],[enddate]) values ('201','0','2021-11-17','1899-12-30 00:00:00.000')exec @id=dbo.nextval 'personnel.empref'</v>
      </c>
    </row>
    <row r="203" spans="1:36" x14ac:dyDescent="0.3">
      <c r="A203" s="2" t="s">
        <v>657</v>
      </c>
      <c r="B203" s="2" t="str">
        <f t="shared" si="114"/>
        <v>202</v>
      </c>
      <c r="C203" s="2" t="str">
        <f t="shared" si="115"/>
        <v>202</v>
      </c>
      <c r="D203" s="2"/>
      <c r="E203" s="2" t="s">
        <v>491</v>
      </c>
      <c r="F203" s="2" t="s">
        <v>491</v>
      </c>
      <c r="G203" s="2" t="s">
        <v>491</v>
      </c>
      <c r="H203" s="2"/>
      <c r="I203" s="2"/>
      <c r="J203" s="2"/>
      <c r="K203" s="2"/>
      <c r="L203" s="2"/>
      <c r="M203" s="2"/>
      <c r="N203" s="16">
        <f t="shared" ref="N203" si="148">IF(P203+R203="",0,P203+R203)</f>
        <v>0</v>
      </c>
      <c r="O203" s="2"/>
      <c r="P203" s="16">
        <f>IF(O203="",0,VLOOKUP(O203,CHOOSE({1,2},X$2:X502,Personnel!A$2:A501),2,0))</f>
        <v>0</v>
      </c>
      <c r="Q203" s="2"/>
      <c r="R203" s="16">
        <f>IF(Q203="",0,VLOOKUP(Q203,CHOOSE({1,2},S$2:S502,Personnel!A$2:A502),2,0))</f>
        <v>0</v>
      </c>
      <c r="S203" s="2"/>
      <c r="T203" s="52">
        <f t="shared" ca="1" si="138"/>
        <v>44517</v>
      </c>
      <c r="U203" s="52" t="s">
        <v>2</v>
      </c>
      <c r="V203" s="2">
        <v>1</v>
      </c>
      <c r="X203" s="16" t="str">
        <f t="shared" si="139"/>
        <v xml:space="preserve">   </v>
      </c>
      <c r="Z203" s="2" t="s">
        <v>491</v>
      </c>
      <c r="AA203" s="2" t="s">
        <v>491</v>
      </c>
      <c r="AB203" s="2" t="s">
        <v>491</v>
      </c>
      <c r="AC203" s="2" t="s">
        <v>491</v>
      </c>
      <c r="AD203" s="2" t="s">
        <v>491</v>
      </c>
      <c r="AJ203" s="8" t="str">
        <f t="shared" ca="1" si="140"/>
        <v>insert into personnel([empref],[manager],[startdate],[enddate]) values ('202','0','2021-11-17','1899-12-30 00:00:00.000')exec @id=dbo.nextval 'personnel.empref'</v>
      </c>
    </row>
    <row r="204" spans="1:36" x14ac:dyDescent="0.3">
      <c r="A204" s="2" t="s">
        <v>658</v>
      </c>
      <c r="B204" s="2" t="str">
        <f t="shared" si="114"/>
        <v>203</v>
      </c>
      <c r="C204" s="2" t="str">
        <f t="shared" si="115"/>
        <v>203</v>
      </c>
      <c r="D204" s="2"/>
      <c r="E204" s="2" t="s">
        <v>491</v>
      </c>
      <c r="F204" s="2" t="s">
        <v>491</v>
      </c>
      <c r="G204" s="2" t="s">
        <v>491</v>
      </c>
      <c r="H204" s="2"/>
      <c r="I204" s="2"/>
      <c r="J204" s="2"/>
      <c r="K204" s="2"/>
      <c r="L204" s="2"/>
      <c r="M204" s="2"/>
      <c r="N204" s="16">
        <f t="shared" ref="N204" si="149">P196+R196</f>
        <v>0</v>
      </c>
      <c r="O204" s="2"/>
      <c r="P204" s="16">
        <f>IF(O204="",0,VLOOKUP(O204,CHOOSE({1,2},X$2:X503,Personnel!A$2:A502),2,0))</f>
        <v>0</v>
      </c>
      <c r="Q204" s="2"/>
      <c r="R204" s="16">
        <f>IF(Q204="",0,VLOOKUP(Q204,CHOOSE({1,2},S$2:S503,Personnel!A$2:A503),2,0))</f>
        <v>0</v>
      </c>
      <c r="S204" s="2"/>
      <c r="T204" s="52">
        <f t="shared" ca="1" si="138"/>
        <v>44517</v>
      </c>
      <c r="U204" s="52" t="s">
        <v>2</v>
      </c>
      <c r="V204" s="2">
        <v>1</v>
      </c>
      <c r="X204" s="16" t="str">
        <f t="shared" si="139"/>
        <v xml:space="preserve">   </v>
      </c>
      <c r="Z204" s="2" t="s">
        <v>491</v>
      </c>
      <c r="AA204" s="2" t="s">
        <v>491</v>
      </c>
      <c r="AB204" s="2" t="s">
        <v>491</v>
      </c>
      <c r="AC204" s="2" t="s">
        <v>491</v>
      </c>
      <c r="AD204" s="2" t="s">
        <v>491</v>
      </c>
      <c r="AJ204" s="8" t="str">
        <f t="shared" ca="1" si="140"/>
        <v>insert into personnel([empref],[manager],[startdate],[enddate]) values ('203','0','2021-11-17','1899-12-30 00:00:00.000')exec @id=dbo.nextval 'personnel.empref'</v>
      </c>
    </row>
    <row r="205" spans="1:36" x14ac:dyDescent="0.3">
      <c r="A205" s="2" t="s">
        <v>659</v>
      </c>
      <c r="B205" s="2" t="str">
        <f t="shared" si="114"/>
        <v>204</v>
      </c>
      <c r="C205" s="2" t="str">
        <f t="shared" si="115"/>
        <v>204</v>
      </c>
      <c r="D205" s="2"/>
      <c r="E205" s="2" t="s">
        <v>491</v>
      </c>
      <c r="F205" s="2" t="s">
        <v>491</v>
      </c>
      <c r="G205" s="2" t="s">
        <v>491</v>
      </c>
      <c r="H205" s="2"/>
      <c r="I205" s="2"/>
      <c r="J205" s="2"/>
      <c r="K205" s="2"/>
      <c r="L205" s="2"/>
      <c r="M205" s="2"/>
      <c r="N205" s="16">
        <f t="shared" ref="N205" si="150">IF(P205+R205="",0,P205+R205)</f>
        <v>0</v>
      </c>
      <c r="O205" s="2"/>
      <c r="P205" s="16">
        <f>IF(O205="",0,VLOOKUP(O205,CHOOSE({1,2},X$2:X504,Personnel!A$2:A503),2,0))</f>
        <v>0</v>
      </c>
      <c r="Q205" s="2"/>
      <c r="R205" s="16">
        <f>IF(Q205="",0,VLOOKUP(Q205,CHOOSE({1,2},S$2:S504,Personnel!A$2:A504),2,0))</f>
        <v>0</v>
      </c>
      <c r="S205" s="2"/>
      <c r="T205" s="52">
        <f t="shared" ca="1" si="138"/>
        <v>44517</v>
      </c>
      <c r="U205" s="52" t="s">
        <v>2</v>
      </c>
      <c r="V205" s="2">
        <v>1</v>
      </c>
      <c r="X205" s="16" t="str">
        <f t="shared" si="139"/>
        <v xml:space="preserve">   </v>
      </c>
      <c r="Z205" s="2" t="s">
        <v>491</v>
      </c>
      <c r="AA205" s="2" t="s">
        <v>491</v>
      </c>
      <c r="AB205" s="2" t="s">
        <v>491</v>
      </c>
      <c r="AC205" s="2" t="s">
        <v>491</v>
      </c>
      <c r="AD205" s="2" t="s">
        <v>491</v>
      </c>
      <c r="AJ205" s="8" t="str">
        <f t="shared" ca="1" si="140"/>
        <v>insert into personnel([empref],[manager],[startdate],[enddate]) values ('204','0','2021-11-17','1899-12-30 00:00:00.000')exec @id=dbo.nextval 'personnel.empref'</v>
      </c>
    </row>
    <row r="206" spans="1:36" x14ac:dyDescent="0.3">
      <c r="A206" s="2" t="s">
        <v>660</v>
      </c>
      <c r="B206" s="2" t="str">
        <f t="shared" si="114"/>
        <v>205</v>
      </c>
      <c r="C206" s="2" t="str">
        <f t="shared" si="115"/>
        <v>205</v>
      </c>
      <c r="D206" s="2"/>
      <c r="E206" s="2" t="s">
        <v>491</v>
      </c>
      <c r="F206" s="2" t="s">
        <v>491</v>
      </c>
      <c r="G206" s="2" t="s">
        <v>491</v>
      </c>
      <c r="H206" s="2"/>
      <c r="I206" s="2"/>
      <c r="J206" s="2"/>
      <c r="K206" s="2"/>
      <c r="L206" s="2"/>
      <c r="M206" s="2"/>
      <c r="N206" s="16">
        <f t="shared" ref="N206" si="151">P198+R198</f>
        <v>0</v>
      </c>
      <c r="O206" s="2"/>
      <c r="P206" s="16">
        <f>IF(O206="",0,VLOOKUP(O206,CHOOSE({1,2},X$2:X505,Personnel!A$2:A504),2,0))</f>
        <v>0</v>
      </c>
      <c r="Q206" s="2"/>
      <c r="R206" s="16">
        <f>IF(Q206="",0,VLOOKUP(Q206,CHOOSE({1,2},S$2:S505,Personnel!A$2:A505),2,0))</f>
        <v>0</v>
      </c>
      <c r="S206" s="2"/>
      <c r="T206" s="52">
        <f t="shared" ca="1" si="138"/>
        <v>44517</v>
      </c>
      <c r="U206" s="52" t="s">
        <v>2</v>
      </c>
      <c r="V206" s="2">
        <v>1</v>
      </c>
      <c r="X206" s="16" t="str">
        <f t="shared" si="139"/>
        <v xml:space="preserve">   </v>
      </c>
      <c r="Z206" s="2" t="s">
        <v>491</v>
      </c>
      <c r="AA206" s="2" t="s">
        <v>491</v>
      </c>
      <c r="AB206" s="2" t="s">
        <v>491</v>
      </c>
      <c r="AC206" s="2" t="s">
        <v>491</v>
      </c>
      <c r="AD206" s="2" t="s">
        <v>491</v>
      </c>
      <c r="AJ206" s="8" t="str">
        <f t="shared" ca="1" si="140"/>
        <v>insert into personnel([empref],[manager],[startdate],[enddate]) values ('205','0','2021-11-17','1899-12-30 00:00:00.000')exec @id=dbo.nextval 'personnel.empref'</v>
      </c>
    </row>
    <row r="207" spans="1:36" x14ac:dyDescent="0.3">
      <c r="A207" s="2" t="s">
        <v>661</v>
      </c>
      <c r="B207" s="2" t="str">
        <f t="shared" si="114"/>
        <v>206</v>
      </c>
      <c r="C207" s="2" t="str">
        <f t="shared" si="115"/>
        <v>206</v>
      </c>
      <c r="D207" s="2"/>
      <c r="E207" s="2" t="s">
        <v>491</v>
      </c>
      <c r="F207" s="2" t="s">
        <v>491</v>
      </c>
      <c r="G207" s="2" t="s">
        <v>491</v>
      </c>
      <c r="H207" s="2"/>
      <c r="I207" s="2"/>
      <c r="J207" s="2"/>
      <c r="K207" s="2"/>
      <c r="L207" s="2"/>
      <c r="M207" s="2"/>
      <c r="N207" s="16">
        <f t="shared" ref="N207" si="152">IF(P207+R207="",0,P207+R207)</f>
        <v>0</v>
      </c>
      <c r="O207" s="2"/>
      <c r="P207" s="16">
        <f>IF(O207="",0,VLOOKUP(O207,CHOOSE({1,2},X$2:X506,Personnel!A$2:A505),2,0))</f>
        <v>0</v>
      </c>
      <c r="Q207" s="2"/>
      <c r="R207" s="16">
        <f>IF(Q207="",0,VLOOKUP(Q207,CHOOSE({1,2},S$2:S506,Personnel!A$2:A506),2,0))</f>
        <v>0</v>
      </c>
      <c r="S207" s="2"/>
      <c r="T207" s="52">
        <f t="shared" ca="1" si="138"/>
        <v>44517</v>
      </c>
      <c r="U207" s="52" t="s">
        <v>2</v>
      </c>
      <c r="V207" s="2">
        <v>1</v>
      </c>
      <c r="X207" s="16" t="str">
        <f t="shared" si="139"/>
        <v xml:space="preserve">   </v>
      </c>
      <c r="Z207" s="2" t="s">
        <v>491</v>
      </c>
      <c r="AA207" s="2" t="s">
        <v>491</v>
      </c>
      <c r="AB207" s="2" t="s">
        <v>491</v>
      </c>
      <c r="AC207" s="2" t="s">
        <v>491</v>
      </c>
      <c r="AD207" s="2" t="s">
        <v>491</v>
      </c>
      <c r="AJ207" s="8" t="str">
        <f t="shared" ca="1" si="140"/>
        <v>insert into personnel([empref],[manager],[startdate],[enddate]) values ('206','0','2021-11-17','1899-12-30 00:00:00.000')exec @id=dbo.nextval 'personnel.empref'</v>
      </c>
    </row>
    <row r="208" spans="1:36" x14ac:dyDescent="0.3">
      <c r="A208" s="2" t="s">
        <v>662</v>
      </c>
      <c r="B208" s="2" t="str">
        <f t="shared" si="114"/>
        <v>207</v>
      </c>
      <c r="C208" s="2" t="str">
        <f t="shared" si="115"/>
        <v>207</v>
      </c>
      <c r="D208" s="2"/>
      <c r="E208" s="2" t="s">
        <v>491</v>
      </c>
      <c r="F208" s="2" t="s">
        <v>491</v>
      </c>
      <c r="G208" s="2" t="s">
        <v>491</v>
      </c>
      <c r="H208" s="2"/>
      <c r="I208" s="2"/>
      <c r="J208" s="2"/>
      <c r="K208" s="2"/>
      <c r="L208" s="2"/>
      <c r="M208" s="2"/>
      <c r="N208" s="16">
        <f t="shared" ref="N208" si="153">P200+R200</f>
        <v>0</v>
      </c>
      <c r="O208" s="2"/>
      <c r="P208" s="16">
        <f>IF(O208="",0,VLOOKUP(O208,CHOOSE({1,2},X$2:X507,Personnel!A$2:A506),2,0))</f>
        <v>0</v>
      </c>
      <c r="Q208" s="2"/>
      <c r="R208" s="16">
        <f>IF(Q208="",0,VLOOKUP(Q208,CHOOSE({1,2},S$2:S507,Personnel!A$2:A507),2,0))</f>
        <v>0</v>
      </c>
      <c r="S208" s="2"/>
      <c r="T208" s="52">
        <f t="shared" ca="1" si="138"/>
        <v>44517</v>
      </c>
      <c r="U208" s="52" t="s">
        <v>2</v>
      </c>
      <c r="V208" s="2">
        <v>1</v>
      </c>
      <c r="X208" s="16" t="str">
        <f t="shared" si="139"/>
        <v xml:space="preserve">   </v>
      </c>
      <c r="Z208" s="2" t="s">
        <v>491</v>
      </c>
      <c r="AA208" s="2" t="s">
        <v>491</v>
      </c>
      <c r="AB208" s="2" t="s">
        <v>491</v>
      </c>
      <c r="AC208" s="2" t="s">
        <v>491</v>
      </c>
      <c r="AD208" s="2" t="s">
        <v>491</v>
      </c>
      <c r="AJ208" s="8" t="str">
        <f t="shared" ca="1" si="140"/>
        <v>insert into personnel([empref],[manager],[startdate],[enddate]) values ('207','0','2021-11-17','1899-12-30 00:00:00.000')exec @id=dbo.nextval 'personnel.empref'</v>
      </c>
    </row>
    <row r="209" spans="1:36" x14ac:dyDescent="0.3">
      <c r="A209" s="2" t="s">
        <v>663</v>
      </c>
      <c r="B209" s="2" t="str">
        <f t="shared" si="114"/>
        <v>208</v>
      </c>
      <c r="C209" s="2" t="str">
        <f t="shared" si="115"/>
        <v>208</v>
      </c>
      <c r="D209" s="2"/>
      <c r="E209" s="2" t="s">
        <v>491</v>
      </c>
      <c r="F209" s="2" t="s">
        <v>491</v>
      </c>
      <c r="G209" s="2" t="s">
        <v>491</v>
      </c>
      <c r="H209" s="2"/>
      <c r="I209" s="2"/>
      <c r="J209" s="2"/>
      <c r="K209" s="2"/>
      <c r="L209" s="2"/>
      <c r="M209" s="2"/>
      <c r="N209" s="16">
        <f t="shared" ref="N209" si="154">IF(P209+R209="",0,P209+R209)</f>
        <v>0</v>
      </c>
      <c r="O209" s="2"/>
      <c r="P209" s="16">
        <f>IF(O209="",0,VLOOKUP(O209,CHOOSE({1,2},X$2:X508,Personnel!A$2:A507),2,0))</f>
        <v>0</v>
      </c>
      <c r="Q209" s="2"/>
      <c r="R209" s="16">
        <f>IF(Q209="",0,VLOOKUP(Q209,CHOOSE({1,2},S$2:S508,Personnel!A$2:A508),2,0))</f>
        <v>0</v>
      </c>
      <c r="S209" s="2"/>
      <c r="T209" s="52">
        <f t="shared" ca="1" si="138"/>
        <v>44517</v>
      </c>
      <c r="U209" s="52" t="s">
        <v>2</v>
      </c>
      <c r="V209" s="2">
        <v>1</v>
      </c>
      <c r="X209" s="16" t="str">
        <f t="shared" si="139"/>
        <v xml:space="preserve">   </v>
      </c>
      <c r="Z209" s="2" t="s">
        <v>491</v>
      </c>
      <c r="AA209" s="2" t="s">
        <v>491</v>
      </c>
      <c r="AB209" s="2" t="s">
        <v>491</v>
      </c>
      <c r="AC209" s="2" t="s">
        <v>491</v>
      </c>
      <c r="AD209" s="2" t="s">
        <v>491</v>
      </c>
      <c r="AJ209" s="8" t="str">
        <f t="shared" ca="1" si="140"/>
        <v>insert into personnel([empref],[manager],[startdate],[enddate]) values ('208','0','2021-11-17','1899-12-30 00:00:00.000')exec @id=dbo.nextval 'personnel.empref'</v>
      </c>
    </row>
    <row r="210" spans="1:36" x14ac:dyDescent="0.3">
      <c r="A210" s="2" t="s">
        <v>664</v>
      </c>
      <c r="B210" s="2" t="str">
        <f t="shared" si="114"/>
        <v>209</v>
      </c>
      <c r="C210" s="2" t="str">
        <f t="shared" si="115"/>
        <v>209</v>
      </c>
      <c r="D210" s="2"/>
      <c r="E210" s="2" t="s">
        <v>491</v>
      </c>
      <c r="F210" s="2" t="s">
        <v>491</v>
      </c>
      <c r="G210" s="2" t="s">
        <v>491</v>
      </c>
      <c r="H210" s="2"/>
      <c r="I210" s="2"/>
      <c r="J210" s="2"/>
      <c r="K210" s="2"/>
      <c r="L210" s="2"/>
      <c r="M210" s="2"/>
      <c r="N210" s="16">
        <f t="shared" ref="N210" si="155">P202+R202</f>
        <v>0</v>
      </c>
      <c r="O210" s="2"/>
      <c r="P210" s="16">
        <f>IF(O210="",0,VLOOKUP(O210,CHOOSE({1,2},X$2:X509,Personnel!A$2:A508),2,0))</f>
        <v>0</v>
      </c>
      <c r="Q210" s="2"/>
      <c r="R210" s="16">
        <f>IF(Q210="",0,VLOOKUP(Q210,CHOOSE({1,2},S$2:S509,Personnel!A$2:A509),2,0))</f>
        <v>0</v>
      </c>
      <c r="S210" s="2"/>
      <c r="T210" s="52">
        <f t="shared" ca="1" si="138"/>
        <v>44517</v>
      </c>
      <c r="U210" s="52" t="s">
        <v>2</v>
      </c>
      <c r="V210" s="2">
        <v>1</v>
      </c>
      <c r="X210" s="16" t="str">
        <f t="shared" si="139"/>
        <v xml:space="preserve">   </v>
      </c>
      <c r="Z210" s="2" t="s">
        <v>491</v>
      </c>
      <c r="AA210" s="2" t="s">
        <v>491</v>
      </c>
      <c r="AB210" s="2" t="s">
        <v>491</v>
      </c>
      <c r="AC210" s="2" t="s">
        <v>491</v>
      </c>
      <c r="AD210" s="2" t="s">
        <v>491</v>
      </c>
      <c r="AJ210" s="8" t="str">
        <f t="shared" ca="1" si="140"/>
        <v>insert into personnel([empref],[manager],[startdate],[enddate]) values ('209','0','2021-11-17','1899-12-30 00:00:00.000')exec @id=dbo.nextval 'personnel.empref'</v>
      </c>
    </row>
    <row r="211" spans="1:36" x14ac:dyDescent="0.3">
      <c r="A211" s="2" t="s">
        <v>665</v>
      </c>
      <c r="B211" s="2" t="str">
        <f t="shared" si="114"/>
        <v>210</v>
      </c>
      <c r="C211" s="2" t="str">
        <f t="shared" si="115"/>
        <v>210</v>
      </c>
      <c r="D211" s="2"/>
      <c r="E211" s="2" t="s">
        <v>491</v>
      </c>
      <c r="F211" s="2" t="s">
        <v>491</v>
      </c>
      <c r="G211" s="2" t="s">
        <v>491</v>
      </c>
      <c r="H211" s="2"/>
      <c r="I211" s="2"/>
      <c r="J211" s="2"/>
      <c r="K211" s="2"/>
      <c r="L211" s="2"/>
      <c r="M211" s="2"/>
      <c r="N211" s="16">
        <f t="shared" ref="N211" si="156">IF(P211+R211="",0,P211+R211)</f>
        <v>0</v>
      </c>
      <c r="O211" s="2"/>
      <c r="P211" s="16">
        <f>IF(O211="",0,VLOOKUP(O211,CHOOSE({1,2},X$2:X510,Personnel!A$2:A509),2,0))</f>
        <v>0</v>
      </c>
      <c r="Q211" s="2"/>
      <c r="R211" s="16">
        <f>IF(Q211="",0,VLOOKUP(Q211,CHOOSE({1,2},S$2:S510,Personnel!A$2:A510),2,0))</f>
        <v>0</v>
      </c>
      <c r="S211" s="2"/>
      <c r="T211" s="52">
        <f t="shared" ca="1" si="138"/>
        <v>44517</v>
      </c>
      <c r="U211" s="52" t="s">
        <v>2</v>
      </c>
      <c r="V211" s="2">
        <v>1</v>
      </c>
      <c r="X211" s="16" t="str">
        <f t="shared" si="139"/>
        <v xml:space="preserve">   </v>
      </c>
      <c r="Z211" s="2" t="s">
        <v>491</v>
      </c>
      <c r="AA211" s="2" t="s">
        <v>491</v>
      </c>
      <c r="AB211" s="2" t="s">
        <v>491</v>
      </c>
      <c r="AC211" s="2" t="s">
        <v>491</v>
      </c>
      <c r="AD211" s="2" t="s">
        <v>491</v>
      </c>
      <c r="AJ211" s="8" t="str">
        <f t="shared" ca="1" si="140"/>
        <v>insert into personnel([empref],[manager],[startdate],[enddate]) values ('210','0','2021-11-17','1899-12-30 00:00:00.000')exec @id=dbo.nextval 'personnel.empref'</v>
      </c>
    </row>
    <row r="212" spans="1:36" x14ac:dyDescent="0.3">
      <c r="A212" s="2" t="s">
        <v>666</v>
      </c>
      <c r="B212" s="2" t="str">
        <f t="shared" si="114"/>
        <v>211</v>
      </c>
      <c r="C212" s="2" t="str">
        <f t="shared" si="115"/>
        <v>211</v>
      </c>
      <c r="D212" s="2"/>
      <c r="E212" s="2" t="s">
        <v>491</v>
      </c>
      <c r="F212" s="2" t="s">
        <v>491</v>
      </c>
      <c r="G212" s="2" t="s">
        <v>491</v>
      </c>
      <c r="H212" s="2"/>
      <c r="I212" s="2"/>
      <c r="J212" s="2"/>
      <c r="K212" s="2"/>
      <c r="L212" s="2"/>
      <c r="M212" s="2"/>
      <c r="N212" s="16">
        <f t="shared" ref="N212" si="157">P204+R204</f>
        <v>0</v>
      </c>
      <c r="O212" s="2"/>
      <c r="P212" s="16">
        <f>IF(O212="",0,VLOOKUP(O212,CHOOSE({1,2},X$2:X511,Personnel!A$2:A510),2,0))</f>
        <v>0</v>
      </c>
      <c r="Q212" s="2"/>
      <c r="R212" s="16">
        <f>IF(Q212="",0,VLOOKUP(Q212,CHOOSE({1,2},S$2:S511,Personnel!A$2:A511),2,0))</f>
        <v>0</v>
      </c>
      <c r="S212" s="2"/>
      <c r="T212" s="52">
        <f t="shared" ca="1" si="138"/>
        <v>44517</v>
      </c>
      <c r="U212" s="52" t="s">
        <v>2</v>
      </c>
      <c r="V212" s="2">
        <v>1</v>
      </c>
      <c r="X212" s="16" t="str">
        <f t="shared" si="139"/>
        <v xml:space="preserve">   </v>
      </c>
      <c r="Z212" s="2" t="s">
        <v>491</v>
      </c>
      <c r="AA212" s="2" t="s">
        <v>491</v>
      </c>
      <c r="AB212" s="2" t="s">
        <v>491</v>
      </c>
      <c r="AC212" s="2" t="s">
        <v>491</v>
      </c>
      <c r="AD212" s="2" t="s">
        <v>491</v>
      </c>
      <c r="AJ212" s="8" t="str">
        <f t="shared" ca="1" si="140"/>
        <v>insert into personnel([empref],[manager],[startdate],[enddate]) values ('211','0','2021-11-17','1899-12-30 00:00:00.000')exec @id=dbo.nextval 'personnel.empref'</v>
      </c>
    </row>
    <row r="213" spans="1:36" x14ac:dyDescent="0.3">
      <c r="A213" s="2" t="s">
        <v>667</v>
      </c>
      <c r="B213" s="2" t="str">
        <f t="shared" si="114"/>
        <v>212</v>
      </c>
      <c r="C213" s="2" t="str">
        <f t="shared" si="115"/>
        <v>212</v>
      </c>
      <c r="D213" s="2"/>
      <c r="E213" s="2" t="s">
        <v>491</v>
      </c>
      <c r="F213" s="2" t="s">
        <v>491</v>
      </c>
      <c r="G213" s="2" t="s">
        <v>491</v>
      </c>
      <c r="H213" s="2"/>
      <c r="I213" s="2"/>
      <c r="J213" s="2"/>
      <c r="K213" s="2"/>
      <c r="L213" s="2"/>
      <c r="M213" s="2"/>
      <c r="N213" s="16">
        <f t="shared" ref="N213" si="158">IF(P213+R213="",0,P213+R213)</f>
        <v>0</v>
      </c>
      <c r="O213" s="2"/>
      <c r="P213" s="16">
        <f>IF(O213="",0,VLOOKUP(O213,CHOOSE({1,2},X$2:X512,Personnel!A$2:A511),2,0))</f>
        <v>0</v>
      </c>
      <c r="Q213" s="2"/>
      <c r="R213" s="16">
        <f>IF(Q213="",0,VLOOKUP(Q213,CHOOSE({1,2},S$2:S512,Personnel!A$2:A512),2,0))</f>
        <v>0</v>
      </c>
      <c r="S213" s="2"/>
      <c r="T213" s="52">
        <f t="shared" ca="1" si="138"/>
        <v>44517</v>
      </c>
      <c r="U213" s="52" t="s">
        <v>2</v>
      </c>
      <c r="V213" s="2">
        <v>1</v>
      </c>
      <c r="X213" s="16" t="str">
        <f t="shared" si="139"/>
        <v xml:space="preserve">   </v>
      </c>
      <c r="Z213" s="2" t="s">
        <v>491</v>
      </c>
      <c r="AA213" s="2" t="s">
        <v>491</v>
      </c>
      <c r="AB213" s="2" t="s">
        <v>491</v>
      </c>
      <c r="AC213" s="2" t="s">
        <v>491</v>
      </c>
      <c r="AD213" s="2" t="s">
        <v>491</v>
      </c>
      <c r="AJ213" s="8" t="str">
        <f t="shared" ca="1" si="140"/>
        <v>insert into personnel([empref],[manager],[startdate],[enddate]) values ('212','0','2021-11-17','1899-12-30 00:00:00.000')exec @id=dbo.nextval 'personnel.empref'</v>
      </c>
    </row>
    <row r="214" spans="1:36" x14ac:dyDescent="0.3">
      <c r="A214" s="2" t="s">
        <v>668</v>
      </c>
      <c r="B214" s="2" t="str">
        <f t="shared" si="114"/>
        <v>213</v>
      </c>
      <c r="C214" s="2" t="str">
        <f t="shared" si="115"/>
        <v>213</v>
      </c>
      <c r="D214" s="2"/>
      <c r="E214" s="2" t="s">
        <v>491</v>
      </c>
      <c r="F214" s="2" t="s">
        <v>491</v>
      </c>
      <c r="G214" s="2" t="s">
        <v>491</v>
      </c>
      <c r="H214" s="2"/>
      <c r="I214" s="2"/>
      <c r="J214" s="2"/>
      <c r="K214" s="2"/>
      <c r="L214" s="2"/>
      <c r="M214" s="2"/>
      <c r="N214" s="16">
        <f t="shared" ref="N214" si="159">P206+R206</f>
        <v>0</v>
      </c>
      <c r="O214" s="2"/>
      <c r="P214" s="16">
        <f>IF(O214="",0,VLOOKUP(O214,CHOOSE({1,2},X$2:X513,Personnel!A$2:A512),2,0))</f>
        <v>0</v>
      </c>
      <c r="Q214" s="2"/>
      <c r="R214" s="16">
        <f>IF(Q214="",0,VLOOKUP(Q214,CHOOSE({1,2},S$2:S513,Personnel!A$2:A513),2,0))</f>
        <v>0</v>
      </c>
      <c r="S214" s="2"/>
      <c r="T214" s="52">
        <f t="shared" ca="1" si="138"/>
        <v>44517</v>
      </c>
      <c r="U214" s="52" t="s">
        <v>2</v>
      </c>
      <c r="V214" s="2">
        <v>1</v>
      </c>
      <c r="X214" s="16" t="str">
        <f t="shared" si="139"/>
        <v xml:space="preserve">   </v>
      </c>
      <c r="Z214" s="2" t="s">
        <v>491</v>
      </c>
      <c r="AA214" s="2" t="s">
        <v>491</v>
      </c>
      <c r="AB214" s="2" t="s">
        <v>491</v>
      </c>
      <c r="AC214" s="2" t="s">
        <v>491</v>
      </c>
      <c r="AD214" s="2" t="s">
        <v>491</v>
      </c>
      <c r="AJ214" s="8" t="str">
        <f t="shared" ca="1" si="140"/>
        <v>insert into personnel([empref],[manager],[startdate],[enddate]) values ('213','0','2021-11-17','1899-12-30 00:00:00.000')exec @id=dbo.nextval 'personnel.empref'</v>
      </c>
    </row>
    <row r="215" spans="1:36" x14ac:dyDescent="0.3">
      <c r="A215" s="2" t="s">
        <v>669</v>
      </c>
      <c r="B215" s="2" t="str">
        <f t="shared" si="114"/>
        <v>214</v>
      </c>
      <c r="C215" s="2" t="str">
        <f t="shared" si="115"/>
        <v>214</v>
      </c>
      <c r="D215" s="2"/>
      <c r="E215" s="2" t="s">
        <v>491</v>
      </c>
      <c r="F215" s="2" t="s">
        <v>491</v>
      </c>
      <c r="G215" s="2" t="s">
        <v>491</v>
      </c>
      <c r="H215" s="2"/>
      <c r="I215" s="2"/>
      <c r="J215" s="2"/>
      <c r="K215" s="2"/>
      <c r="L215" s="2"/>
      <c r="M215" s="2"/>
      <c r="N215" s="16">
        <f t="shared" ref="N215" si="160">IF(P215+R215="",0,P215+R215)</f>
        <v>0</v>
      </c>
      <c r="O215" s="2"/>
      <c r="P215" s="16">
        <f>IF(O215="",0,VLOOKUP(O215,CHOOSE({1,2},X$2:X514,Personnel!A$2:A513),2,0))</f>
        <v>0</v>
      </c>
      <c r="Q215" s="2"/>
      <c r="R215" s="16">
        <f>IF(Q215="",0,VLOOKUP(Q215,CHOOSE({1,2},S$2:S514,Personnel!A$2:A514),2,0))</f>
        <v>0</v>
      </c>
      <c r="S215" s="2"/>
      <c r="T215" s="52">
        <f t="shared" ca="1" si="138"/>
        <v>44517</v>
      </c>
      <c r="U215" s="52" t="s">
        <v>2</v>
      </c>
      <c r="V215" s="2">
        <v>1</v>
      </c>
      <c r="X215" s="16" t="str">
        <f t="shared" si="139"/>
        <v xml:space="preserve">   </v>
      </c>
      <c r="Z215" s="2" t="s">
        <v>491</v>
      </c>
      <c r="AA215" s="2" t="s">
        <v>491</v>
      </c>
      <c r="AB215" s="2" t="s">
        <v>491</v>
      </c>
      <c r="AC215" s="2" t="s">
        <v>491</v>
      </c>
      <c r="AD215" s="2" t="s">
        <v>491</v>
      </c>
      <c r="AJ215" s="8" t="str">
        <f t="shared" ca="1" si="140"/>
        <v>insert into personnel([empref],[manager],[startdate],[enddate]) values ('214','0','2021-11-17','1899-12-30 00:00:00.000')exec @id=dbo.nextval 'personnel.empref'</v>
      </c>
    </row>
    <row r="216" spans="1:36" x14ac:dyDescent="0.3">
      <c r="A216" s="2" t="s">
        <v>670</v>
      </c>
      <c r="B216" s="2" t="str">
        <f t="shared" si="114"/>
        <v>215</v>
      </c>
      <c r="C216" s="2" t="str">
        <f t="shared" si="115"/>
        <v>215</v>
      </c>
      <c r="D216" s="2"/>
      <c r="E216" s="2" t="s">
        <v>491</v>
      </c>
      <c r="F216" s="2" t="s">
        <v>491</v>
      </c>
      <c r="G216" s="2" t="s">
        <v>491</v>
      </c>
      <c r="H216" s="2"/>
      <c r="I216" s="2"/>
      <c r="J216" s="2"/>
      <c r="K216" s="2"/>
      <c r="L216" s="2"/>
      <c r="M216" s="2"/>
      <c r="N216" s="16">
        <f t="shared" ref="N216" si="161">P208+R208</f>
        <v>0</v>
      </c>
      <c r="O216" s="2"/>
      <c r="P216" s="16">
        <f>IF(O216="",0,VLOOKUP(O216,CHOOSE({1,2},X$2:X515,Personnel!A$2:A514),2,0))</f>
        <v>0</v>
      </c>
      <c r="Q216" s="2"/>
      <c r="R216" s="16">
        <f>IF(Q216="",0,VLOOKUP(Q216,CHOOSE({1,2},S$2:S515,Personnel!A$2:A515),2,0))</f>
        <v>0</v>
      </c>
      <c r="S216" s="2"/>
      <c r="T216" s="52">
        <f t="shared" ca="1" si="138"/>
        <v>44517</v>
      </c>
      <c r="U216" s="52" t="s">
        <v>2</v>
      </c>
      <c r="V216" s="2">
        <v>1</v>
      </c>
      <c r="X216" s="16" t="str">
        <f t="shared" si="139"/>
        <v xml:space="preserve">   </v>
      </c>
      <c r="Z216" s="2" t="s">
        <v>491</v>
      </c>
      <c r="AA216" s="2" t="s">
        <v>491</v>
      </c>
      <c r="AB216" s="2" t="s">
        <v>491</v>
      </c>
      <c r="AC216" s="2" t="s">
        <v>491</v>
      </c>
      <c r="AD216" s="2" t="s">
        <v>491</v>
      </c>
      <c r="AJ216" s="8" t="str">
        <f t="shared" ca="1" si="140"/>
        <v>insert into personnel([empref],[manager],[startdate],[enddate]) values ('215','0','2021-11-17','1899-12-30 00:00:00.000')exec @id=dbo.nextval 'personnel.empref'</v>
      </c>
    </row>
    <row r="217" spans="1:36" x14ac:dyDescent="0.3">
      <c r="A217" s="2" t="s">
        <v>671</v>
      </c>
      <c r="B217" s="2" t="str">
        <f t="shared" si="114"/>
        <v>216</v>
      </c>
      <c r="C217" s="2" t="str">
        <f t="shared" si="115"/>
        <v>216</v>
      </c>
      <c r="D217" s="2"/>
      <c r="E217" s="2" t="s">
        <v>491</v>
      </c>
      <c r="F217" s="2" t="s">
        <v>491</v>
      </c>
      <c r="G217" s="2" t="s">
        <v>491</v>
      </c>
      <c r="H217" s="2"/>
      <c r="I217" s="2"/>
      <c r="J217" s="2"/>
      <c r="K217" s="2"/>
      <c r="L217" s="2"/>
      <c r="M217" s="2"/>
      <c r="N217" s="16">
        <f t="shared" ref="N217" si="162">IF(P217+R217="",0,P217+R217)</f>
        <v>0</v>
      </c>
      <c r="O217" s="2"/>
      <c r="P217" s="16">
        <f>IF(O217="",0,VLOOKUP(O217,CHOOSE({1,2},X$2:X516,Personnel!A$2:A515),2,0))</f>
        <v>0</v>
      </c>
      <c r="Q217" s="2"/>
      <c r="R217" s="16">
        <f>IF(Q217="",0,VLOOKUP(Q217,CHOOSE({1,2},S$2:S516,Personnel!A$2:A516),2,0))</f>
        <v>0</v>
      </c>
      <c r="S217" s="2"/>
      <c r="T217" s="52">
        <f t="shared" ca="1" si="138"/>
        <v>44517</v>
      </c>
      <c r="U217" s="52" t="s">
        <v>2</v>
      </c>
      <c r="V217" s="2">
        <v>1</v>
      </c>
      <c r="X217" s="16" t="str">
        <f t="shared" si="139"/>
        <v xml:space="preserve">   </v>
      </c>
      <c r="Z217" s="2" t="s">
        <v>491</v>
      </c>
      <c r="AA217" s="2" t="s">
        <v>491</v>
      </c>
      <c r="AB217" s="2" t="s">
        <v>491</v>
      </c>
      <c r="AC217" s="2" t="s">
        <v>491</v>
      </c>
      <c r="AD217" s="2" t="s">
        <v>491</v>
      </c>
      <c r="AJ217" s="8" t="str">
        <f t="shared" ca="1" si="140"/>
        <v>insert into personnel([empref],[manager],[startdate],[enddate]) values ('216','0','2021-11-17','1899-12-30 00:00:00.000')exec @id=dbo.nextval 'personnel.empref'</v>
      </c>
    </row>
    <row r="218" spans="1:36" x14ac:dyDescent="0.3">
      <c r="A218" s="2" t="s">
        <v>672</v>
      </c>
      <c r="B218" s="2" t="str">
        <f t="shared" si="114"/>
        <v>217</v>
      </c>
      <c r="C218" s="2" t="str">
        <f t="shared" si="115"/>
        <v>217</v>
      </c>
      <c r="D218" s="2"/>
      <c r="E218" s="2" t="s">
        <v>491</v>
      </c>
      <c r="F218" s="2" t="s">
        <v>491</v>
      </c>
      <c r="G218" s="2" t="s">
        <v>491</v>
      </c>
      <c r="H218" s="2"/>
      <c r="I218" s="2"/>
      <c r="J218" s="2"/>
      <c r="K218" s="2"/>
      <c r="L218" s="2"/>
      <c r="M218" s="2"/>
      <c r="N218" s="16">
        <f t="shared" ref="N218" si="163">P210+R210</f>
        <v>0</v>
      </c>
      <c r="O218" s="2"/>
      <c r="P218" s="16">
        <f>IF(O218="",0,VLOOKUP(O218,CHOOSE({1,2},X$2:X517,Personnel!A$2:A516),2,0))</f>
        <v>0</v>
      </c>
      <c r="Q218" s="2"/>
      <c r="R218" s="16">
        <f>IF(Q218="",0,VLOOKUP(Q218,CHOOSE({1,2},S$2:S517,Personnel!A$2:A517),2,0))</f>
        <v>0</v>
      </c>
      <c r="S218" s="2"/>
      <c r="T218" s="52">
        <f t="shared" ca="1" si="138"/>
        <v>44517</v>
      </c>
      <c r="U218" s="52" t="s">
        <v>2</v>
      </c>
      <c r="V218" s="2">
        <v>1</v>
      </c>
      <c r="X218" s="16" t="str">
        <f t="shared" si="139"/>
        <v xml:space="preserve">   </v>
      </c>
      <c r="Z218" s="2" t="s">
        <v>491</v>
      </c>
      <c r="AA218" s="2" t="s">
        <v>491</v>
      </c>
      <c r="AB218" s="2" t="s">
        <v>491</v>
      </c>
      <c r="AC218" s="2" t="s">
        <v>491</v>
      </c>
      <c r="AD218" s="2" t="s">
        <v>491</v>
      </c>
      <c r="AJ218" s="8" t="str">
        <f t="shared" ca="1" si="140"/>
        <v>insert into personnel([empref],[manager],[startdate],[enddate]) values ('217','0','2021-11-17','1899-12-30 00:00:00.000')exec @id=dbo.nextval 'personnel.empref'</v>
      </c>
    </row>
    <row r="219" spans="1:36" x14ac:dyDescent="0.3">
      <c r="A219" s="2" t="s">
        <v>673</v>
      </c>
      <c r="B219" s="2" t="str">
        <f t="shared" si="114"/>
        <v>218</v>
      </c>
      <c r="C219" s="2" t="str">
        <f t="shared" si="115"/>
        <v>218</v>
      </c>
      <c r="D219" s="2"/>
      <c r="E219" s="2" t="s">
        <v>491</v>
      </c>
      <c r="F219" s="2" t="s">
        <v>491</v>
      </c>
      <c r="G219" s="2" t="s">
        <v>491</v>
      </c>
      <c r="H219" s="2"/>
      <c r="I219" s="2"/>
      <c r="J219" s="2"/>
      <c r="K219" s="2"/>
      <c r="L219" s="2"/>
      <c r="M219" s="2"/>
      <c r="N219" s="16">
        <f t="shared" ref="N219" si="164">IF(P219+R219="",0,P219+R219)</f>
        <v>0</v>
      </c>
      <c r="O219" s="2"/>
      <c r="P219" s="16">
        <f>IF(O219="",0,VLOOKUP(O219,CHOOSE({1,2},X$2:X518,Personnel!A$2:A517),2,0))</f>
        <v>0</v>
      </c>
      <c r="Q219" s="2"/>
      <c r="R219" s="16">
        <f>IF(Q219="",0,VLOOKUP(Q219,CHOOSE({1,2},S$2:S518,Personnel!A$2:A518),2,0))</f>
        <v>0</v>
      </c>
      <c r="S219" s="2"/>
      <c r="T219" s="52">
        <f t="shared" ca="1" si="138"/>
        <v>44517</v>
      </c>
      <c r="U219" s="52" t="s">
        <v>2</v>
      </c>
      <c r="V219" s="2">
        <v>1</v>
      </c>
      <c r="X219" s="16" t="str">
        <f t="shared" si="139"/>
        <v xml:space="preserve">   </v>
      </c>
      <c r="Z219" s="2" t="s">
        <v>491</v>
      </c>
      <c r="AA219" s="2" t="s">
        <v>491</v>
      </c>
      <c r="AB219" s="2" t="s">
        <v>491</v>
      </c>
      <c r="AC219" s="2" t="s">
        <v>491</v>
      </c>
      <c r="AD219" s="2" t="s">
        <v>491</v>
      </c>
      <c r="AJ219" s="8" t="str">
        <f t="shared" ca="1" si="140"/>
        <v>insert into personnel([empref],[manager],[startdate],[enddate]) values ('218','0','2021-11-17','1899-12-30 00:00:00.000')exec @id=dbo.nextval 'personnel.empref'</v>
      </c>
    </row>
    <row r="220" spans="1:36" x14ac:dyDescent="0.3">
      <c r="A220" s="2" t="s">
        <v>674</v>
      </c>
      <c r="B220" s="2" t="str">
        <f t="shared" si="114"/>
        <v>219</v>
      </c>
      <c r="C220" s="2" t="str">
        <f t="shared" si="115"/>
        <v>219</v>
      </c>
      <c r="D220" s="2"/>
      <c r="E220" s="2" t="s">
        <v>491</v>
      </c>
      <c r="F220" s="2" t="s">
        <v>491</v>
      </c>
      <c r="G220" s="2" t="s">
        <v>491</v>
      </c>
      <c r="H220" s="2"/>
      <c r="I220" s="2"/>
      <c r="J220" s="2"/>
      <c r="K220" s="2"/>
      <c r="L220" s="2"/>
      <c r="M220" s="2"/>
      <c r="N220" s="16">
        <f t="shared" ref="N220" si="165">P212+R212</f>
        <v>0</v>
      </c>
      <c r="O220" s="2"/>
      <c r="P220" s="16">
        <f>IF(O220="",0,VLOOKUP(O220,CHOOSE({1,2},X$2:X519,Personnel!A$2:A518),2,0))</f>
        <v>0</v>
      </c>
      <c r="Q220" s="2"/>
      <c r="R220" s="16">
        <f>IF(Q220="",0,VLOOKUP(Q220,CHOOSE({1,2},S$2:S519,Personnel!A$2:A519),2,0))</f>
        <v>0</v>
      </c>
      <c r="S220" s="2"/>
      <c r="T220" s="52">
        <f t="shared" ca="1" si="138"/>
        <v>44517</v>
      </c>
      <c r="U220" s="52" t="s">
        <v>2</v>
      </c>
      <c r="V220" s="2">
        <v>1</v>
      </c>
      <c r="X220" s="16" t="str">
        <f t="shared" si="139"/>
        <v xml:space="preserve">   </v>
      </c>
      <c r="Z220" s="2" t="s">
        <v>491</v>
      </c>
      <c r="AA220" s="2" t="s">
        <v>491</v>
      </c>
      <c r="AB220" s="2" t="s">
        <v>491</v>
      </c>
      <c r="AC220" s="2" t="s">
        <v>491</v>
      </c>
      <c r="AD220" s="2" t="s">
        <v>491</v>
      </c>
      <c r="AJ220" s="8" t="str">
        <f t="shared" ca="1" si="140"/>
        <v>insert into personnel([empref],[manager],[startdate],[enddate]) values ('219','0','2021-11-17','1899-12-30 00:00:00.000')exec @id=dbo.nextval 'personnel.empref'</v>
      </c>
    </row>
    <row r="221" spans="1:36" x14ac:dyDescent="0.3">
      <c r="A221" s="2" t="s">
        <v>675</v>
      </c>
      <c r="B221" s="2" t="str">
        <f t="shared" si="114"/>
        <v>220</v>
      </c>
      <c r="C221" s="2" t="str">
        <f t="shared" si="115"/>
        <v>220</v>
      </c>
      <c r="D221" s="2"/>
      <c r="E221" s="2" t="s">
        <v>491</v>
      </c>
      <c r="F221" s="2" t="s">
        <v>491</v>
      </c>
      <c r="G221" s="2" t="s">
        <v>491</v>
      </c>
      <c r="H221" s="2"/>
      <c r="I221" s="2"/>
      <c r="J221" s="2"/>
      <c r="K221" s="2"/>
      <c r="L221" s="2"/>
      <c r="M221" s="2"/>
      <c r="N221" s="16">
        <f t="shared" ref="N221" si="166">IF(P221+R221="",0,P221+R221)</f>
        <v>0</v>
      </c>
      <c r="O221" s="2"/>
      <c r="P221" s="16">
        <f>IF(O221="",0,VLOOKUP(O221,CHOOSE({1,2},X$2:X520,Personnel!A$2:A519),2,0))</f>
        <v>0</v>
      </c>
      <c r="Q221" s="2"/>
      <c r="R221" s="16">
        <f>IF(Q221="",0,VLOOKUP(Q221,CHOOSE({1,2},S$2:S520,Personnel!A$2:A520),2,0))</f>
        <v>0</v>
      </c>
      <c r="S221" s="2"/>
      <c r="T221" s="52">
        <f t="shared" ca="1" si="138"/>
        <v>44517</v>
      </c>
      <c r="U221" s="52" t="s">
        <v>2</v>
      </c>
      <c r="V221" s="2">
        <v>1</v>
      </c>
      <c r="X221" s="16" t="str">
        <f t="shared" si="139"/>
        <v xml:space="preserve">   </v>
      </c>
      <c r="Z221" s="2" t="s">
        <v>491</v>
      </c>
      <c r="AA221" s="2" t="s">
        <v>491</v>
      </c>
      <c r="AB221" s="2" t="s">
        <v>491</v>
      </c>
      <c r="AC221" s="2" t="s">
        <v>491</v>
      </c>
      <c r="AD221" s="2" t="s">
        <v>491</v>
      </c>
      <c r="AJ221" s="8" t="str">
        <f t="shared" ca="1" si="140"/>
        <v>insert into personnel([empref],[manager],[startdate],[enddate]) values ('220','0','2021-11-17','1899-12-30 00:00:00.000')exec @id=dbo.nextval 'personnel.empref'</v>
      </c>
    </row>
    <row r="222" spans="1:36" x14ac:dyDescent="0.3">
      <c r="A222" s="2" t="s">
        <v>676</v>
      </c>
      <c r="B222" s="2" t="str">
        <f t="shared" si="114"/>
        <v>221</v>
      </c>
      <c r="C222" s="2" t="str">
        <f t="shared" si="115"/>
        <v>221</v>
      </c>
      <c r="D222" s="2"/>
      <c r="E222" s="2" t="s">
        <v>491</v>
      </c>
      <c r="F222" s="2" t="s">
        <v>491</v>
      </c>
      <c r="G222" s="2" t="s">
        <v>491</v>
      </c>
      <c r="H222" s="2"/>
      <c r="I222" s="2"/>
      <c r="J222" s="2"/>
      <c r="K222" s="2"/>
      <c r="L222" s="2"/>
      <c r="M222" s="2"/>
      <c r="N222" s="16">
        <f t="shared" ref="N222" si="167">P214+R214</f>
        <v>0</v>
      </c>
      <c r="O222" s="2"/>
      <c r="P222" s="16">
        <f>IF(O222="",0,VLOOKUP(O222,CHOOSE({1,2},X$2:X521,Personnel!A$2:A520),2,0))</f>
        <v>0</v>
      </c>
      <c r="Q222" s="2"/>
      <c r="R222" s="16">
        <f>IF(Q222="",0,VLOOKUP(Q222,CHOOSE({1,2},S$2:S521,Personnel!A$2:A521),2,0))</f>
        <v>0</v>
      </c>
      <c r="S222" s="2"/>
      <c r="T222" s="52">
        <f t="shared" ca="1" si="138"/>
        <v>44517</v>
      </c>
      <c r="U222" s="52" t="s">
        <v>2</v>
      </c>
      <c r="V222" s="2">
        <v>1</v>
      </c>
      <c r="X222" s="16" t="str">
        <f t="shared" si="139"/>
        <v xml:space="preserve">   </v>
      </c>
      <c r="Z222" s="2" t="s">
        <v>491</v>
      </c>
      <c r="AA222" s="2" t="s">
        <v>491</v>
      </c>
      <c r="AB222" s="2" t="s">
        <v>491</v>
      </c>
      <c r="AC222" s="2" t="s">
        <v>491</v>
      </c>
      <c r="AD222" s="2" t="s">
        <v>491</v>
      </c>
      <c r="AJ222" s="8" t="str">
        <f t="shared" ca="1" si="140"/>
        <v>insert into personnel([empref],[manager],[startdate],[enddate]) values ('221','0','2021-11-17','1899-12-30 00:00:00.000')exec @id=dbo.nextval 'personnel.empref'</v>
      </c>
    </row>
    <row r="223" spans="1:36" x14ac:dyDescent="0.3">
      <c r="A223" s="2" t="s">
        <v>677</v>
      </c>
      <c r="B223" s="2" t="str">
        <f t="shared" si="114"/>
        <v>222</v>
      </c>
      <c r="C223" s="2" t="str">
        <f t="shared" si="115"/>
        <v>222</v>
      </c>
      <c r="D223" s="2"/>
      <c r="E223" s="2" t="s">
        <v>491</v>
      </c>
      <c r="F223" s="2" t="s">
        <v>491</v>
      </c>
      <c r="G223" s="2" t="s">
        <v>491</v>
      </c>
      <c r="H223" s="2"/>
      <c r="I223" s="2"/>
      <c r="J223" s="2"/>
      <c r="K223" s="2"/>
      <c r="L223" s="2"/>
      <c r="M223" s="2"/>
      <c r="N223" s="16">
        <f t="shared" ref="N223" si="168">IF(P223+R223="",0,P223+R223)</f>
        <v>0</v>
      </c>
      <c r="O223" s="2"/>
      <c r="P223" s="16">
        <f>IF(O223="",0,VLOOKUP(O223,CHOOSE({1,2},X$2:X522,Personnel!A$2:A521),2,0))</f>
        <v>0</v>
      </c>
      <c r="Q223" s="2"/>
      <c r="R223" s="16">
        <f>IF(Q223="",0,VLOOKUP(Q223,CHOOSE({1,2},S$2:S522,Personnel!A$2:A522),2,0))</f>
        <v>0</v>
      </c>
      <c r="S223" s="2"/>
      <c r="T223" s="52">
        <f t="shared" ca="1" si="138"/>
        <v>44517</v>
      </c>
      <c r="U223" s="52" t="s">
        <v>2</v>
      </c>
      <c r="V223" s="2">
        <v>1</v>
      </c>
      <c r="X223" s="16" t="str">
        <f t="shared" si="139"/>
        <v xml:space="preserve">   </v>
      </c>
      <c r="Z223" s="2" t="s">
        <v>491</v>
      </c>
      <c r="AA223" s="2" t="s">
        <v>491</v>
      </c>
      <c r="AB223" s="2" t="s">
        <v>491</v>
      </c>
      <c r="AC223" s="2" t="s">
        <v>491</v>
      </c>
      <c r="AD223" s="2" t="s">
        <v>491</v>
      </c>
      <c r="AJ223" s="8" t="str">
        <f t="shared" ca="1" si="140"/>
        <v>insert into personnel([empref],[manager],[startdate],[enddate]) values ('222','0','2021-11-17','1899-12-30 00:00:00.000')exec @id=dbo.nextval 'personnel.empref'</v>
      </c>
    </row>
    <row r="224" spans="1:36" x14ac:dyDescent="0.3">
      <c r="A224" s="2" t="s">
        <v>678</v>
      </c>
      <c r="B224" s="2" t="str">
        <f t="shared" si="114"/>
        <v>223</v>
      </c>
      <c r="C224" s="2" t="str">
        <f t="shared" si="115"/>
        <v>223</v>
      </c>
      <c r="D224" s="2"/>
      <c r="E224" s="2" t="s">
        <v>491</v>
      </c>
      <c r="F224" s="2" t="s">
        <v>491</v>
      </c>
      <c r="G224" s="2" t="s">
        <v>491</v>
      </c>
      <c r="H224" s="2"/>
      <c r="I224" s="2"/>
      <c r="J224" s="2"/>
      <c r="K224" s="2"/>
      <c r="L224" s="2"/>
      <c r="M224" s="2"/>
      <c r="N224" s="16">
        <f t="shared" ref="N224" si="169">P216+R216</f>
        <v>0</v>
      </c>
      <c r="O224" s="2"/>
      <c r="P224" s="16">
        <f>IF(O224="",0,VLOOKUP(O224,CHOOSE({1,2},X$2:X523,Personnel!A$2:A522),2,0))</f>
        <v>0</v>
      </c>
      <c r="Q224" s="2"/>
      <c r="R224" s="16">
        <f>IF(Q224="",0,VLOOKUP(Q224,CHOOSE({1,2},S$2:S523,Personnel!A$2:A523),2,0))</f>
        <v>0</v>
      </c>
      <c r="S224" s="2"/>
      <c r="T224" s="52">
        <f t="shared" ca="1" si="138"/>
        <v>44517</v>
      </c>
      <c r="U224" s="52" t="s">
        <v>2</v>
      </c>
      <c r="V224" s="2">
        <v>1</v>
      </c>
      <c r="X224" s="16" t="str">
        <f t="shared" si="139"/>
        <v xml:space="preserve">   </v>
      </c>
      <c r="Z224" s="2" t="s">
        <v>491</v>
      </c>
      <c r="AA224" s="2" t="s">
        <v>491</v>
      </c>
      <c r="AB224" s="2" t="s">
        <v>491</v>
      </c>
      <c r="AC224" s="2" t="s">
        <v>491</v>
      </c>
      <c r="AD224" s="2" t="s">
        <v>491</v>
      </c>
      <c r="AJ224" s="8" t="str">
        <f t="shared" ca="1" si="140"/>
        <v>insert into personnel([empref],[manager],[startdate],[enddate]) values ('223','0','2021-11-17','1899-12-30 00:00:00.000')exec @id=dbo.nextval 'personnel.empref'</v>
      </c>
    </row>
    <row r="225" spans="1:36" x14ac:dyDescent="0.3">
      <c r="A225" s="2" t="s">
        <v>679</v>
      </c>
      <c r="B225" s="2" t="str">
        <f t="shared" si="114"/>
        <v>224</v>
      </c>
      <c r="C225" s="2" t="str">
        <f t="shared" si="115"/>
        <v>224</v>
      </c>
      <c r="D225" s="2"/>
      <c r="E225" s="2" t="s">
        <v>491</v>
      </c>
      <c r="F225" s="2" t="s">
        <v>491</v>
      </c>
      <c r="G225" s="2" t="s">
        <v>491</v>
      </c>
      <c r="H225" s="2"/>
      <c r="I225" s="2"/>
      <c r="J225" s="2"/>
      <c r="K225" s="2"/>
      <c r="L225" s="2"/>
      <c r="M225" s="2"/>
      <c r="N225" s="16">
        <f t="shared" ref="N225" si="170">IF(P225+R225="",0,P225+R225)</f>
        <v>0</v>
      </c>
      <c r="O225" s="2"/>
      <c r="P225" s="16">
        <f>IF(O225="",0,VLOOKUP(O225,CHOOSE({1,2},X$2:X524,Personnel!A$2:A523),2,0))</f>
        <v>0</v>
      </c>
      <c r="Q225" s="2"/>
      <c r="R225" s="16">
        <f>IF(Q225="",0,VLOOKUP(Q225,CHOOSE({1,2},S$2:S524,Personnel!A$2:A524),2,0))</f>
        <v>0</v>
      </c>
      <c r="S225" s="2"/>
      <c r="T225" s="52">
        <f t="shared" ca="1" si="138"/>
        <v>44517</v>
      </c>
      <c r="U225" s="52" t="s">
        <v>2</v>
      </c>
      <c r="V225" s="2">
        <v>1</v>
      </c>
      <c r="X225" s="16" t="str">
        <f t="shared" si="139"/>
        <v xml:space="preserve">   </v>
      </c>
      <c r="Z225" s="2" t="s">
        <v>491</v>
      </c>
      <c r="AA225" s="2" t="s">
        <v>491</v>
      </c>
      <c r="AB225" s="2" t="s">
        <v>491</v>
      </c>
      <c r="AC225" s="2" t="s">
        <v>491</v>
      </c>
      <c r="AD225" s="2" t="s">
        <v>491</v>
      </c>
      <c r="AJ225" s="8" t="str">
        <f t="shared" ca="1" si="140"/>
        <v>insert into personnel([empref],[manager],[startdate],[enddate]) values ('224','0','2021-11-17','1899-12-30 00:00:00.000')exec @id=dbo.nextval 'personnel.empref'</v>
      </c>
    </row>
    <row r="226" spans="1:36" x14ac:dyDescent="0.3">
      <c r="A226" s="2" t="s">
        <v>680</v>
      </c>
      <c r="B226" s="2" t="str">
        <f t="shared" si="114"/>
        <v>225</v>
      </c>
      <c r="C226" s="2" t="str">
        <f t="shared" si="115"/>
        <v>225</v>
      </c>
      <c r="D226" s="2"/>
      <c r="E226" s="2" t="s">
        <v>491</v>
      </c>
      <c r="F226" s="2" t="s">
        <v>491</v>
      </c>
      <c r="G226" s="2" t="s">
        <v>491</v>
      </c>
      <c r="H226" s="2"/>
      <c r="I226" s="2"/>
      <c r="J226" s="2"/>
      <c r="K226" s="2"/>
      <c r="L226" s="2"/>
      <c r="M226" s="2"/>
      <c r="N226" s="16">
        <f t="shared" ref="N226" si="171">P218+R218</f>
        <v>0</v>
      </c>
      <c r="O226" s="2"/>
      <c r="P226" s="16">
        <f>IF(O226="",0,VLOOKUP(O226,CHOOSE({1,2},X$2:X525,Personnel!A$2:A524),2,0))</f>
        <v>0</v>
      </c>
      <c r="Q226" s="2"/>
      <c r="R226" s="16">
        <f>IF(Q226="",0,VLOOKUP(Q226,CHOOSE({1,2},S$2:S525,Personnel!A$2:A525),2,0))</f>
        <v>0</v>
      </c>
      <c r="S226" s="2"/>
      <c r="T226" s="52">
        <f t="shared" ca="1" si="138"/>
        <v>44517</v>
      </c>
      <c r="U226" s="52" t="s">
        <v>2</v>
      </c>
      <c r="V226" s="2">
        <v>1</v>
      </c>
      <c r="X226" s="16" t="str">
        <f t="shared" si="139"/>
        <v xml:space="preserve">   </v>
      </c>
      <c r="Z226" s="2" t="s">
        <v>491</v>
      </c>
      <c r="AA226" s="2" t="s">
        <v>491</v>
      </c>
      <c r="AB226" s="2" t="s">
        <v>491</v>
      </c>
      <c r="AC226" s="2" t="s">
        <v>491</v>
      </c>
      <c r="AD226" s="2" t="s">
        <v>491</v>
      </c>
      <c r="AJ226" s="8" t="str">
        <f t="shared" ca="1" si="140"/>
        <v>insert into personnel([empref],[manager],[startdate],[enddate]) values ('225','0','2021-11-17','1899-12-30 00:00:00.000')exec @id=dbo.nextval 'personnel.empref'</v>
      </c>
    </row>
    <row r="227" spans="1:36" x14ac:dyDescent="0.3">
      <c r="A227" s="2" t="s">
        <v>681</v>
      </c>
      <c r="B227" s="2" t="str">
        <f t="shared" si="114"/>
        <v>226</v>
      </c>
      <c r="C227" s="2" t="str">
        <f t="shared" si="115"/>
        <v>226</v>
      </c>
      <c r="D227" s="2"/>
      <c r="E227" s="2" t="s">
        <v>491</v>
      </c>
      <c r="F227" s="2" t="s">
        <v>491</v>
      </c>
      <c r="G227" s="2" t="s">
        <v>491</v>
      </c>
      <c r="H227" s="2"/>
      <c r="I227" s="2"/>
      <c r="J227" s="2"/>
      <c r="K227" s="2"/>
      <c r="L227" s="2"/>
      <c r="M227" s="2"/>
      <c r="N227" s="16">
        <f t="shared" ref="N227" si="172">IF(P227+R227="",0,P227+R227)</f>
        <v>0</v>
      </c>
      <c r="O227" s="2"/>
      <c r="P227" s="16">
        <f>IF(O227="",0,VLOOKUP(O227,CHOOSE({1,2},X$2:X526,Personnel!A$2:A525),2,0))</f>
        <v>0</v>
      </c>
      <c r="Q227" s="2"/>
      <c r="R227" s="16">
        <f>IF(Q227="",0,VLOOKUP(Q227,CHOOSE({1,2},S$2:S526,Personnel!A$2:A526),2,0))</f>
        <v>0</v>
      </c>
      <c r="S227" s="2"/>
      <c r="T227" s="52">
        <f t="shared" ca="1" si="138"/>
        <v>44517</v>
      </c>
      <c r="U227" s="52" t="s">
        <v>2</v>
      </c>
      <c r="V227" s="2">
        <v>1</v>
      </c>
      <c r="X227" s="16" t="str">
        <f t="shared" si="139"/>
        <v xml:space="preserve">   </v>
      </c>
      <c r="Z227" s="2" t="s">
        <v>491</v>
      </c>
      <c r="AA227" s="2" t="s">
        <v>491</v>
      </c>
      <c r="AB227" s="2" t="s">
        <v>491</v>
      </c>
      <c r="AC227" s="2" t="s">
        <v>491</v>
      </c>
      <c r="AD227" s="2" t="s">
        <v>491</v>
      </c>
      <c r="AJ227" s="8" t="str">
        <f t="shared" ca="1" si="140"/>
        <v>insert into personnel([empref],[manager],[startdate],[enddate]) values ('226','0','2021-11-17','1899-12-30 00:00:00.000')exec @id=dbo.nextval 'personnel.empref'</v>
      </c>
    </row>
    <row r="228" spans="1:36" x14ac:dyDescent="0.3">
      <c r="A228" s="2" t="s">
        <v>682</v>
      </c>
      <c r="B228" s="2" t="str">
        <f t="shared" si="114"/>
        <v>227</v>
      </c>
      <c r="C228" s="2" t="str">
        <f t="shared" si="115"/>
        <v>227</v>
      </c>
      <c r="D228" s="2"/>
      <c r="E228" s="2" t="s">
        <v>491</v>
      </c>
      <c r="F228" s="2" t="s">
        <v>491</v>
      </c>
      <c r="G228" s="2" t="s">
        <v>491</v>
      </c>
      <c r="H228" s="2"/>
      <c r="I228" s="2"/>
      <c r="J228" s="2"/>
      <c r="K228" s="2"/>
      <c r="L228" s="2"/>
      <c r="M228" s="2"/>
      <c r="N228" s="16">
        <f t="shared" ref="N228" si="173">P220+R220</f>
        <v>0</v>
      </c>
      <c r="O228" s="2"/>
      <c r="P228" s="16">
        <f>IF(O228="",0,VLOOKUP(O228,CHOOSE({1,2},X$2:X527,Personnel!A$2:A526),2,0))</f>
        <v>0</v>
      </c>
      <c r="Q228" s="2"/>
      <c r="R228" s="16">
        <f>IF(Q228="",0,VLOOKUP(Q228,CHOOSE({1,2},S$2:S527,Personnel!A$2:A527),2,0))</f>
        <v>0</v>
      </c>
      <c r="S228" s="2"/>
      <c r="T228" s="52">
        <f t="shared" ca="1" si="138"/>
        <v>44517</v>
      </c>
      <c r="U228" s="52" t="s">
        <v>2</v>
      </c>
      <c r="V228" s="2">
        <v>1</v>
      </c>
      <c r="X228" s="16" t="str">
        <f t="shared" si="139"/>
        <v xml:space="preserve">   </v>
      </c>
      <c r="Z228" s="2" t="s">
        <v>491</v>
      </c>
      <c r="AA228" s="2" t="s">
        <v>491</v>
      </c>
      <c r="AB228" s="2" t="s">
        <v>491</v>
      </c>
      <c r="AC228" s="2" t="s">
        <v>491</v>
      </c>
      <c r="AD228" s="2" t="s">
        <v>491</v>
      </c>
      <c r="AJ228" s="8" t="str">
        <f t="shared" ca="1" si="140"/>
        <v>insert into personnel([empref],[manager],[startdate],[enddate]) values ('227','0','2021-11-17','1899-12-30 00:00:00.000')exec @id=dbo.nextval 'personnel.empref'</v>
      </c>
    </row>
    <row r="229" spans="1:36" x14ac:dyDescent="0.3">
      <c r="A229" s="2" t="s">
        <v>683</v>
      </c>
      <c r="B229" s="2" t="str">
        <f t="shared" si="114"/>
        <v>228</v>
      </c>
      <c r="C229" s="2" t="str">
        <f t="shared" si="115"/>
        <v>228</v>
      </c>
      <c r="D229" s="2"/>
      <c r="E229" s="2" t="s">
        <v>491</v>
      </c>
      <c r="F229" s="2" t="s">
        <v>491</v>
      </c>
      <c r="G229" s="2" t="s">
        <v>491</v>
      </c>
      <c r="H229" s="2"/>
      <c r="I229" s="2"/>
      <c r="J229" s="2"/>
      <c r="K229" s="2"/>
      <c r="L229" s="2"/>
      <c r="M229" s="2"/>
      <c r="N229" s="16">
        <f t="shared" ref="N229" si="174">IF(P229+R229="",0,P229+R229)</f>
        <v>0</v>
      </c>
      <c r="O229" s="2"/>
      <c r="P229" s="16">
        <f>IF(O229="",0,VLOOKUP(O229,CHOOSE({1,2},X$2:X528,Personnel!A$2:A527),2,0))</f>
        <v>0</v>
      </c>
      <c r="Q229" s="2"/>
      <c r="R229" s="16">
        <f>IF(Q229="",0,VLOOKUP(Q229,CHOOSE({1,2},S$2:S528,Personnel!A$2:A528),2,0))</f>
        <v>0</v>
      </c>
      <c r="S229" s="2"/>
      <c r="T229" s="52">
        <f t="shared" ca="1" si="138"/>
        <v>44517</v>
      </c>
      <c r="U229" s="52" t="s">
        <v>2</v>
      </c>
      <c r="V229" s="2">
        <v>1</v>
      </c>
      <c r="X229" s="16" t="str">
        <f t="shared" si="139"/>
        <v xml:space="preserve">   </v>
      </c>
      <c r="Z229" s="2" t="s">
        <v>491</v>
      </c>
      <c r="AA229" s="2" t="s">
        <v>491</v>
      </c>
      <c r="AB229" s="2" t="s">
        <v>491</v>
      </c>
      <c r="AC229" s="2" t="s">
        <v>491</v>
      </c>
      <c r="AD229" s="2" t="s">
        <v>491</v>
      </c>
      <c r="AJ229" s="8" t="str">
        <f t="shared" ca="1" si="140"/>
        <v>insert into personnel([empref],[manager],[startdate],[enddate]) values ('228','0','2021-11-17','1899-12-30 00:00:00.000')exec @id=dbo.nextval 'personnel.empref'</v>
      </c>
    </row>
    <row r="230" spans="1:36" x14ac:dyDescent="0.3">
      <c r="A230" s="2" t="s">
        <v>684</v>
      </c>
      <c r="B230" s="2" t="str">
        <f t="shared" si="114"/>
        <v>229</v>
      </c>
      <c r="C230" s="2" t="str">
        <f t="shared" si="115"/>
        <v>229</v>
      </c>
      <c r="D230" s="2"/>
      <c r="E230" s="2" t="s">
        <v>491</v>
      </c>
      <c r="F230" s="2" t="s">
        <v>491</v>
      </c>
      <c r="G230" s="2" t="s">
        <v>491</v>
      </c>
      <c r="H230" s="2"/>
      <c r="I230" s="2"/>
      <c r="J230" s="2"/>
      <c r="K230" s="2"/>
      <c r="L230" s="2"/>
      <c r="M230" s="2"/>
      <c r="N230" s="16">
        <f t="shared" ref="N230" si="175">P222+R222</f>
        <v>0</v>
      </c>
      <c r="O230" s="2"/>
      <c r="P230" s="16">
        <f>IF(O230="",0,VLOOKUP(O230,CHOOSE({1,2},X$2:X529,Personnel!A$2:A528),2,0))</f>
        <v>0</v>
      </c>
      <c r="Q230" s="2"/>
      <c r="R230" s="16">
        <f>IF(Q230="",0,VLOOKUP(Q230,CHOOSE({1,2},S$2:S529,Personnel!A$2:A529),2,0))</f>
        <v>0</v>
      </c>
      <c r="S230" s="2"/>
      <c r="T230" s="52">
        <f t="shared" ca="1" si="138"/>
        <v>44517</v>
      </c>
      <c r="U230" s="52" t="s">
        <v>2</v>
      </c>
      <c r="V230" s="2">
        <v>1</v>
      </c>
      <c r="X230" s="16" t="str">
        <f t="shared" si="139"/>
        <v xml:space="preserve">   </v>
      </c>
      <c r="Z230" s="2" t="s">
        <v>491</v>
      </c>
      <c r="AA230" s="2" t="s">
        <v>491</v>
      </c>
      <c r="AB230" s="2" t="s">
        <v>491</v>
      </c>
      <c r="AC230" s="2" t="s">
        <v>491</v>
      </c>
      <c r="AD230" s="2" t="s">
        <v>491</v>
      </c>
      <c r="AJ230" s="8" t="str">
        <f t="shared" ca="1" si="140"/>
        <v>insert into personnel([empref],[manager],[startdate],[enddate]) values ('229','0','2021-11-17','1899-12-30 00:00:00.000')exec @id=dbo.nextval 'personnel.empref'</v>
      </c>
    </row>
    <row r="231" spans="1:36" x14ac:dyDescent="0.3">
      <c r="A231" s="2" t="s">
        <v>685</v>
      </c>
      <c r="B231" s="2" t="str">
        <f t="shared" si="114"/>
        <v>230</v>
      </c>
      <c r="C231" s="2" t="str">
        <f t="shared" si="115"/>
        <v>230</v>
      </c>
      <c r="D231" s="2"/>
      <c r="E231" s="2" t="s">
        <v>491</v>
      </c>
      <c r="F231" s="2" t="s">
        <v>491</v>
      </c>
      <c r="G231" s="2" t="s">
        <v>491</v>
      </c>
      <c r="H231" s="2"/>
      <c r="I231" s="2"/>
      <c r="J231" s="2"/>
      <c r="K231" s="2"/>
      <c r="L231" s="2"/>
      <c r="M231" s="2"/>
      <c r="N231" s="16">
        <f t="shared" ref="N231" si="176">IF(P231+R231="",0,P231+R231)</f>
        <v>0</v>
      </c>
      <c r="O231" s="2"/>
      <c r="P231" s="16">
        <f>IF(O231="",0,VLOOKUP(O231,CHOOSE({1,2},X$2:X530,Personnel!A$2:A529),2,0))</f>
        <v>0</v>
      </c>
      <c r="Q231" s="2"/>
      <c r="R231" s="16">
        <f>IF(Q231="",0,VLOOKUP(Q231,CHOOSE({1,2},S$2:S530,Personnel!A$2:A530),2,0))</f>
        <v>0</v>
      </c>
      <c r="S231" s="2"/>
      <c r="T231" s="52">
        <f t="shared" ca="1" si="138"/>
        <v>44517</v>
      </c>
      <c r="U231" s="52" t="s">
        <v>2</v>
      </c>
      <c r="V231" s="2">
        <v>1</v>
      </c>
      <c r="X231" s="16" t="str">
        <f t="shared" si="139"/>
        <v xml:space="preserve">   </v>
      </c>
      <c r="Z231" s="2" t="s">
        <v>491</v>
      </c>
      <c r="AA231" s="2" t="s">
        <v>491</v>
      </c>
      <c r="AB231" s="2" t="s">
        <v>491</v>
      </c>
      <c r="AC231" s="2" t="s">
        <v>491</v>
      </c>
      <c r="AD231" s="2" t="s">
        <v>491</v>
      </c>
      <c r="AJ231" s="8" t="str">
        <f t="shared" ca="1" si="140"/>
        <v>insert into personnel([empref],[manager],[startdate],[enddate]) values ('230','0','2021-11-17','1899-12-30 00:00:00.000')exec @id=dbo.nextval 'personnel.empref'</v>
      </c>
    </row>
    <row r="232" spans="1:36" x14ac:dyDescent="0.3">
      <c r="A232" s="2" t="s">
        <v>686</v>
      </c>
      <c r="B232" s="2" t="str">
        <f t="shared" si="114"/>
        <v>231</v>
      </c>
      <c r="C232" s="2" t="str">
        <f t="shared" si="115"/>
        <v>231</v>
      </c>
      <c r="D232" s="2"/>
      <c r="E232" s="2" t="s">
        <v>491</v>
      </c>
      <c r="F232" s="2" t="s">
        <v>491</v>
      </c>
      <c r="G232" s="2" t="s">
        <v>491</v>
      </c>
      <c r="H232" s="2"/>
      <c r="I232" s="2"/>
      <c r="J232" s="2"/>
      <c r="K232" s="2"/>
      <c r="L232" s="2"/>
      <c r="M232" s="2"/>
      <c r="N232" s="16">
        <f t="shared" ref="N232" si="177">P224+R224</f>
        <v>0</v>
      </c>
      <c r="O232" s="2"/>
      <c r="P232" s="16">
        <f>IF(O232="",0,VLOOKUP(O232,CHOOSE({1,2},X$2:X531,Personnel!A$2:A530),2,0))</f>
        <v>0</v>
      </c>
      <c r="Q232" s="2"/>
      <c r="R232" s="16">
        <f>IF(Q232="",0,VLOOKUP(Q232,CHOOSE({1,2},S$2:S531,Personnel!A$2:A531),2,0))</f>
        <v>0</v>
      </c>
      <c r="S232" s="2"/>
      <c r="T232" s="52">
        <f t="shared" ca="1" si="138"/>
        <v>44517</v>
      </c>
      <c r="U232" s="52" t="s">
        <v>2</v>
      </c>
      <c r="V232" s="2">
        <v>1</v>
      </c>
      <c r="X232" s="16" t="str">
        <f t="shared" si="139"/>
        <v xml:space="preserve">   </v>
      </c>
      <c r="Z232" s="2" t="s">
        <v>491</v>
      </c>
      <c r="AA232" s="2" t="s">
        <v>491</v>
      </c>
      <c r="AB232" s="2" t="s">
        <v>491</v>
      </c>
      <c r="AC232" s="2" t="s">
        <v>491</v>
      </c>
      <c r="AD232" s="2" t="s">
        <v>491</v>
      </c>
      <c r="AJ232" s="8" t="str">
        <f t="shared" ca="1" si="140"/>
        <v>insert into personnel([empref],[manager],[startdate],[enddate]) values ('231','0','2021-11-17','1899-12-30 00:00:00.000')exec @id=dbo.nextval 'personnel.empref'</v>
      </c>
    </row>
    <row r="233" spans="1:36" x14ac:dyDescent="0.3">
      <c r="A233" s="2" t="s">
        <v>687</v>
      </c>
      <c r="B233" s="2" t="str">
        <f t="shared" si="114"/>
        <v>232</v>
      </c>
      <c r="C233" s="2" t="str">
        <f t="shared" si="115"/>
        <v>232</v>
      </c>
      <c r="D233" s="2"/>
      <c r="E233" s="2" t="s">
        <v>491</v>
      </c>
      <c r="F233" s="2" t="s">
        <v>491</v>
      </c>
      <c r="G233" s="2" t="s">
        <v>491</v>
      </c>
      <c r="H233" s="2"/>
      <c r="I233" s="2"/>
      <c r="J233" s="2"/>
      <c r="K233" s="2"/>
      <c r="L233" s="2"/>
      <c r="M233" s="2"/>
      <c r="N233" s="16">
        <f t="shared" ref="N233" si="178">IF(P233+R233="",0,P233+R233)</f>
        <v>0</v>
      </c>
      <c r="O233" s="2"/>
      <c r="P233" s="16">
        <f>IF(O233="",0,VLOOKUP(O233,CHOOSE({1,2},X$2:X532,Personnel!A$2:A531),2,0))</f>
        <v>0</v>
      </c>
      <c r="Q233" s="2"/>
      <c r="R233" s="16">
        <f>IF(Q233="",0,VLOOKUP(Q233,CHOOSE({1,2},S$2:S532,Personnel!A$2:A532),2,0))</f>
        <v>0</v>
      </c>
      <c r="S233" s="2"/>
      <c r="T233" s="52">
        <f t="shared" ca="1" si="138"/>
        <v>44517</v>
      </c>
      <c r="U233" s="52" t="s">
        <v>2</v>
      </c>
      <c r="V233" s="2">
        <v>1</v>
      </c>
      <c r="X233" s="16" t="str">
        <f t="shared" si="139"/>
        <v xml:space="preserve">   </v>
      </c>
      <c r="Z233" s="2" t="s">
        <v>491</v>
      </c>
      <c r="AA233" s="2" t="s">
        <v>491</v>
      </c>
      <c r="AB233" s="2" t="s">
        <v>491</v>
      </c>
      <c r="AC233" s="2" t="s">
        <v>491</v>
      </c>
      <c r="AD233" s="2" t="s">
        <v>491</v>
      </c>
      <c r="AJ233" s="8" t="str">
        <f t="shared" ca="1" si="140"/>
        <v>insert into personnel([empref],[manager],[startdate],[enddate]) values ('232','0','2021-11-17','1899-12-30 00:00:00.000')exec @id=dbo.nextval 'personnel.empref'</v>
      </c>
    </row>
    <row r="234" spans="1:36" x14ac:dyDescent="0.3">
      <c r="A234" s="2" t="s">
        <v>688</v>
      </c>
      <c r="B234" s="2" t="str">
        <f t="shared" si="114"/>
        <v>233</v>
      </c>
      <c r="C234" s="2" t="str">
        <f t="shared" si="115"/>
        <v>233</v>
      </c>
      <c r="D234" s="2"/>
      <c r="E234" s="2" t="s">
        <v>491</v>
      </c>
      <c r="F234" s="2" t="s">
        <v>491</v>
      </c>
      <c r="G234" s="2" t="s">
        <v>491</v>
      </c>
      <c r="H234" s="2"/>
      <c r="I234" s="2"/>
      <c r="J234" s="2"/>
      <c r="K234" s="2"/>
      <c r="L234" s="2"/>
      <c r="M234" s="2"/>
      <c r="N234" s="16">
        <f t="shared" ref="N234" si="179">P226+R226</f>
        <v>0</v>
      </c>
      <c r="O234" s="2"/>
      <c r="P234" s="16">
        <f>IF(O234="",0,VLOOKUP(O234,CHOOSE({1,2},X$2:X533,Personnel!A$2:A532),2,0))</f>
        <v>0</v>
      </c>
      <c r="Q234" s="2"/>
      <c r="R234" s="16">
        <f>IF(Q234="",0,VLOOKUP(Q234,CHOOSE({1,2},S$2:S533,Personnel!A$2:A533),2,0))</f>
        <v>0</v>
      </c>
      <c r="S234" s="2"/>
      <c r="T234" s="52">
        <f t="shared" ca="1" si="138"/>
        <v>44517</v>
      </c>
      <c r="U234" s="52" t="s">
        <v>2</v>
      </c>
      <c r="V234" s="2">
        <v>1</v>
      </c>
      <c r="X234" s="16" t="str">
        <f t="shared" si="139"/>
        <v xml:space="preserve">   </v>
      </c>
      <c r="Z234" s="2" t="s">
        <v>491</v>
      </c>
      <c r="AA234" s="2" t="s">
        <v>491</v>
      </c>
      <c r="AB234" s="2" t="s">
        <v>491</v>
      </c>
      <c r="AC234" s="2" t="s">
        <v>491</v>
      </c>
      <c r="AD234" s="2" t="s">
        <v>491</v>
      </c>
      <c r="AJ234" s="8" t="str">
        <f t="shared" ca="1" si="140"/>
        <v>insert into personnel([empref],[manager],[startdate],[enddate]) values ('233','0','2021-11-17','1899-12-30 00:00:00.000')exec @id=dbo.nextval 'personnel.empref'</v>
      </c>
    </row>
    <row r="235" spans="1:36" x14ac:dyDescent="0.3">
      <c r="A235" s="2" t="s">
        <v>689</v>
      </c>
      <c r="B235" s="2" t="str">
        <f t="shared" si="114"/>
        <v>234</v>
      </c>
      <c r="C235" s="2" t="str">
        <f t="shared" si="115"/>
        <v>234</v>
      </c>
      <c r="D235" s="2"/>
      <c r="E235" s="2" t="s">
        <v>491</v>
      </c>
      <c r="F235" s="2" t="s">
        <v>491</v>
      </c>
      <c r="G235" s="2" t="s">
        <v>491</v>
      </c>
      <c r="H235" s="2"/>
      <c r="I235" s="2"/>
      <c r="J235" s="2"/>
      <c r="K235" s="2"/>
      <c r="L235" s="2"/>
      <c r="M235" s="2"/>
      <c r="N235" s="16">
        <f t="shared" ref="N235" si="180">IF(P235+R235="",0,P235+R235)</f>
        <v>0</v>
      </c>
      <c r="O235" s="2"/>
      <c r="P235" s="16">
        <f>IF(O235="",0,VLOOKUP(O235,CHOOSE({1,2},X$2:X534,Personnel!A$2:A533),2,0))</f>
        <v>0</v>
      </c>
      <c r="Q235" s="2"/>
      <c r="R235" s="16">
        <f>IF(Q235="",0,VLOOKUP(Q235,CHOOSE({1,2},S$2:S534,Personnel!A$2:A534),2,0))</f>
        <v>0</v>
      </c>
      <c r="S235" s="2"/>
      <c r="T235" s="52">
        <f t="shared" ca="1" si="138"/>
        <v>44517</v>
      </c>
      <c r="U235" s="52" t="s">
        <v>2</v>
      </c>
      <c r="V235" s="2">
        <v>1</v>
      </c>
      <c r="X235" s="16" t="str">
        <f t="shared" si="139"/>
        <v xml:space="preserve">   </v>
      </c>
      <c r="Z235" s="2" t="s">
        <v>491</v>
      </c>
      <c r="AA235" s="2" t="s">
        <v>491</v>
      </c>
      <c r="AB235" s="2" t="s">
        <v>491</v>
      </c>
      <c r="AC235" s="2" t="s">
        <v>491</v>
      </c>
      <c r="AD235" s="2" t="s">
        <v>491</v>
      </c>
      <c r="AJ235" s="8" t="str">
        <f t="shared" ca="1" si="140"/>
        <v>insert into personnel([empref],[manager],[startdate],[enddate]) values ('234','0','2021-11-17','1899-12-30 00:00:00.000')exec @id=dbo.nextval 'personnel.empref'</v>
      </c>
    </row>
    <row r="236" spans="1:36" x14ac:dyDescent="0.3">
      <c r="A236" s="2" t="s">
        <v>690</v>
      </c>
      <c r="B236" s="2" t="str">
        <f t="shared" si="114"/>
        <v>235</v>
      </c>
      <c r="C236" s="2" t="str">
        <f t="shared" si="115"/>
        <v>235</v>
      </c>
      <c r="D236" s="2"/>
      <c r="E236" s="2" t="s">
        <v>491</v>
      </c>
      <c r="F236" s="2" t="s">
        <v>491</v>
      </c>
      <c r="G236" s="2" t="s">
        <v>491</v>
      </c>
      <c r="H236" s="2"/>
      <c r="I236" s="2"/>
      <c r="J236" s="2"/>
      <c r="K236" s="2"/>
      <c r="L236" s="2"/>
      <c r="M236" s="2"/>
      <c r="N236" s="16">
        <f t="shared" ref="N236" si="181">P228+R228</f>
        <v>0</v>
      </c>
      <c r="O236" s="2"/>
      <c r="P236" s="16">
        <f>IF(O236="",0,VLOOKUP(O236,CHOOSE({1,2},X$2:X535,Personnel!A$2:A534),2,0))</f>
        <v>0</v>
      </c>
      <c r="Q236" s="2"/>
      <c r="R236" s="16">
        <f>IF(Q236="",0,VLOOKUP(Q236,CHOOSE({1,2},S$2:S535,Personnel!A$2:A535),2,0))</f>
        <v>0</v>
      </c>
      <c r="S236" s="2"/>
      <c r="T236" s="52">
        <f t="shared" ca="1" si="138"/>
        <v>44517</v>
      </c>
      <c r="U236" s="52" t="s">
        <v>2</v>
      </c>
      <c r="V236" s="2">
        <v>1</v>
      </c>
      <c r="X236" s="16" t="str">
        <f t="shared" si="139"/>
        <v xml:space="preserve">   </v>
      </c>
      <c r="Z236" s="2" t="s">
        <v>491</v>
      </c>
      <c r="AA236" s="2" t="s">
        <v>491</v>
      </c>
      <c r="AB236" s="2" t="s">
        <v>491</v>
      </c>
      <c r="AC236" s="2" t="s">
        <v>491</v>
      </c>
      <c r="AD236" s="2" t="s">
        <v>491</v>
      </c>
      <c r="AJ236" s="8" t="str">
        <f t="shared" ca="1" si="140"/>
        <v>insert into personnel([empref],[manager],[startdate],[enddate]) values ('235','0','2021-11-17','1899-12-30 00:00:00.000')exec @id=dbo.nextval 'personnel.empref'</v>
      </c>
    </row>
    <row r="237" spans="1:36" x14ac:dyDescent="0.3">
      <c r="A237" s="2" t="s">
        <v>691</v>
      </c>
      <c r="B237" s="2" t="str">
        <f t="shared" si="114"/>
        <v>236</v>
      </c>
      <c r="C237" s="2" t="str">
        <f t="shared" si="115"/>
        <v>236</v>
      </c>
      <c r="D237" s="2"/>
      <c r="E237" s="2" t="s">
        <v>491</v>
      </c>
      <c r="F237" s="2" t="s">
        <v>491</v>
      </c>
      <c r="G237" s="2" t="s">
        <v>491</v>
      </c>
      <c r="H237" s="2"/>
      <c r="I237" s="2"/>
      <c r="J237" s="2"/>
      <c r="K237" s="2"/>
      <c r="L237" s="2"/>
      <c r="M237" s="2"/>
      <c r="N237" s="16">
        <f t="shared" ref="N237" si="182">IF(P237+R237="",0,P237+R237)</f>
        <v>0</v>
      </c>
      <c r="O237" s="2"/>
      <c r="P237" s="16">
        <f>IF(O237="",0,VLOOKUP(O237,CHOOSE({1,2},X$2:X536,Personnel!A$2:A535),2,0))</f>
        <v>0</v>
      </c>
      <c r="Q237" s="2"/>
      <c r="R237" s="16">
        <f>IF(Q237="",0,VLOOKUP(Q237,CHOOSE({1,2},S$2:S536,Personnel!A$2:A536),2,0))</f>
        <v>0</v>
      </c>
      <c r="S237" s="2"/>
      <c r="T237" s="52">
        <f t="shared" ca="1" si="138"/>
        <v>44517</v>
      </c>
      <c r="U237" s="52" t="s">
        <v>2</v>
      </c>
      <c r="V237" s="2">
        <v>1</v>
      </c>
      <c r="X237" s="16" t="str">
        <f t="shared" si="139"/>
        <v xml:space="preserve">   </v>
      </c>
      <c r="Z237" s="2" t="s">
        <v>491</v>
      </c>
      <c r="AA237" s="2" t="s">
        <v>491</v>
      </c>
      <c r="AB237" s="2" t="s">
        <v>491</v>
      </c>
      <c r="AC237" s="2" t="s">
        <v>491</v>
      </c>
      <c r="AD237" s="2" t="s">
        <v>491</v>
      </c>
      <c r="AJ237" s="8" t="str">
        <f t="shared" ca="1" si="140"/>
        <v>insert into personnel([empref],[manager],[startdate],[enddate]) values ('236','0','2021-11-17','1899-12-30 00:00:00.000')exec @id=dbo.nextval 'personnel.empref'</v>
      </c>
    </row>
    <row r="238" spans="1:36" x14ac:dyDescent="0.3">
      <c r="A238" s="2" t="s">
        <v>692</v>
      </c>
      <c r="B238" s="2" t="str">
        <f t="shared" ref="B238:B301" si="183">A238</f>
        <v>237</v>
      </c>
      <c r="C238" s="2" t="str">
        <f t="shared" ref="C238:C301" si="184">A238</f>
        <v>237</v>
      </c>
      <c r="D238" s="2"/>
      <c r="E238" s="2" t="s">
        <v>491</v>
      </c>
      <c r="F238" s="2" t="s">
        <v>491</v>
      </c>
      <c r="G238" s="2" t="s">
        <v>491</v>
      </c>
      <c r="H238" s="2"/>
      <c r="I238" s="2"/>
      <c r="J238" s="2"/>
      <c r="K238" s="2"/>
      <c r="L238" s="2"/>
      <c r="M238" s="2"/>
      <c r="N238" s="16">
        <f t="shared" ref="N238" si="185">P230+R230</f>
        <v>0</v>
      </c>
      <c r="O238" s="2"/>
      <c r="P238" s="16">
        <f>IF(O238="",0,VLOOKUP(O238,CHOOSE({1,2},X$2:X537,Personnel!A$2:A536),2,0))</f>
        <v>0</v>
      </c>
      <c r="Q238" s="2"/>
      <c r="R238" s="16">
        <f>IF(Q238="",0,VLOOKUP(Q238,CHOOSE({1,2},S$2:S537,Personnel!A$2:A537),2,0))</f>
        <v>0</v>
      </c>
      <c r="S238" s="2"/>
      <c r="T238" s="52">
        <f t="shared" ca="1" si="138"/>
        <v>44517</v>
      </c>
      <c r="U238" s="52" t="s">
        <v>2</v>
      </c>
      <c r="V238" s="2">
        <v>1</v>
      </c>
      <c r="X238" s="16" t="str">
        <f t="shared" si="139"/>
        <v xml:space="preserve">   </v>
      </c>
      <c r="Z238" s="2" t="s">
        <v>491</v>
      </c>
      <c r="AA238" s="2" t="s">
        <v>491</v>
      </c>
      <c r="AB238" s="2" t="s">
        <v>491</v>
      </c>
      <c r="AC238" s="2" t="s">
        <v>491</v>
      </c>
      <c r="AD238" s="2" t="s">
        <v>491</v>
      </c>
      <c r="AJ238" s="8" t="str">
        <f t="shared" ca="1" si="140"/>
        <v>insert into personnel([empref],[manager],[startdate],[enddate]) values ('237','0','2021-11-17','1899-12-30 00:00:00.000')exec @id=dbo.nextval 'personnel.empref'</v>
      </c>
    </row>
    <row r="239" spans="1:36" x14ac:dyDescent="0.3">
      <c r="A239" s="2" t="s">
        <v>693</v>
      </c>
      <c r="B239" s="2" t="str">
        <f t="shared" si="183"/>
        <v>238</v>
      </c>
      <c r="C239" s="2" t="str">
        <f t="shared" si="184"/>
        <v>238</v>
      </c>
      <c r="D239" s="2"/>
      <c r="E239" s="2" t="s">
        <v>491</v>
      </c>
      <c r="F239" s="2" t="s">
        <v>491</v>
      </c>
      <c r="G239" s="2" t="s">
        <v>491</v>
      </c>
      <c r="H239" s="2"/>
      <c r="I239" s="2"/>
      <c r="J239" s="2"/>
      <c r="K239" s="2"/>
      <c r="L239" s="2"/>
      <c r="M239" s="2"/>
      <c r="N239" s="16">
        <f t="shared" ref="N239" si="186">IF(P239+R239="",0,P239+R239)</f>
        <v>0</v>
      </c>
      <c r="O239" s="2"/>
      <c r="P239" s="16">
        <f>IF(O239="",0,VLOOKUP(O239,CHOOSE({1,2},X$2:X538,Personnel!A$2:A537),2,0))</f>
        <v>0</v>
      </c>
      <c r="Q239" s="2"/>
      <c r="R239" s="16">
        <f>IF(Q239="",0,VLOOKUP(Q239,CHOOSE({1,2},S$2:S538,Personnel!A$2:A538),2,0))</f>
        <v>0</v>
      </c>
      <c r="S239" s="2"/>
      <c r="T239" s="52">
        <f t="shared" ca="1" si="138"/>
        <v>44517</v>
      </c>
      <c r="U239" s="52" t="s">
        <v>2</v>
      </c>
      <c r="V239" s="2">
        <v>1</v>
      </c>
      <c r="X239" s="16" t="str">
        <f t="shared" si="139"/>
        <v xml:space="preserve">   </v>
      </c>
      <c r="Z239" s="2" t="s">
        <v>491</v>
      </c>
      <c r="AA239" s="2" t="s">
        <v>491</v>
      </c>
      <c r="AB239" s="2" t="s">
        <v>491</v>
      </c>
      <c r="AC239" s="2" t="s">
        <v>491</v>
      </c>
      <c r="AD239" s="2" t="s">
        <v>491</v>
      </c>
      <c r="AJ239" s="8" t="str">
        <f t="shared" ca="1" si="140"/>
        <v>insert into personnel([empref],[manager],[startdate],[enddate]) values ('238','0','2021-11-17','1899-12-30 00:00:00.000')exec @id=dbo.nextval 'personnel.empref'</v>
      </c>
    </row>
    <row r="240" spans="1:36" x14ac:dyDescent="0.3">
      <c r="A240" s="2" t="s">
        <v>694</v>
      </c>
      <c r="B240" s="2" t="str">
        <f t="shared" si="183"/>
        <v>239</v>
      </c>
      <c r="C240" s="2" t="str">
        <f t="shared" si="184"/>
        <v>239</v>
      </c>
      <c r="D240" s="2"/>
      <c r="E240" s="2" t="s">
        <v>491</v>
      </c>
      <c r="F240" s="2" t="s">
        <v>491</v>
      </c>
      <c r="G240" s="2" t="s">
        <v>491</v>
      </c>
      <c r="H240" s="2"/>
      <c r="I240" s="2"/>
      <c r="J240" s="2"/>
      <c r="K240" s="2"/>
      <c r="L240" s="2"/>
      <c r="M240" s="2"/>
      <c r="N240" s="16">
        <f t="shared" ref="N240" si="187">P232+R232</f>
        <v>0</v>
      </c>
      <c r="O240" s="2"/>
      <c r="P240" s="16">
        <f>IF(O240="",0,VLOOKUP(O240,CHOOSE({1,2},X$2:X539,Personnel!A$2:A538),2,0))</f>
        <v>0</v>
      </c>
      <c r="Q240" s="2"/>
      <c r="R240" s="16">
        <f>IF(Q240="",0,VLOOKUP(Q240,CHOOSE({1,2},S$2:S539,Personnel!A$2:A539),2,0))</f>
        <v>0</v>
      </c>
      <c r="S240" s="2"/>
      <c r="T240" s="52">
        <f t="shared" ca="1" si="138"/>
        <v>44517</v>
      </c>
      <c r="U240" s="52" t="s">
        <v>2</v>
      </c>
      <c r="V240" s="2">
        <v>1</v>
      </c>
      <c r="X240" s="16" t="str">
        <f t="shared" si="139"/>
        <v xml:space="preserve">   </v>
      </c>
      <c r="Z240" s="2" t="s">
        <v>491</v>
      </c>
      <c r="AA240" s="2" t="s">
        <v>491</v>
      </c>
      <c r="AB240" s="2" t="s">
        <v>491</v>
      </c>
      <c r="AC240" s="2" t="s">
        <v>491</v>
      </c>
      <c r="AD240" s="2" t="s">
        <v>491</v>
      </c>
      <c r="AJ240" s="8" t="str">
        <f t="shared" ca="1" si="140"/>
        <v>insert into personnel([empref],[manager],[startdate],[enddate]) values ('239','0','2021-11-17','1899-12-30 00:00:00.000')exec @id=dbo.nextval 'personnel.empref'</v>
      </c>
    </row>
    <row r="241" spans="1:36" x14ac:dyDescent="0.3">
      <c r="A241" s="2" t="s">
        <v>695</v>
      </c>
      <c r="B241" s="2" t="str">
        <f t="shared" si="183"/>
        <v>240</v>
      </c>
      <c r="C241" s="2" t="str">
        <f t="shared" si="184"/>
        <v>240</v>
      </c>
      <c r="D241" s="2"/>
      <c r="E241" s="2" t="s">
        <v>491</v>
      </c>
      <c r="F241" s="2" t="s">
        <v>491</v>
      </c>
      <c r="G241" s="2" t="s">
        <v>491</v>
      </c>
      <c r="H241" s="2"/>
      <c r="I241" s="2"/>
      <c r="J241" s="2"/>
      <c r="K241" s="2"/>
      <c r="L241" s="2"/>
      <c r="M241" s="2"/>
      <c r="N241" s="16">
        <f t="shared" ref="N241" si="188">IF(P241+R241="",0,P241+R241)</f>
        <v>0</v>
      </c>
      <c r="O241" s="2"/>
      <c r="P241" s="16">
        <f>IF(O241="",0,VLOOKUP(O241,CHOOSE({1,2},X$2:X540,Personnel!A$2:A539),2,0))</f>
        <v>0</v>
      </c>
      <c r="Q241" s="2"/>
      <c r="R241" s="16">
        <f>IF(Q241="",0,VLOOKUP(Q241,CHOOSE({1,2},S$2:S540,Personnel!A$2:A540),2,0))</f>
        <v>0</v>
      </c>
      <c r="S241" s="2"/>
      <c r="T241" s="52">
        <f t="shared" ca="1" si="138"/>
        <v>44517</v>
      </c>
      <c r="U241" s="52" t="s">
        <v>2</v>
      </c>
      <c r="V241" s="2">
        <v>1</v>
      </c>
      <c r="X241" s="16" t="str">
        <f t="shared" si="139"/>
        <v xml:space="preserve">   </v>
      </c>
      <c r="Z241" s="2" t="s">
        <v>491</v>
      </c>
      <c r="AA241" s="2" t="s">
        <v>491</v>
      </c>
      <c r="AB241" s="2" t="s">
        <v>491</v>
      </c>
      <c r="AC241" s="2" t="s">
        <v>491</v>
      </c>
      <c r="AD241" s="2" t="s">
        <v>491</v>
      </c>
      <c r="AJ241" s="8" t="str">
        <f t="shared" ca="1" si="140"/>
        <v>insert into personnel([empref],[manager],[startdate],[enddate]) values ('240','0','2021-11-17','1899-12-30 00:00:00.000')exec @id=dbo.nextval 'personnel.empref'</v>
      </c>
    </row>
    <row r="242" spans="1:36" x14ac:dyDescent="0.3">
      <c r="A242" s="2" t="s">
        <v>696</v>
      </c>
      <c r="B242" s="2" t="str">
        <f t="shared" si="183"/>
        <v>241</v>
      </c>
      <c r="C242" s="2" t="str">
        <f t="shared" si="184"/>
        <v>241</v>
      </c>
      <c r="D242" s="2"/>
      <c r="E242" s="2" t="s">
        <v>491</v>
      </c>
      <c r="F242" s="2" t="s">
        <v>491</v>
      </c>
      <c r="G242" s="2" t="s">
        <v>491</v>
      </c>
      <c r="H242" s="2"/>
      <c r="I242" s="2"/>
      <c r="J242" s="2"/>
      <c r="K242" s="2"/>
      <c r="L242" s="2"/>
      <c r="M242" s="2"/>
      <c r="N242" s="16">
        <f t="shared" ref="N242" si="189">P234+R234</f>
        <v>0</v>
      </c>
      <c r="O242" s="2"/>
      <c r="P242" s="16">
        <f>IF(O242="",0,VLOOKUP(O242,CHOOSE({1,2},X$2:X541,Personnel!A$2:A540),2,0))</f>
        <v>0</v>
      </c>
      <c r="Q242" s="2"/>
      <c r="R242" s="16">
        <f>IF(Q242="",0,VLOOKUP(Q242,CHOOSE({1,2},S$2:S541,Personnel!A$2:A541),2,0))</f>
        <v>0</v>
      </c>
      <c r="S242" s="2"/>
      <c r="T242" s="52">
        <f t="shared" ca="1" si="138"/>
        <v>44517</v>
      </c>
      <c r="U242" s="52" t="s">
        <v>2</v>
      </c>
      <c r="V242" s="2">
        <v>1</v>
      </c>
      <c r="X242" s="16" t="str">
        <f t="shared" si="139"/>
        <v xml:space="preserve">   </v>
      </c>
      <c r="Z242" s="2" t="s">
        <v>491</v>
      </c>
      <c r="AA242" s="2" t="s">
        <v>491</v>
      </c>
      <c r="AB242" s="2" t="s">
        <v>491</v>
      </c>
      <c r="AC242" s="2" t="s">
        <v>491</v>
      </c>
      <c r="AD242" s="2" t="s">
        <v>491</v>
      </c>
      <c r="AJ242" s="8" t="str">
        <f t="shared" ca="1" si="140"/>
        <v>insert into personnel([empref],[manager],[startdate],[enddate]) values ('241','0','2021-11-17','1899-12-30 00:00:00.000')exec @id=dbo.nextval 'personnel.empref'</v>
      </c>
    </row>
    <row r="243" spans="1:36" x14ac:dyDescent="0.3">
      <c r="A243" s="2" t="s">
        <v>697</v>
      </c>
      <c r="B243" s="2" t="str">
        <f t="shared" si="183"/>
        <v>242</v>
      </c>
      <c r="C243" s="2" t="str">
        <f t="shared" si="184"/>
        <v>242</v>
      </c>
      <c r="D243" s="2"/>
      <c r="E243" s="2" t="s">
        <v>491</v>
      </c>
      <c r="F243" s="2" t="s">
        <v>491</v>
      </c>
      <c r="G243" s="2" t="s">
        <v>491</v>
      </c>
      <c r="H243" s="2"/>
      <c r="I243" s="2"/>
      <c r="J243" s="2"/>
      <c r="K243" s="2"/>
      <c r="L243" s="2"/>
      <c r="M243" s="2"/>
      <c r="N243" s="16">
        <f t="shared" ref="N243" si="190">IF(P243+R243="",0,P243+R243)</f>
        <v>0</v>
      </c>
      <c r="O243" s="2"/>
      <c r="P243" s="16">
        <f>IF(O243="",0,VLOOKUP(O243,CHOOSE({1,2},X$2:X542,Personnel!A$2:A541),2,0))</f>
        <v>0</v>
      </c>
      <c r="Q243" s="2"/>
      <c r="R243" s="16">
        <f>IF(Q243="",0,VLOOKUP(Q243,CHOOSE({1,2},S$2:S542,Personnel!A$2:A542),2,0))</f>
        <v>0</v>
      </c>
      <c r="S243" s="2"/>
      <c r="T243" s="52">
        <f t="shared" ca="1" si="138"/>
        <v>44517</v>
      </c>
      <c r="U243" s="52" t="s">
        <v>2</v>
      </c>
      <c r="V243" s="2">
        <v>1</v>
      </c>
      <c r="X243" s="16" t="str">
        <f t="shared" si="139"/>
        <v xml:space="preserve">   </v>
      </c>
      <c r="Z243" s="2" t="s">
        <v>491</v>
      </c>
      <c r="AA243" s="2" t="s">
        <v>491</v>
      </c>
      <c r="AB243" s="2" t="s">
        <v>491</v>
      </c>
      <c r="AC243" s="2" t="s">
        <v>491</v>
      </c>
      <c r="AD243" s="2" t="s">
        <v>491</v>
      </c>
      <c r="AJ243" s="8" t="str">
        <f t="shared" ca="1" si="140"/>
        <v>insert into personnel([empref],[manager],[startdate],[enddate]) values ('242','0','2021-11-17','1899-12-30 00:00:00.000')exec @id=dbo.nextval 'personnel.empref'</v>
      </c>
    </row>
    <row r="244" spans="1:36" x14ac:dyDescent="0.3">
      <c r="A244" s="2" t="s">
        <v>698</v>
      </c>
      <c r="B244" s="2" t="str">
        <f t="shared" si="183"/>
        <v>243</v>
      </c>
      <c r="C244" s="2" t="str">
        <f t="shared" si="184"/>
        <v>243</v>
      </c>
      <c r="D244" s="2"/>
      <c r="E244" s="2" t="s">
        <v>491</v>
      </c>
      <c r="F244" s="2" t="s">
        <v>491</v>
      </c>
      <c r="G244" s="2" t="s">
        <v>491</v>
      </c>
      <c r="H244" s="2"/>
      <c r="I244" s="2"/>
      <c r="J244" s="2"/>
      <c r="K244" s="2"/>
      <c r="L244" s="2"/>
      <c r="M244" s="2"/>
      <c r="N244" s="16">
        <f t="shared" ref="N244" si="191">P236+R236</f>
        <v>0</v>
      </c>
      <c r="O244" s="2"/>
      <c r="P244" s="16">
        <f>IF(O244="",0,VLOOKUP(O244,CHOOSE({1,2},X$2:X543,Personnel!A$2:A542),2,0))</f>
        <v>0</v>
      </c>
      <c r="Q244" s="2"/>
      <c r="R244" s="16">
        <f>IF(Q244="",0,VLOOKUP(Q244,CHOOSE({1,2},S$2:S543,Personnel!A$2:A543),2,0))</f>
        <v>0</v>
      </c>
      <c r="S244" s="2"/>
      <c r="T244" s="52">
        <f t="shared" ca="1" si="138"/>
        <v>44517</v>
      </c>
      <c r="U244" s="52" t="s">
        <v>2</v>
      </c>
      <c r="V244" s="2">
        <v>1</v>
      </c>
      <c r="X244" s="16" t="str">
        <f t="shared" si="139"/>
        <v xml:space="preserve">   </v>
      </c>
      <c r="Z244" s="2" t="s">
        <v>491</v>
      </c>
      <c r="AA244" s="2" t="s">
        <v>491</v>
      </c>
      <c r="AB244" s="2" t="s">
        <v>491</v>
      </c>
      <c r="AC244" s="2" t="s">
        <v>491</v>
      </c>
      <c r="AD244" s="2" t="s">
        <v>491</v>
      </c>
      <c r="AJ244" s="8" t="str">
        <f t="shared" ca="1" si="140"/>
        <v>insert into personnel([empref],[manager],[startdate],[enddate]) values ('243','0','2021-11-17','1899-12-30 00:00:00.000')exec @id=dbo.nextval 'personnel.empref'</v>
      </c>
    </row>
    <row r="245" spans="1:36" x14ac:dyDescent="0.3">
      <c r="A245" s="2" t="s">
        <v>699</v>
      </c>
      <c r="B245" s="2" t="str">
        <f t="shared" si="183"/>
        <v>244</v>
      </c>
      <c r="C245" s="2" t="str">
        <f t="shared" si="184"/>
        <v>244</v>
      </c>
      <c r="D245" s="2"/>
      <c r="E245" s="2" t="s">
        <v>491</v>
      </c>
      <c r="F245" s="2" t="s">
        <v>491</v>
      </c>
      <c r="G245" s="2" t="s">
        <v>491</v>
      </c>
      <c r="H245" s="2"/>
      <c r="I245" s="2"/>
      <c r="J245" s="2"/>
      <c r="K245" s="2"/>
      <c r="L245" s="2"/>
      <c r="M245" s="2"/>
      <c r="N245" s="16">
        <f t="shared" ref="N245" si="192">IF(P245+R245="",0,P245+R245)</f>
        <v>0</v>
      </c>
      <c r="O245" s="2"/>
      <c r="P245" s="16">
        <f>IF(O245="",0,VLOOKUP(O245,CHOOSE({1,2},X$2:X544,Personnel!A$2:A543),2,0))</f>
        <v>0</v>
      </c>
      <c r="Q245" s="2"/>
      <c r="R245" s="16">
        <f>IF(Q245="",0,VLOOKUP(Q245,CHOOSE({1,2},S$2:S544,Personnel!A$2:A544),2,0))</f>
        <v>0</v>
      </c>
      <c r="S245" s="2"/>
      <c r="T245" s="52">
        <f t="shared" ca="1" si="138"/>
        <v>44517</v>
      </c>
      <c r="U245" s="52" t="s">
        <v>2</v>
      </c>
      <c r="V245" s="2">
        <v>1</v>
      </c>
      <c r="X245" s="16" t="str">
        <f t="shared" si="139"/>
        <v xml:space="preserve">   </v>
      </c>
      <c r="Z245" s="2" t="s">
        <v>491</v>
      </c>
      <c r="AA245" s="2" t="s">
        <v>491</v>
      </c>
      <c r="AB245" s="2" t="s">
        <v>491</v>
      </c>
      <c r="AC245" s="2" t="s">
        <v>491</v>
      </c>
      <c r="AD245" s="2" t="s">
        <v>491</v>
      </c>
      <c r="AJ245" s="8" t="str">
        <f t="shared" ca="1" si="140"/>
        <v>insert into personnel([empref],[manager],[startdate],[enddate]) values ('244','0','2021-11-17','1899-12-30 00:00:00.000')exec @id=dbo.nextval 'personnel.empref'</v>
      </c>
    </row>
    <row r="246" spans="1:36" x14ac:dyDescent="0.3">
      <c r="A246" s="2" t="s">
        <v>700</v>
      </c>
      <c r="B246" s="2" t="str">
        <f t="shared" si="183"/>
        <v>245</v>
      </c>
      <c r="C246" s="2" t="str">
        <f t="shared" si="184"/>
        <v>245</v>
      </c>
      <c r="D246" s="2"/>
      <c r="E246" s="2" t="s">
        <v>491</v>
      </c>
      <c r="F246" s="2" t="s">
        <v>491</v>
      </c>
      <c r="G246" s="2" t="s">
        <v>491</v>
      </c>
      <c r="H246" s="2"/>
      <c r="I246" s="2"/>
      <c r="J246" s="2"/>
      <c r="K246" s="2"/>
      <c r="L246" s="2"/>
      <c r="M246" s="2"/>
      <c r="N246" s="16">
        <f t="shared" ref="N246" si="193">P238+R238</f>
        <v>0</v>
      </c>
      <c r="O246" s="2"/>
      <c r="P246" s="16">
        <f>IF(O246="",0,VLOOKUP(O246,CHOOSE({1,2},X$2:X545,Personnel!A$2:A544),2,0))</f>
        <v>0</v>
      </c>
      <c r="Q246" s="2"/>
      <c r="R246" s="16">
        <f>IF(Q246="",0,VLOOKUP(Q246,CHOOSE({1,2},S$2:S545,Personnel!A$2:A545),2,0))</f>
        <v>0</v>
      </c>
      <c r="S246" s="2"/>
      <c r="T246" s="52">
        <f t="shared" ca="1" si="138"/>
        <v>44517</v>
      </c>
      <c r="U246" s="52" t="s">
        <v>2</v>
      </c>
      <c r="V246" s="2">
        <v>1</v>
      </c>
      <c r="X246" s="16" t="str">
        <f t="shared" si="139"/>
        <v xml:space="preserve">   </v>
      </c>
      <c r="Z246" s="2" t="s">
        <v>491</v>
      </c>
      <c r="AA246" s="2" t="s">
        <v>491</v>
      </c>
      <c r="AB246" s="2" t="s">
        <v>491</v>
      </c>
      <c r="AC246" s="2" t="s">
        <v>491</v>
      </c>
      <c r="AD246" s="2" t="s">
        <v>491</v>
      </c>
      <c r="AJ246" s="8" t="str">
        <f t="shared" ca="1" si="140"/>
        <v>insert into personnel([empref],[manager],[startdate],[enddate]) values ('245','0','2021-11-17','1899-12-30 00:00:00.000')exec @id=dbo.nextval 'personnel.empref'</v>
      </c>
    </row>
    <row r="247" spans="1:36" x14ac:dyDescent="0.3">
      <c r="A247" s="2" t="s">
        <v>701</v>
      </c>
      <c r="B247" s="2" t="str">
        <f t="shared" si="183"/>
        <v>246</v>
      </c>
      <c r="C247" s="2" t="str">
        <f t="shared" si="184"/>
        <v>246</v>
      </c>
      <c r="D247" s="2"/>
      <c r="E247" s="2" t="s">
        <v>491</v>
      </c>
      <c r="F247" s="2" t="s">
        <v>491</v>
      </c>
      <c r="G247" s="2" t="s">
        <v>491</v>
      </c>
      <c r="H247" s="2"/>
      <c r="I247" s="2"/>
      <c r="J247" s="2"/>
      <c r="K247" s="2"/>
      <c r="L247" s="2"/>
      <c r="M247" s="2"/>
      <c r="N247" s="16">
        <f t="shared" ref="N247" si="194">IF(P247+R247="",0,P247+R247)</f>
        <v>0</v>
      </c>
      <c r="O247" s="2"/>
      <c r="P247" s="16">
        <f>IF(O247="",0,VLOOKUP(O247,CHOOSE({1,2},X$2:X546,Personnel!A$2:A545),2,0))</f>
        <v>0</v>
      </c>
      <c r="Q247" s="2"/>
      <c r="R247" s="16">
        <f>IF(Q247="",0,VLOOKUP(Q247,CHOOSE({1,2},S$2:S546,Personnel!A$2:A546),2,0))</f>
        <v>0</v>
      </c>
      <c r="S247" s="2"/>
      <c r="T247" s="52">
        <f t="shared" ca="1" si="138"/>
        <v>44517</v>
      </c>
      <c r="U247" s="52" t="s">
        <v>2</v>
      </c>
      <c r="V247" s="2">
        <v>1</v>
      </c>
      <c r="X247" s="16" t="str">
        <f t="shared" si="139"/>
        <v xml:space="preserve">   </v>
      </c>
      <c r="Z247" s="2" t="s">
        <v>491</v>
      </c>
      <c r="AA247" s="2" t="s">
        <v>491</v>
      </c>
      <c r="AB247" s="2" t="s">
        <v>491</v>
      </c>
      <c r="AC247" s="2" t="s">
        <v>491</v>
      </c>
      <c r="AD247" s="2" t="s">
        <v>491</v>
      </c>
      <c r="AJ247" s="8" t="str">
        <f t="shared" ca="1" si="140"/>
        <v>insert into personnel([empref],[manager],[startdate],[enddate]) values ('246','0','2021-11-17','1899-12-30 00:00:00.000')exec @id=dbo.nextval 'personnel.empref'</v>
      </c>
    </row>
    <row r="248" spans="1:36" x14ac:dyDescent="0.3">
      <c r="A248" s="2" t="s">
        <v>702</v>
      </c>
      <c r="B248" s="2" t="str">
        <f t="shared" si="183"/>
        <v>247</v>
      </c>
      <c r="C248" s="2" t="str">
        <f t="shared" si="184"/>
        <v>247</v>
      </c>
      <c r="D248" s="2"/>
      <c r="E248" s="2" t="s">
        <v>491</v>
      </c>
      <c r="F248" s="2" t="s">
        <v>491</v>
      </c>
      <c r="G248" s="2" t="s">
        <v>491</v>
      </c>
      <c r="H248" s="2"/>
      <c r="I248" s="2"/>
      <c r="J248" s="2"/>
      <c r="K248" s="2"/>
      <c r="L248" s="2"/>
      <c r="M248" s="2"/>
      <c r="N248" s="16">
        <f t="shared" ref="N248" si="195">P240+R240</f>
        <v>0</v>
      </c>
      <c r="O248" s="2"/>
      <c r="P248" s="16">
        <f>IF(O248="",0,VLOOKUP(O248,CHOOSE({1,2},X$2:X547,Personnel!A$2:A546),2,0))</f>
        <v>0</v>
      </c>
      <c r="Q248" s="2"/>
      <c r="R248" s="16">
        <f>IF(Q248="",0,VLOOKUP(Q248,CHOOSE({1,2},S$2:S547,Personnel!A$2:A547),2,0))</f>
        <v>0</v>
      </c>
      <c r="S248" s="2"/>
      <c r="T248" s="52">
        <f t="shared" ca="1" si="138"/>
        <v>44517</v>
      </c>
      <c r="U248" s="52" t="s">
        <v>2</v>
      </c>
      <c r="V248" s="2">
        <v>1</v>
      </c>
      <c r="X248" s="16" t="str">
        <f t="shared" si="139"/>
        <v xml:space="preserve">   </v>
      </c>
      <c r="Z248" s="2" t="s">
        <v>491</v>
      </c>
      <c r="AA248" s="2" t="s">
        <v>491</v>
      </c>
      <c r="AB248" s="2" t="s">
        <v>491</v>
      </c>
      <c r="AC248" s="2" t="s">
        <v>491</v>
      </c>
      <c r="AD248" s="2" t="s">
        <v>491</v>
      </c>
      <c r="AJ248" s="8" t="str">
        <f t="shared" ca="1" si="140"/>
        <v>insert into personnel([empref],[manager],[startdate],[enddate]) values ('247','0','2021-11-17','1899-12-30 00:00:00.000')exec @id=dbo.nextval 'personnel.empref'</v>
      </c>
    </row>
    <row r="249" spans="1:36" x14ac:dyDescent="0.3">
      <c r="A249" s="2" t="s">
        <v>703</v>
      </c>
      <c r="B249" s="2" t="str">
        <f t="shared" si="183"/>
        <v>248</v>
      </c>
      <c r="C249" s="2" t="str">
        <f t="shared" si="184"/>
        <v>248</v>
      </c>
      <c r="D249" s="2"/>
      <c r="E249" s="2" t="s">
        <v>491</v>
      </c>
      <c r="F249" s="2" t="s">
        <v>491</v>
      </c>
      <c r="G249" s="2" t="s">
        <v>491</v>
      </c>
      <c r="H249" s="2"/>
      <c r="I249" s="2"/>
      <c r="J249" s="2"/>
      <c r="K249" s="2"/>
      <c r="L249" s="2"/>
      <c r="M249" s="2"/>
      <c r="N249" s="16">
        <f t="shared" ref="N249" si="196">IF(P249+R249="",0,P249+R249)</f>
        <v>0</v>
      </c>
      <c r="O249" s="2"/>
      <c r="P249" s="16">
        <f>IF(O249="",0,VLOOKUP(O249,CHOOSE({1,2},X$2:X548,Personnel!A$2:A547),2,0))</f>
        <v>0</v>
      </c>
      <c r="Q249" s="2"/>
      <c r="R249" s="16">
        <f>IF(Q249="",0,VLOOKUP(Q249,CHOOSE({1,2},S$2:S548,Personnel!A$2:A548),2,0))</f>
        <v>0</v>
      </c>
      <c r="S249" s="2"/>
      <c r="T249" s="52">
        <f t="shared" ca="1" si="138"/>
        <v>44517</v>
      </c>
      <c r="U249" s="52" t="s">
        <v>2</v>
      </c>
      <c r="V249" s="2">
        <v>1</v>
      </c>
      <c r="X249" s="16" t="str">
        <f t="shared" si="139"/>
        <v xml:space="preserve">   </v>
      </c>
      <c r="Z249" s="2" t="s">
        <v>491</v>
      </c>
      <c r="AA249" s="2" t="s">
        <v>491</v>
      </c>
      <c r="AB249" s="2" t="s">
        <v>491</v>
      </c>
      <c r="AC249" s="2" t="s">
        <v>491</v>
      </c>
      <c r="AD249" s="2" t="s">
        <v>491</v>
      </c>
      <c r="AJ249" s="8" t="str">
        <f t="shared" ca="1" si="140"/>
        <v>insert into personnel([empref],[manager],[startdate],[enddate]) values ('248','0','2021-11-17','1899-12-30 00:00:00.000')exec @id=dbo.nextval 'personnel.empref'</v>
      </c>
    </row>
    <row r="250" spans="1:36" x14ac:dyDescent="0.3">
      <c r="A250" s="2" t="s">
        <v>704</v>
      </c>
      <c r="B250" s="2" t="str">
        <f t="shared" si="183"/>
        <v>249</v>
      </c>
      <c r="C250" s="2" t="str">
        <f t="shared" si="184"/>
        <v>249</v>
      </c>
      <c r="D250" s="2"/>
      <c r="E250" s="2" t="s">
        <v>491</v>
      </c>
      <c r="F250" s="2" t="s">
        <v>491</v>
      </c>
      <c r="G250" s="2" t="s">
        <v>491</v>
      </c>
      <c r="H250" s="2"/>
      <c r="I250" s="2"/>
      <c r="J250" s="2"/>
      <c r="K250" s="2"/>
      <c r="L250" s="2"/>
      <c r="M250" s="2"/>
      <c r="N250" s="16">
        <f t="shared" ref="N250" si="197">P242+R242</f>
        <v>0</v>
      </c>
      <c r="O250" s="2"/>
      <c r="P250" s="16">
        <f>IF(O250="",0,VLOOKUP(O250,CHOOSE({1,2},X$2:X549,Personnel!A$2:A548),2,0))</f>
        <v>0</v>
      </c>
      <c r="Q250" s="2"/>
      <c r="R250" s="16">
        <f>IF(Q250="",0,VLOOKUP(Q250,CHOOSE({1,2},S$2:S549,Personnel!A$2:A549),2,0))</f>
        <v>0</v>
      </c>
      <c r="S250" s="2"/>
      <c r="T250" s="52">
        <f t="shared" ca="1" si="138"/>
        <v>44517</v>
      </c>
      <c r="U250" s="52" t="s">
        <v>2</v>
      </c>
      <c r="V250" s="2">
        <v>1</v>
      </c>
      <c r="X250" s="16" t="str">
        <f t="shared" si="139"/>
        <v xml:space="preserve">   </v>
      </c>
      <c r="Z250" s="2" t="s">
        <v>491</v>
      </c>
      <c r="AA250" s="2" t="s">
        <v>491</v>
      </c>
      <c r="AB250" s="2" t="s">
        <v>491</v>
      </c>
      <c r="AC250" s="2" t="s">
        <v>491</v>
      </c>
      <c r="AD250" s="2" t="s">
        <v>491</v>
      </c>
      <c r="AJ250" s="8" t="str">
        <f t="shared" ca="1" si="140"/>
        <v>insert into personnel([empref],[manager],[startdate],[enddate]) values ('249','0','2021-11-17','1899-12-30 00:00:00.000')exec @id=dbo.nextval 'personnel.empref'</v>
      </c>
    </row>
    <row r="251" spans="1:36" x14ac:dyDescent="0.3">
      <c r="A251" s="2" t="s">
        <v>705</v>
      </c>
      <c r="B251" s="2" t="str">
        <f t="shared" si="183"/>
        <v>250</v>
      </c>
      <c r="C251" s="2" t="str">
        <f t="shared" si="184"/>
        <v>250</v>
      </c>
      <c r="D251" s="2"/>
      <c r="E251" s="2" t="s">
        <v>491</v>
      </c>
      <c r="F251" s="2" t="s">
        <v>491</v>
      </c>
      <c r="G251" s="2" t="s">
        <v>491</v>
      </c>
      <c r="H251" s="2"/>
      <c r="I251" s="2"/>
      <c r="J251" s="2"/>
      <c r="K251" s="2"/>
      <c r="L251" s="2"/>
      <c r="M251" s="2"/>
      <c r="N251" s="16">
        <f t="shared" ref="N251" si="198">IF(P251+R251="",0,P251+R251)</f>
        <v>0</v>
      </c>
      <c r="O251" s="2"/>
      <c r="P251" s="16">
        <f>IF(O251="",0,VLOOKUP(O251,CHOOSE({1,2},X$2:X550,Personnel!A$2:A549),2,0))</f>
        <v>0</v>
      </c>
      <c r="Q251" s="2"/>
      <c r="R251" s="16">
        <f>IF(Q251="",0,VLOOKUP(Q251,CHOOSE({1,2},S$2:S550,Personnel!A$2:A550),2,0))</f>
        <v>0</v>
      </c>
      <c r="S251" s="2"/>
      <c r="T251" s="52">
        <f t="shared" ca="1" si="138"/>
        <v>44517</v>
      </c>
      <c r="U251" s="52" t="s">
        <v>2</v>
      </c>
      <c r="V251" s="2">
        <v>1</v>
      </c>
      <c r="X251" s="16" t="str">
        <f t="shared" si="139"/>
        <v xml:space="preserve">   </v>
      </c>
      <c r="Z251" s="2" t="s">
        <v>491</v>
      </c>
      <c r="AA251" s="2" t="s">
        <v>491</v>
      </c>
      <c r="AB251" s="2" t="s">
        <v>491</v>
      </c>
      <c r="AC251" s="2" t="s">
        <v>491</v>
      </c>
      <c r="AD251" s="2" t="s">
        <v>491</v>
      </c>
      <c r="AJ251" s="8" t="str">
        <f t="shared" ca="1" si="140"/>
        <v>insert into personnel([empref],[manager],[startdate],[enddate]) values ('250','0','2021-11-17','1899-12-30 00:00:00.000')exec @id=dbo.nextval 'personnel.empref'</v>
      </c>
    </row>
    <row r="252" spans="1:36" x14ac:dyDescent="0.3">
      <c r="A252" s="2" t="s">
        <v>706</v>
      </c>
      <c r="B252" s="2" t="str">
        <f t="shared" si="183"/>
        <v>251</v>
      </c>
      <c r="C252" s="2" t="str">
        <f t="shared" si="184"/>
        <v>251</v>
      </c>
      <c r="D252" s="2"/>
      <c r="E252" s="2" t="s">
        <v>491</v>
      </c>
      <c r="F252" s="2" t="s">
        <v>491</v>
      </c>
      <c r="G252" s="2" t="s">
        <v>491</v>
      </c>
      <c r="H252" s="2"/>
      <c r="I252" s="2"/>
      <c r="J252" s="2"/>
      <c r="K252" s="2"/>
      <c r="L252" s="2"/>
      <c r="M252" s="2"/>
      <c r="N252" s="16">
        <f t="shared" ref="N252" si="199">P244+R244</f>
        <v>0</v>
      </c>
      <c r="O252" s="2"/>
      <c r="P252" s="16">
        <f>IF(O252="",0,VLOOKUP(O252,CHOOSE({1,2},X$2:X551,Personnel!A$2:A550),2,0))</f>
        <v>0</v>
      </c>
      <c r="Q252" s="2"/>
      <c r="R252" s="16">
        <f>IF(Q252="",0,VLOOKUP(Q252,CHOOSE({1,2},S$2:S551,Personnel!A$2:A551),2,0))</f>
        <v>0</v>
      </c>
      <c r="S252" s="2"/>
      <c r="T252" s="52">
        <f t="shared" ca="1" si="138"/>
        <v>44517</v>
      </c>
      <c r="U252" s="52" t="s">
        <v>2</v>
      </c>
      <c r="V252" s="2">
        <v>1</v>
      </c>
      <c r="X252" s="16" t="str">
        <f t="shared" si="139"/>
        <v xml:space="preserve">   </v>
      </c>
      <c r="Z252" s="2" t="s">
        <v>491</v>
      </c>
      <c r="AA252" s="2" t="s">
        <v>491</v>
      </c>
      <c r="AB252" s="2" t="s">
        <v>491</v>
      </c>
      <c r="AC252" s="2" t="s">
        <v>491</v>
      </c>
      <c r="AD252" s="2" t="s">
        <v>491</v>
      </c>
      <c r="AJ252" s="8" t="str">
        <f t="shared" ca="1" si="140"/>
        <v>insert into personnel([empref],[manager],[startdate],[enddate]) values ('251','0','2021-11-17','1899-12-30 00:00:00.000')exec @id=dbo.nextval 'personnel.empref'</v>
      </c>
    </row>
    <row r="253" spans="1:36" x14ac:dyDescent="0.3">
      <c r="A253" s="2" t="s">
        <v>707</v>
      </c>
      <c r="B253" s="2" t="str">
        <f t="shared" si="183"/>
        <v>252</v>
      </c>
      <c r="C253" s="2" t="str">
        <f t="shared" si="184"/>
        <v>252</v>
      </c>
      <c r="D253" s="2"/>
      <c r="E253" s="2" t="s">
        <v>491</v>
      </c>
      <c r="F253" s="2" t="s">
        <v>491</v>
      </c>
      <c r="G253" s="2" t="s">
        <v>491</v>
      </c>
      <c r="H253" s="2"/>
      <c r="I253" s="2"/>
      <c r="J253" s="2"/>
      <c r="K253" s="2"/>
      <c r="L253" s="2"/>
      <c r="M253" s="2"/>
      <c r="N253" s="16">
        <f t="shared" ref="N253" si="200">IF(P253+R253="",0,P253+R253)</f>
        <v>0</v>
      </c>
      <c r="O253" s="2"/>
      <c r="P253" s="16">
        <f>IF(O253="",0,VLOOKUP(O253,CHOOSE({1,2},X$2:X552,Personnel!A$2:A551),2,0))</f>
        <v>0</v>
      </c>
      <c r="Q253" s="2"/>
      <c r="R253" s="16">
        <f>IF(Q253="",0,VLOOKUP(Q253,CHOOSE({1,2},S$2:S552,Personnel!A$2:A552),2,0))</f>
        <v>0</v>
      </c>
      <c r="S253" s="2"/>
      <c r="T253" s="52">
        <f t="shared" ca="1" si="138"/>
        <v>44517</v>
      </c>
      <c r="U253" s="52" t="s">
        <v>2</v>
      </c>
      <c r="V253" s="2">
        <v>1</v>
      </c>
      <c r="X253" s="16" t="str">
        <f t="shared" si="139"/>
        <v xml:space="preserve">   </v>
      </c>
      <c r="Z253" s="2" t="s">
        <v>491</v>
      </c>
      <c r="AA253" s="2" t="s">
        <v>491</v>
      </c>
      <c r="AB253" s="2" t="s">
        <v>491</v>
      </c>
      <c r="AC253" s="2" t="s">
        <v>491</v>
      </c>
      <c r="AD253" s="2" t="s">
        <v>491</v>
      </c>
      <c r="AJ253" s="8" t="str">
        <f t="shared" ca="1" si="140"/>
        <v>insert into personnel([empref],[manager],[startdate],[enddate]) values ('252','0','2021-11-17','1899-12-30 00:00:00.000')exec @id=dbo.nextval 'personnel.empref'</v>
      </c>
    </row>
    <row r="254" spans="1:36" x14ac:dyDescent="0.3">
      <c r="A254" s="2" t="s">
        <v>708</v>
      </c>
      <c r="B254" s="2" t="str">
        <f t="shared" si="183"/>
        <v>253</v>
      </c>
      <c r="C254" s="2" t="str">
        <f t="shared" si="184"/>
        <v>253</v>
      </c>
      <c r="D254" s="2"/>
      <c r="E254" s="2" t="s">
        <v>491</v>
      </c>
      <c r="F254" s="2" t="s">
        <v>491</v>
      </c>
      <c r="G254" s="2" t="s">
        <v>491</v>
      </c>
      <c r="H254" s="2"/>
      <c r="I254" s="2"/>
      <c r="J254" s="2"/>
      <c r="K254" s="2"/>
      <c r="L254" s="2"/>
      <c r="M254" s="2"/>
      <c r="N254" s="16">
        <f t="shared" ref="N254" si="201">P246+R246</f>
        <v>0</v>
      </c>
      <c r="O254" s="2"/>
      <c r="P254" s="16">
        <f>IF(O254="",0,VLOOKUP(O254,CHOOSE({1,2},X$2:X553,Personnel!A$2:A552),2,0))</f>
        <v>0</v>
      </c>
      <c r="Q254" s="2"/>
      <c r="R254" s="16">
        <f>IF(Q254="",0,VLOOKUP(Q254,CHOOSE({1,2},S$2:S553,Personnel!A$2:A553),2,0))</f>
        <v>0</v>
      </c>
      <c r="S254" s="2"/>
      <c r="T254" s="52">
        <f t="shared" ca="1" si="138"/>
        <v>44517</v>
      </c>
      <c r="U254" s="52" t="s">
        <v>2</v>
      </c>
      <c r="V254" s="2">
        <v>1</v>
      </c>
      <c r="X254" s="16" t="str">
        <f t="shared" si="139"/>
        <v xml:space="preserve">   </v>
      </c>
      <c r="Z254" s="2" t="s">
        <v>491</v>
      </c>
      <c r="AA254" s="2" t="s">
        <v>491</v>
      </c>
      <c r="AB254" s="2" t="s">
        <v>491</v>
      </c>
      <c r="AC254" s="2" t="s">
        <v>491</v>
      </c>
      <c r="AD254" s="2" t="s">
        <v>491</v>
      </c>
      <c r="AJ254" s="8" t="str">
        <f t="shared" ca="1" si="140"/>
        <v>insert into personnel([empref],[manager],[startdate],[enddate]) values ('253','0','2021-11-17','1899-12-30 00:00:00.000')exec @id=dbo.nextval 'personnel.empref'</v>
      </c>
    </row>
    <row r="255" spans="1:36" x14ac:dyDescent="0.3">
      <c r="A255" s="2" t="s">
        <v>709</v>
      </c>
      <c r="B255" s="2" t="str">
        <f t="shared" si="183"/>
        <v>254</v>
      </c>
      <c r="C255" s="2" t="str">
        <f t="shared" si="184"/>
        <v>254</v>
      </c>
      <c r="D255" s="2"/>
      <c r="E255" s="2" t="s">
        <v>491</v>
      </c>
      <c r="F255" s="2" t="s">
        <v>491</v>
      </c>
      <c r="G255" s="2" t="s">
        <v>491</v>
      </c>
      <c r="H255" s="2"/>
      <c r="I255" s="2"/>
      <c r="J255" s="2"/>
      <c r="K255" s="2"/>
      <c r="L255" s="2"/>
      <c r="M255" s="2"/>
      <c r="N255" s="16">
        <f t="shared" ref="N255" si="202">IF(P255+R255="",0,P255+R255)</f>
        <v>0</v>
      </c>
      <c r="O255" s="2"/>
      <c r="P255" s="16">
        <f>IF(O255="",0,VLOOKUP(O255,CHOOSE({1,2},X$2:X554,Personnel!A$2:A553),2,0))</f>
        <v>0</v>
      </c>
      <c r="Q255" s="2"/>
      <c r="R255" s="16">
        <f>IF(Q255="",0,VLOOKUP(Q255,CHOOSE({1,2},S$2:S554,Personnel!A$2:A554),2,0))</f>
        <v>0</v>
      </c>
      <c r="S255" s="2"/>
      <c r="T255" s="52">
        <f t="shared" ca="1" si="138"/>
        <v>44517</v>
      </c>
      <c r="U255" s="52" t="s">
        <v>2</v>
      </c>
      <c r="V255" s="2">
        <v>1</v>
      </c>
      <c r="X255" s="16" t="str">
        <f t="shared" si="139"/>
        <v xml:space="preserve">   </v>
      </c>
      <c r="Z255" s="2" t="s">
        <v>491</v>
      </c>
      <c r="AA255" s="2" t="s">
        <v>491</v>
      </c>
      <c r="AB255" s="2" t="s">
        <v>491</v>
      </c>
      <c r="AC255" s="2" t="s">
        <v>491</v>
      </c>
      <c r="AD255" s="2" t="s">
        <v>491</v>
      </c>
      <c r="AJ255" s="8" t="str">
        <f t="shared" ca="1" si="140"/>
        <v>insert into personnel([empref],[manager],[startdate],[enddate]) values ('254','0','2021-11-17','1899-12-30 00:00:00.000')exec @id=dbo.nextval 'personnel.empref'</v>
      </c>
    </row>
    <row r="256" spans="1:36" x14ac:dyDescent="0.3">
      <c r="A256" s="2" t="s">
        <v>710</v>
      </c>
      <c r="B256" s="2" t="str">
        <f t="shared" si="183"/>
        <v>255</v>
      </c>
      <c r="C256" s="2" t="str">
        <f t="shared" si="184"/>
        <v>255</v>
      </c>
      <c r="D256" s="2"/>
      <c r="E256" s="2" t="s">
        <v>491</v>
      </c>
      <c r="F256" s="2" t="s">
        <v>491</v>
      </c>
      <c r="G256" s="2" t="s">
        <v>491</v>
      </c>
      <c r="H256" s="2"/>
      <c r="I256" s="2"/>
      <c r="J256" s="2"/>
      <c r="K256" s="2"/>
      <c r="L256" s="2"/>
      <c r="M256" s="2"/>
      <c r="N256" s="16">
        <f t="shared" ref="N256" si="203">P248+R248</f>
        <v>0</v>
      </c>
      <c r="O256" s="2"/>
      <c r="P256" s="16">
        <f>IF(O256="",0,VLOOKUP(O256,CHOOSE({1,2},X$2:X555,Personnel!A$2:A554),2,0))</f>
        <v>0</v>
      </c>
      <c r="Q256" s="2"/>
      <c r="R256" s="16">
        <f>IF(Q256="",0,VLOOKUP(Q256,CHOOSE({1,2},S$2:S555,Personnel!A$2:A555),2,0))</f>
        <v>0</v>
      </c>
      <c r="S256" s="2"/>
      <c r="T256" s="52">
        <f t="shared" ca="1" si="138"/>
        <v>44517</v>
      </c>
      <c r="U256" s="52" t="s">
        <v>2</v>
      </c>
      <c r="V256" s="2">
        <v>1</v>
      </c>
      <c r="X256" s="16" t="str">
        <f t="shared" si="139"/>
        <v xml:space="preserve">   </v>
      </c>
      <c r="Z256" s="2" t="s">
        <v>491</v>
      </c>
      <c r="AA256" s="2" t="s">
        <v>491</v>
      </c>
      <c r="AB256" s="2" t="s">
        <v>491</v>
      </c>
      <c r="AC256" s="2" t="s">
        <v>491</v>
      </c>
      <c r="AD256" s="2" t="s">
        <v>491</v>
      </c>
      <c r="AJ256" s="8" t="str">
        <f t="shared" ca="1" si="140"/>
        <v>insert into personnel([empref],[manager],[startdate],[enddate]) values ('255','0','2021-11-17','1899-12-30 00:00:00.000')exec @id=dbo.nextval 'personnel.empref'</v>
      </c>
    </row>
    <row r="257" spans="1:36" x14ac:dyDescent="0.3">
      <c r="A257" s="2" t="s">
        <v>711</v>
      </c>
      <c r="B257" s="2" t="str">
        <f t="shared" si="183"/>
        <v>256</v>
      </c>
      <c r="C257" s="2" t="str">
        <f t="shared" si="184"/>
        <v>256</v>
      </c>
      <c r="D257" s="2"/>
      <c r="E257" s="2" t="s">
        <v>491</v>
      </c>
      <c r="F257" s="2" t="s">
        <v>491</v>
      </c>
      <c r="G257" s="2" t="s">
        <v>491</v>
      </c>
      <c r="H257" s="2"/>
      <c r="I257" s="2"/>
      <c r="J257" s="2"/>
      <c r="K257" s="2"/>
      <c r="L257" s="2"/>
      <c r="M257" s="2"/>
      <c r="N257" s="16">
        <f t="shared" ref="N257" si="204">IF(P257+R257="",0,P257+R257)</f>
        <v>0</v>
      </c>
      <c r="O257" s="2"/>
      <c r="P257" s="16">
        <f>IF(O257="",0,VLOOKUP(O257,CHOOSE({1,2},X$2:X556,Personnel!A$2:A555),2,0))</f>
        <v>0</v>
      </c>
      <c r="Q257" s="2"/>
      <c r="R257" s="16">
        <f>IF(Q257="",0,VLOOKUP(Q257,CHOOSE({1,2},S$2:S556,Personnel!A$2:A556),2,0))</f>
        <v>0</v>
      </c>
      <c r="S257" s="2"/>
      <c r="T257" s="52">
        <f t="shared" ca="1" si="138"/>
        <v>44517</v>
      </c>
      <c r="U257" s="52" t="s">
        <v>2</v>
      </c>
      <c r="V257" s="2">
        <v>1</v>
      </c>
      <c r="X257" s="16" t="str">
        <f t="shared" si="139"/>
        <v xml:space="preserve">   </v>
      </c>
      <c r="Z257" s="2" t="s">
        <v>491</v>
      </c>
      <c r="AA257" s="2" t="s">
        <v>491</v>
      </c>
      <c r="AB257" s="2" t="s">
        <v>491</v>
      </c>
      <c r="AC257" s="2" t="s">
        <v>491</v>
      </c>
      <c r="AD257" s="2" t="s">
        <v>491</v>
      </c>
      <c r="AJ257" s="8" t="str">
        <f t="shared" ca="1" si="140"/>
        <v>insert into personnel([empref],[manager],[startdate],[enddate]) values ('256','0','2021-11-17','1899-12-30 00:00:00.000')exec @id=dbo.nextval 'personnel.empref'</v>
      </c>
    </row>
    <row r="258" spans="1:36" x14ac:dyDescent="0.3">
      <c r="A258" s="2" t="s">
        <v>712</v>
      </c>
      <c r="B258" s="2" t="str">
        <f t="shared" si="183"/>
        <v>257</v>
      </c>
      <c r="C258" s="2" t="str">
        <f t="shared" si="184"/>
        <v>257</v>
      </c>
      <c r="D258" s="2"/>
      <c r="E258" s="2" t="s">
        <v>491</v>
      </c>
      <c r="F258" s="2" t="s">
        <v>491</v>
      </c>
      <c r="G258" s="2" t="s">
        <v>491</v>
      </c>
      <c r="H258" s="2"/>
      <c r="I258" s="2"/>
      <c r="J258" s="2"/>
      <c r="K258" s="2"/>
      <c r="L258" s="2"/>
      <c r="M258" s="2"/>
      <c r="N258" s="16">
        <f t="shared" ref="N258" si="205">P250+R250</f>
        <v>0</v>
      </c>
      <c r="O258" s="2"/>
      <c r="P258" s="16">
        <f>IF(O258="",0,VLOOKUP(O258,CHOOSE({1,2},X$2:X557,Personnel!A$2:A556),2,0))</f>
        <v>0</v>
      </c>
      <c r="Q258" s="2"/>
      <c r="R258" s="16">
        <f>IF(Q258="",0,VLOOKUP(Q258,CHOOSE({1,2},S$2:S557,Personnel!A$2:A557),2,0))</f>
        <v>0</v>
      </c>
      <c r="S258" s="2"/>
      <c r="T258" s="52">
        <f t="shared" ca="1" si="138"/>
        <v>44517</v>
      </c>
      <c r="U258" s="52" t="s">
        <v>2</v>
      </c>
      <c r="V258" s="2">
        <v>1</v>
      </c>
      <c r="X258" s="16" t="str">
        <f t="shared" si="139"/>
        <v xml:space="preserve">   </v>
      </c>
      <c r="Z258" s="2" t="s">
        <v>491</v>
      </c>
      <c r="AA258" s="2" t="s">
        <v>491</v>
      </c>
      <c r="AB258" s="2" t="s">
        <v>491</v>
      </c>
      <c r="AC258" s="2" t="s">
        <v>491</v>
      </c>
      <c r="AD258" s="2" t="s">
        <v>491</v>
      </c>
      <c r="AJ258" s="8" t="str">
        <f t="shared" ca="1" si="140"/>
        <v>insert into personnel([empref],[manager],[startdate],[enddate]) values ('257','0','2021-11-17','1899-12-30 00:00:00.000')exec @id=dbo.nextval 'personnel.empref'</v>
      </c>
    </row>
    <row r="259" spans="1:36" x14ac:dyDescent="0.3">
      <c r="A259" s="2" t="s">
        <v>713</v>
      </c>
      <c r="B259" s="2" t="str">
        <f t="shared" si="183"/>
        <v>258</v>
      </c>
      <c r="C259" s="2" t="str">
        <f t="shared" si="184"/>
        <v>258</v>
      </c>
      <c r="D259" s="2"/>
      <c r="E259" s="2" t="s">
        <v>491</v>
      </c>
      <c r="F259" s="2" t="s">
        <v>491</v>
      </c>
      <c r="G259" s="2" t="s">
        <v>491</v>
      </c>
      <c r="H259" s="2"/>
      <c r="I259" s="2"/>
      <c r="J259" s="2"/>
      <c r="K259" s="2"/>
      <c r="L259" s="2"/>
      <c r="M259" s="2"/>
      <c r="N259" s="16">
        <f t="shared" ref="N259" si="206">IF(P259+R259="",0,P259+R259)</f>
        <v>0</v>
      </c>
      <c r="O259" s="2"/>
      <c r="P259" s="16">
        <f>IF(O259="",0,VLOOKUP(O259,CHOOSE({1,2},X$2:X558,Personnel!A$2:A557),2,0))</f>
        <v>0</v>
      </c>
      <c r="Q259" s="2"/>
      <c r="R259" s="16">
        <f>IF(Q259="",0,VLOOKUP(Q259,CHOOSE({1,2},S$2:S558,Personnel!A$2:A558),2,0))</f>
        <v>0</v>
      </c>
      <c r="S259" s="2"/>
      <c r="T259" s="52">
        <f t="shared" ref="T259:T322" ca="1" si="207">TODAY()</f>
        <v>44517</v>
      </c>
      <c r="U259" s="52" t="s">
        <v>2</v>
      </c>
      <c r="V259" s="2">
        <v>1</v>
      </c>
      <c r="X259" s="16" t="str">
        <f t="shared" ref="X259:X322" si="208">F259&amp;" "&amp;E259</f>
        <v xml:space="preserve">   </v>
      </c>
      <c r="Z259" s="2" t="s">
        <v>491</v>
      </c>
      <c r="AA259" s="2" t="s">
        <v>491</v>
      </c>
      <c r="AB259" s="2" t="s">
        <v>491</v>
      </c>
      <c r="AC259" s="2" t="s">
        <v>491</v>
      </c>
      <c r="AD259" s="2" t="s">
        <v>491</v>
      </c>
      <c r="AJ259" s="8" t="str">
        <f t="shared" ref="AJ259:AJ322" ca="1" si="209">"insert into personnel([empref],[manager],[startdate],[enddate]) values ('"&amp;A259&amp;"','"&amp;N259&amp;"','"&amp;TEXT(T260,"yyyy-mm-dd")&amp;"','"&amp;TEXT(U260,"yyyy-mm-dd")&amp;"')exec @id=dbo.nextval 'personnel.empref'"</f>
        <v>insert into personnel([empref],[manager],[startdate],[enddate]) values ('258','0','2021-11-17','1899-12-30 00:00:00.000')exec @id=dbo.nextval 'personnel.empref'</v>
      </c>
    </row>
    <row r="260" spans="1:36" x14ac:dyDescent="0.3">
      <c r="A260" s="2" t="s">
        <v>714</v>
      </c>
      <c r="B260" s="2" t="str">
        <f t="shared" si="183"/>
        <v>259</v>
      </c>
      <c r="C260" s="2" t="str">
        <f t="shared" si="184"/>
        <v>259</v>
      </c>
      <c r="D260" s="2"/>
      <c r="E260" s="2" t="s">
        <v>491</v>
      </c>
      <c r="F260" s="2" t="s">
        <v>491</v>
      </c>
      <c r="G260" s="2" t="s">
        <v>491</v>
      </c>
      <c r="H260" s="2"/>
      <c r="I260" s="2"/>
      <c r="J260" s="2"/>
      <c r="K260" s="2"/>
      <c r="L260" s="2"/>
      <c r="M260" s="2"/>
      <c r="N260" s="16">
        <f t="shared" ref="N260" si="210">P252+R252</f>
        <v>0</v>
      </c>
      <c r="O260" s="2"/>
      <c r="P260" s="16">
        <f>IF(O260="",0,VLOOKUP(O260,CHOOSE({1,2},X$2:X559,Personnel!A$2:A558),2,0))</f>
        <v>0</v>
      </c>
      <c r="Q260" s="2"/>
      <c r="R260" s="16">
        <f>IF(Q260="",0,VLOOKUP(Q260,CHOOSE({1,2},S$2:S559,Personnel!A$2:A559),2,0))</f>
        <v>0</v>
      </c>
      <c r="S260" s="2"/>
      <c r="T260" s="52">
        <f t="shared" ca="1" si="207"/>
        <v>44517</v>
      </c>
      <c r="U260" s="52" t="s">
        <v>2</v>
      </c>
      <c r="V260" s="2">
        <v>1</v>
      </c>
      <c r="X260" s="16" t="str">
        <f t="shared" si="208"/>
        <v xml:space="preserve">   </v>
      </c>
      <c r="Z260" s="2" t="s">
        <v>491</v>
      </c>
      <c r="AA260" s="2" t="s">
        <v>491</v>
      </c>
      <c r="AB260" s="2" t="s">
        <v>491</v>
      </c>
      <c r="AC260" s="2" t="s">
        <v>491</v>
      </c>
      <c r="AD260" s="2" t="s">
        <v>491</v>
      </c>
      <c r="AJ260" s="8" t="str">
        <f t="shared" ca="1" si="209"/>
        <v>insert into personnel([empref],[manager],[startdate],[enddate]) values ('259','0','2021-11-17','1899-12-30 00:00:00.000')exec @id=dbo.nextval 'personnel.empref'</v>
      </c>
    </row>
    <row r="261" spans="1:36" x14ac:dyDescent="0.3">
      <c r="A261" s="2" t="s">
        <v>715</v>
      </c>
      <c r="B261" s="2" t="str">
        <f t="shared" si="183"/>
        <v>260</v>
      </c>
      <c r="C261" s="2" t="str">
        <f t="shared" si="184"/>
        <v>260</v>
      </c>
      <c r="D261" s="2"/>
      <c r="E261" s="2" t="s">
        <v>491</v>
      </c>
      <c r="F261" s="2" t="s">
        <v>491</v>
      </c>
      <c r="G261" s="2" t="s">
        <v>491</v>
      </c>
      <c r="H261" s="2"/>
      <c r="I261" s="2"/>
      <c r="J261" s="2"/>
      <c r="K261" s="2"/>
      <c r="L261" s="2"/>
      <c r="M261" s="2"/>
      <c r="N261" s="16">
        <f t="shared" ref="N261" si="211">IF(P261+R261="",0,P261+R261)</f>
        <v>0</v>
      </c>
      <c r="O261" s="2"/>
      <c r="P261" s="16">
        <f>IF(O261="",0,VLOOKUP(O261,CHOOSE({1,2},X$2:X560,Personnel!A$2:A559),2,0))</f>
        <v>0</v>
      </c>
      <c r="Q261" s="2"/>
      <c r="R261" s="16">
        <f>IF(Q261="",0,VLOOKUP(Q261,CHOOSE({1,2},S$2:S560,Personnel!A$2:A560),2,0))</f>
        <v>0</v>
      </c>
      <c r="S261" s="2"/>
      <c r="T261" s="52">
        <f t="shared" ca="1" si="207"/>
        <v>44517</v>
      </c>
      <c r="U261" s="52" t="s">
        <v>2</v>
      </c>
      <c r="V261" s="2">
        <v>1</v>
      </c>
      <c r="X261" s="16" t="str">
        <f t="shared" si="208"/>
        <v xml:space="preserve">   </v>
      </c>
      <c r="Z261" s="2" t="s">
        <v>491</v>
      </c>
      <c r="AA261" s="2" t="s">
        <v>491</v>
      </c>
      <c r="AB261" s="2" t="s">
        <v>491</v>
      </c>
      <c r="AC261" s="2" t="s">
        <v>491</v>
      </c>
      <c r="AD261" s="2" t="s">
        <v>491</v>
      </c>
      <c r="AJ261" s="8" t="str">
        <f t="shared" ca="1" si="209"/>
        <v>insert into personnel([empref],[manager],[startdate],[enddate]) values ('260','0','2021-11-17','1899-12-30 00:00:00.000')exec @id=dbo.nextval 'personnel.empref'</v>
      </c>
    </row>
    <row r="262" spans="1:36" x14ac:dyDescent="0.3">
      <c r="A262" s="2" t="s">
        <v>716</v>
      </c>
      <c r="B262" s="2" t="str">
        <f t="shared" si="183"/>
        <v>261</v>
      </c>
      <c r="C262" s="2" t="str">
        <f t="shared" si="184"/>
        <v>261</v>
      </c>
      <c r="D262" s="2"/>
      <c r="E262" s="2" t="s">
        <v>491</v>
      </c>
      <c r="F262" s="2" t="s">
        <v>491</v>
      </c>
      <c r="G262" s="2" t="s">
        <v>491</v>
      </c>
      <c r="H262" s="2"/>
      <c r="I262" s="2"/>
      <c r="J262" s="2"/>
      <c r="K262" s="2"/>
      <c r="L262" s="2"/>
      <c r="M262" s="2"/>
      <c r="N262" s="16">
        <f t="shared" ref="N262" si="212">P254+R254</f>
        <v>0</v>
      </c>
      <c r="O262" s="2"/>
      <c r="P262" s="16">
        <f>IF(O262="",0,VLOOKUP(O262,CHOOSE({1,2},X$2:X561,Personnel!A$2:A560),2,0))</f>
        <v>0</v>
      </c>
      <c r="Q262" s="2"/>
      <c r="R262" s="16">
        <f>IF(Q262="",0,VLOOKUP(Q262,CHOOSE({1,2},S$2:S561,Personnel!A$2:A561),2,0))</f>
        <v>0</v>
      </c>
      <c r="S262" s="2"/>
      <c r="T262" s="52">
        <f t="shared" ca="1" si="207"/>
        <v>44517</v>
      </c>
      <c r="U262" s="52" t="s">
        <v>2</v>
      </c>
      <c r="V262" s="2">
        <v>1</v>
      </c>
      <c r="X262" s="16" t="str">
        <f t="shared" si="208"/>
        <v xml:space="preserve">   </v>
      </c>
      <c r="Z262" s="2" t="s">
        <v>491</v>
      </c>
      <c r="AA262" s="2" t="s">
        <v>491</v>
      </c>
      <c r="AB262" s="2" t="s">
        <v>491</v>
      </c>
      <c r="AC262" s="2" t="s">
        <v>491</v>
      </c>
      <c r="AD262" s="2" t="s">
        <v>491</v>
      </c>
      <c r="AJ262" s="8" t="str">
        <f t="shared" ca="1" si="209"/>
        <v>insert into personnel([empref],[manager],[startdate],[enddate]) values ('261','0','2021-11-17','1899-12-30 00:00:00.000')exec @id=dbo.nextval 'personnel.empref'</v>
      </c>
    </row>
    <row r="263" spans="1:36" x14ac:dyDescent="0.3">
      <c r="A263" s="2" t="s">
        <v>717</v>
      </c>
      <c r="B263" s="2" t="str">
        <f t="shared" si="183"/>
        <v>262</v>
      </c>
      <c r="C263" s="2" t="str">
        <f t="shared" si="184"/>
        <v>262</v>
      </c>
      <c r="D263" s="2"/>
      <c r="E263" s="2" t="s">
        <v>491</v>
      </c>
      <c r="F263" s="2" t="s">
        <v>491</v>
      </c>
      <c r="G263" s="2" t="s">
        <v>491</v>
      </c>
      <c r="H263" s="2"/>
      <c r="I263" s="2"/>
      <c r="J263" s="2"/>
      <c r="K263" s="2"/>
      <c r="L263" s="2"/>
      <c r="M263" s="2"/>
      <c r="N263" s="16">
        <f t="shared" ref="N263" si="213">IF(P263+R263="",0,P263+R263)</f>
        <v>0</v>
      </c>
      <c r="O263" s="2"/>
      <c r="P263" s="16">
        <f>IF(O263="",0,VLOOKUP(O263,CHOOSE({1,2},X$2:X562,Personnel!A$2:A561),2,0))</f>
        <v>0</v>
      </c>
      <c r="Q263" s="2"/>
      <c r="R263" s="16">
        <f>IF(Q263="",0,VLOOKUP(Q263,CHOOSE({1,2},S$2:S562,Personnel!A$2:A562),2,0))</f>
        <v>0</v>
      </c>
      <c r="S263" s="2"/>
      <c r="T263" s="52">
        <f t="shared" ca="1" si="207"/>
        <v>44517</v>
      </c>
      <c r="U263" s="52" t="s">
        <v>2</v>
      </c>
      <c r="V263" s="2">
        <v>1</v>
      </c>
      <c r="X263" s="16" t="str">
        <f t="shared" si="208"/>
        <v xml:space="preserve">   </v>
      </c>
      <c r="Z263" s="2" t="s">
        <v>491</v>
      </c>
      <c r="AA263" s="2" t="s">
        <v>491</v>
      </c>
      <c r="AB263" s="2" t="s">
        <v>491</v>
      </c>
      <c r="AC263" s="2" t="s">
        <v>491</v>
      </c>
      <c r="AD263" s="2" t="s">
        <v>491</v>
      </c>
      <c r="AJ263" s="8" t="str">
        <f t="shared" ca="1" si="209"/>
        <v>insert into personnel([empref],[manager],[startdate],[enddate]) values ('262','0','2021-11-17','1899-12-30 00:00:00.000')exec @id=dbo.nextval 'personnel.empref'</v>
      </c>
    </row>
    <row r="264" spans="1:36" x14ac:dyDescent="0.3">
      <c r="A264" s="2" t="s">
        <v>718</v>
      </c>
      <c r="B264" s="2" t="str">
        <f t="shared" si="183"/>
        <v>263</v>
      </c>
      <c r="C264" s="2" t="str">
        <f t="shared" si="184"/>
        <v>263</v>
      </c>
      <c r="D264" s="2"/>
      <c r="E264" s="2" t="s">
        <v>491</v>
      </c>
      <c r="F264" s="2" t="s">
        <v>491</v>
      </c>
      <c r="G264" s="2" t="s">
        <v>491</v>
      </c>
      <c r="H264" s="2"/>
      <c r="I264" s="2"/>
      <c r="J264" s="2"/>
      <c r="K264" s="2"/>
      <c r="L264" s="2"/>
      <c r="M264" s="2"/>
      <c r="N264" s="16">
        <f t="shared" ref="N264" si="214">P256+R256</f>
        <v>0</v>
      </c>
      <c r="O264" s="2"/>
      <c r="P264" s="16">
        <f>IF(O264="",0,VLOOKUP(O264,CHOOSE({1,2},X$2:X563,Personnel!A$2:A562),2,0))</f>
        <v>0</v>
      </c>
      <c r="Q264" s="2"/>
      <c r="R264" s="16">
        <f>IF(Q264="",0,VLOOKUP(Q264,CHOOSE({1,2},S$2:S563,Personnel!A$2:A563),2,0))</f>
        <v>0</v>
      </c>
      <c r="S264" s="2"/>
      <c r="T264" s="52">
        <f t="shared" ca="1" si="207"/>
        <v>44517</v>
      </c>
      <c r="U264" s="52" t="s">
        <v>2</v>
      </c>
      <c r="V264" s="2">
        <v>1</v>
      </c>
      <c r="X264" s="16" t="str">
        <f t="shared" si="208"/>
        <v xml:space="preserve">   </v>
      </c>
      <c r="Z264" s="2" t="s">
        <v>491</v>
      </c>
      <c r="AA264" s="2" t="s">
        <v>491</v>
      </c>
      <c r="AB264" s="2" t="s">
        <v>491</v>
      </c>
      <c r="AC264" s="2" t="s">
        <v>491</v>
      </c>
      <c r="AD264" s="2" t="s">
        <v>491</v>
      </c>
      <c r="AJ264" s="8" t="str">
        <f t="shared" ca="1" si="209"/>
        <v>insert into personnel([empref],[manager],[startdate],[enddate]) values ('263','0','2021-11-17','1899-12-30 00:00:00.000')exec @id=dbo.nextval 'personnel.empref'</v>
      </c>
    </row>
    <row r="265" spans="1:36" x14ac:dyDescent="0.3">
      <c r="A265" s="2" t="s">
        <v>719</v>
      </c>
      <c r="B265" s="2" t="str">
        <f t="shared" si="183"/>
        <v>264</v>
      </c>
      <c r="C265" s="2" t="str">
        <f t="shared" si="184"/>
        <v>264</v>
      </c>
      <c r="D265" s="2"/>
      <c r="E265" s="2" t="s">
        <v>491</v>
      </c>
      <c r="F265" s="2" t="s">
        <v>491</v>
      </c>
      <c r="G265" s="2" t="s">
        <v>491</v>
      </c>
      <c r="H265" s="2"/>
      <c r="I265" s="2"/>
      <c r="J265" s="2"/>
      <c r="K265" s="2"/>
      <c r="L265" s="2"/>
      <c r="M265" s="2"/>
      <c r="N265" s="16">
        <f t="shared" ref="N265" si="215">IF(P265+R265="",0,P265+R265)</f>
        <v>0</v>
      </c>
      <c r="O265" s="2"/>
      <c r="P265" s="16">
        <f>IF(O265="",0,VLOOKUP(O265,CHOOSE({1,2},X$2:X564,Personnel!A$2:A563),2,0))</f>
        <v>0</v>
      </c>
      <c r="Q265" s="2"/>
      <c r="R265" s="16">
        <f>IF(Q265="",0,VLOOKUP(Q265,CHOOSE({1,2},S$2:S564,Personnel!A$2:A564),2,0))</f>
        <v>0</v>
      </c>
      <c r="S265" s="2"/>
      <c r="T265" s="52">
        <f t="shared" ca="1" si="207"/>
        <v>44517</v>
      </c>
      <c r="U265" s="52" t="s">
        <v>2</v>
      </c>
      <c r="V265" s="2">
        <v>1</v>
      </c>
      <c r="X265" s="16" t="str">
        <f t="shared" si="208"/>
        <v xml:space="preserve">   </v>
      </c>
      <c r="Z265" s="2" t="s">
        <v>491</v>
      </c>
      <c r="AA265" s="2" t="s">
        <v>491</v>
      </c>
      <c r="AB265" s="2" t="s">
        <v>491</v>
      </c>
      <c r="AC265" s="2" t="s">
        <v>491</v>
      </c>
      <c r="AD265" s="2" t="s">
        <v>491</v>
      </c>
      <c r="AJ265" s="8" t="str">
        <f t="shared" ca="1" si="209"/>
        <v>insert into personnel([empref],[manager],[startdate],[enddate]) values ('264','0','2021-11-17','1899-12-30 00:00:00.000')exec @id=dbo.nextval 'personnel.empref'</v>
      </c>
    </row>
    <row r="266" spans="1:36" x14ac:dyDescent="0.3">
      <c r="A266" s="2" t="s">
        <v>720</v>
      </c>
      <c r="B266" s="2" t="str">
        <f t="shared" si="183"/>
        <v>265</v>
      </c>
      <c r="C266" s="2" t="str">
        <f t="shared" si="184"/>
        <v>265</v>
      </c>
      <c r="D266" s="2"/>
      <c r="E266" s="2" t="s">
        <v>491</v>
      </c>
      <c r="F266" s="2" t="s">
        <v>491</v>
      </c>
      <c r="G266" s="2" t="s">
        <v>491</v>
      </c>
      <c r="H266" s="2"/>
      <c r="I266" s="2"/>
      <c r="J266" s="2"/>
      <c r="K266" s="2"/>
      <c r="L266" s="2"/>
      <c r="M266" s="2"/>
      <c r="N266" s="16">
        <f t="shared" ref="N266" si="216">P258+R258</f>
        <v>0</v>
      </c>
      <c r="O266" s="2"/>
      <c r="P266" s="16">
        <f>IF(O266="",0,VLOOKUP(O266,CHOOSE({1,2},X$2:X565,Personnel!A$2:A564),2,0))</f>
        <v>0</v>
      </c>
      <c r="Q266" s="2"/>
      <c r="R266" s="16">
        <f>IF(Q266="",0,VLOOKUP(Q266,CHOOSE({1,2},S$2:S565,Personnel!A$2:A565),2,0))</f>
        <v>0</v>
      </c>
      <c r="S266" s="2"/>
      <c r="T266" s="52">
        <f t="shared" ca="1" si="207"/>
        <v>44517</v>
      </c>
      <c r="U266" s="52" t="s">
        <v>2</v>
      </c>
      <c r="V266" s="2">
        <v>1</v>
      </c>
      <c r="X266" s="16" t="str">
        <f t="shared" si="208"/>
        <v xml:space="preserve">   </v>
      </c>
      <c r="Z266" s="2" t="s">
        <v>491</v>
      </c>
      <c r="AA266" s="2" t="s">
        <v>491</v>
      </c>
      <c r="AB266" s="2" t="s">
        <v>491</v>
      </c>
      <c r="AC266" s="2" t="s">
        <v>491</v>
      </c>
      <c r="AD266" s="2" t="s">
        <v>491</v>
      </c>
      <c r="AJ266" s="8" t="str">
        <f t="shared" ca="1" si="209"/>
        <v>insert into personnel([empref],[manager],[startdate],[enddate]) values ('265','0','2021-11-17','1899-12-30 00:00:00.000')exec @id=dbo.nextval 'personnel.empref'</v>
      </c>
    </row>
    <row r="267" spans="1:36" x14ac:dyDescent="0.3">
      <c r="A267" s="2" t="s">
        <v>721</v>
      </c>
      <c r="B267" s="2" t="str">
        <f t="shared" si="183"/>
        <v>266</v>
      </c>
      <c r="C267" s="2" t="str">
        <f t="shared" si="184"/>
        <v>266</v>
      </c>
      <c r="D267" s="2"/>
      <c r="E267" s="2" t="s">
        <v>491</v>
      </c>
      <c r="F267" s="2" t="s">
        <v>491</v>
      </c>
      <c r="G267" s="2" t="s">
        <v>491</v>
      </c>
      <c r="H267" s="2"/>
      <c r="I267" s="2"/>
      <c r="J267" s="2"/>
      <c r="K267" s="2"/>
      <c r="L267" s="2"/>
      <c r="M267" s="2"/>
      <c r="N267" s="16">
        <f t="shared" ref="N267" si="217">IF(P267+R267="",0,P267+R267)</f>
        <v>0</v>
      </c>
      <c r="O267" s="2"/>
      <c r="P267" s="16">
        <f>IF(O267="",0,VLOOKUP(O267,CHOOSE({1,2},X$2:X566,Personnel!A$2:A565),2,0))</f>
        <v>0</v>
      </c>
      <c r="Q267" s="2"/>
      <c r="R267" s="16">
        <f>IF(Q267="",0,VLOOKUP(Q267,CHOOSE({1,2},S$2:S566,Personnel!A$2:A566),2,0))</f>
        <v>0</v>
      </c>
      <c r="S267" s="2"/>
      <c r="T267" s="52">
        <f t="shared" ca="1" si="207"/>
        <v>44517</v>
      </c>
      <c r="U267" s="52" t="s">
        <v>2</v>
      </c>
      <c r="V267" s="2">
        <v>1</v>
      </c>
      <c r="X267" s="16" t="str">
        <f t="shared" si="208"/>
        <v xml:space="preserve">   </v>
      </c>
      <c r="Z267" s="2" t="s">
        <v>491</v>
      </c>
      <c r="AA267" s="2" t="s">
        <v>491</v>
      </c>
      <c r="AB267" s="2" t="s">
        <v>491</v>
      </c>
      <c r="AC267" s="2" t="s">
        <v>491</v>
      </c>
      <c r="AD267" s="2" t="s">
        <v>491</v>
      </c>
      <c r="AJ267" s="8" t="str">
        <f t="shared" ca="1" si="209"/>
        <v>insert into personnel([empref],[manager],[startdate],[enddate]) values ('266','0','2021-11-17','1899-12-30 00:00:00.000')exec @id=dbo.nextval 'personnel.empref'</v>
      </c>
    </row>
    <row r="268" spans="1:36" x14ac:dyDescent="0.3">
      <c r="A268" s="2" t="s">
        <v>722</v>
      </c>
      <c r="B268" s="2" t="str">
        <f t="shared" si="183"/>
        <v>267</v>
      </c>
      <c r="C268" s="2" t="str">
        <f t="shared" si="184"/>
        <v>267</v>
      </c>
      <c r="D268" s="2"/>
      <c r="E268" s="2" t="s">
        <v>491</v>
      </c>
      <c r="F268" s="2" t="s">
        <v>491</v>
      </c>
      <c r="G268" s="2" t="s">
        <v>491</v>
      </c>
      <c r="H268" s="2"/>
      <c r="I268" s="2"/>
      <c r="J268" s="2"/>
      <c r="K268" s="2"/>
      <c r="L268" s="2"/>
      <c r="M268" s="2"/>
      <c r="N268" s="16">
        <f t="shared" ref="N268" si="218">P260+R260</f>
        <v>0</v>
      </c>
      <c r="O268" s="2"/>
      <c r="P268" s="16">
        <f>IF(O268="",0,VLOOKUP(O268,CHOOSE({1,2},X$2:X567,Personnel!A$2:A566),2,0))</f>
        <v>0</v>
      </c>
      <c r="Q268" s="2"/>
      <c r="R268" s="16">
        <f>IF(Q268="",0,VLOOKUP(Q268,CHOOSE({1,2},S$2:S567,Personnel!A$2:A567),2,0))</f>
        <v>0</v>
      </c>
      <c r="S268" s="2"/>
      <c r="T268" s="52">
        <f t="shared" ca="1" si="207"/>
        <v>44517</v>
      </c>
      <c r="U268" s="52" t="s">
        <v>2</v>
      </c>
      <c r="V268" s="2">
        <v>1</v>
      </c>
      <c r="X268" s="16" t="str">
        <f t="shared" si="208"/>
        <v xml:space="preserve">   </v>
      </c>
      <c r="Z268" s="2" t="s">
        <v>491</v>
      </c>
      <c r="AA268" s="2" t="s">
        <v>491</v>
      </c>
      <c r="AB268" s="2" t="s">
        <v>491</v>
      </c>
      <c r="AC268" s="2" t="s">
        <v>491</v>
      </c>
      <c r="AD268" s="2" t="s">
        <v>491</v>
      </c>
      <c r="AJ268" s="8" t="str">
        <f t="shared" ca="1" si="209"/>
        <v>insert into personnel([empref],[manager],[startdate],[enddate]) values ('267','0','2021-11-17','1899-12-30 00:00:00.000')exec @id=dbo.nextval 'personnel.empref'</v>
      </c>
    </row>
    <row r="269" spans="1:36" x14ac:dyDescent="0.3">
      <c r="A269" s="2" t="s">
        <v>723</v>
      </c>
      <c r="B269" s="2" t="str">
        <f t="shared" si="183"/>
        <v>268</v>
      </c>
      <c r="C269" s="2" t="str">
        <f t="shared" si="184"/>
        <v>268</v>
      </c>
      <c r="D269" s="2"/>
      <c r="E269" s="2" t="s">
        <v>491</v>
      </c>
      <c r="F269" s="2" t="s">
        <v>491</v>
      </c>
      <c r="G269" s="2" t="s">
        <v>491</v>
      </c>
      <c r="H269" s="2"/>
      <c r="I269" s="2"/>
      <c r="J269" s="2"/>
      <c r="K269" s="2"/>
      <c r="L269" s="2"/>
      <c r="M269" s="2"/>
      <c r="N269" s="16">
        <f t="shared" ref="N269" si="219">IF(P269+R269="",0,P269+R269)</f>
        <v>0</v>
      </c>
      <c r="O269" s="2"/>
      <c r="P269" s="16">
        <f>IF(O269="",0,VLOOKUP(O269,CHOOSE({1,2},X$2:X568,Personnel!A$2:A567),2,0))</f>
        <v>0</v>
      </c>
      <c r="Q269" s="2"/>
      <c r="R269" s="16">
        <f>IF(Q269="",0,VLOOKUP(Q269,CHOOSE({1,2},S$2:S568,Personnel!A$2:A568),2,0))</f>
        <v>0</v>
      </c>
      <c r="S269" s="2"/>
      <c r="T269" s="52">
        <f t="shared" ca="1" si="207"/>
        <v>44517</v>
      </c>
      <c r="U269" s="52" t="s">
        <v>2</v>
      </c>
      <c r="V269" s="2">
        <v>1</v>
      </c>
      <c r="X269" s="16" t="str">
        <f t="shared" si="208"/>
        <v xml:space="preserve">   </v>
      </c>
      <c r="Z269" s="2" t="s">
        <v>491</v>
      </c>
      <c r="AA269" s="2" t="s">
        <v>491</v>
      </c>
      <c r="AB269" s="2" t="s">
        <v>491</v>
      </c>
      <c r="AC269" s="2" t="s">
        <v>491</v>
      </c>
      <c r="AD269" s="2" t="s">
        <v>491</v>
      </c>
      <c r="AJ269" s="8" t="str">
        <f t="shared" ca="1" si="209"/>
        <v>insert into personnel([empref],[manager],[startdate],[enddate]) values ('268','0','2021-11-17','1899-12-30 00:00:00.000')exec @id=dbo.nextval 'personnel.empref'</v>
      </c>
    </row>
    <row r="270" spans="1:36" x14ac:dyDescent="0.3">
      <c r="A270" s="2" t="s">
        <v>724</v>
      </c>
      <c r="B270" s="2" t="str">
        <f t="shared" si="183"/>
        <v>269</v>
      </c>
      <c r="C270" s="2" t="str">
        <f t="shared" si="184"/>
        <v>269</v>
      </c>
      <c r="D270" s="2"/>
      <c r="E270" s="2" t="s">
        <v>491</v>
      </c>
      <c r="F270" s="2" t="s">
        <v>491</v>
      </c>
      <c r="G270" s="2" t="s">
        <v>491</v>
      </c>
      <c r="H270" s="2"/>
      <c r="I270" s="2"/>
      <c r="J270" s="2"/>
      <c r="K270" s="2"/>
      <c r="L270" s="2"/>
      <c r="M270" s="2"/>
      <c r="N270" s="16">
        <f t="shared" ref="N270" si="220">P262+R262</f>
        <v>0</v>
      </c>
      <c r="O270" s="2"/>
      <c r="P270" s="16">
        <f>IF(O270="",0,VLOOKUP(O270,CHOOSE({1,2},X$2:X569,Personnel!A$2:A568),2,0))</f>
        <v>0</v>
      </c>
      <c r="Q270" s="2"/>
      <c r="R270" s="16">
        <f>IF(Q270="",0,VLOOKUP(Q270,CHOOSE({1,2},S$2:S569,Personnel!A$2:A569),2,0))</f>
        <v>0</v>
      </c>
      <c r="S270" s="2"/>
      <c r="T270" s="52">
        <f t="shared" ca="1" si="207"/>
        <v>44517</v>
      </c>
      <c r="U270" s="52" t="s">
        <v>2</v>
      </c>
      <c r="V270" s="2">
        <v>1</v>
      </c>
      <c r="X270" s="16" t="str">
        <f t="shared" si="208"/>
        <v xml:space="preserve">   </v>
      </c>
      <c r="Z270" s="2" t="s">
        <v>491</v>
      </c>
      <c r="AA270" s="2" t="s">
        <v>491</v>
      </c>
      <c r="AB270" s="2" t="s">
        <v>491</v>
      </c>
      <c r="AC270" s="2" t="s">
        <v>491</v>
      </c>
      <c r="AD270" s="2" t="s">
        <v>491</v>
      </c>
      <c r="AJ270" s="8" t="str">
        <f t="shared" ca="1" si="209"/>
        <v>insert into personnel([empref],[manager],[startdate],[enddate]) values ('269','0','2021-11-17','1899-12-30 00:00:00.000')exec @id=dbo.nextval 'personnel.empref'</v>
      </c>
    </row>
    <row r="271" spans="1:36" x14ac:dyDescent="0.3">
      <c r="A271" s="2" t="s">
        <v>725</v>
      </c>
      <c r="B271" s="2" t="str">
        <f t="shared" si="183"/>
        <v>270</v>
      </c>
      <c r="C271" s="2" t="str">
        <f t="shared" si="184"/>
        <v>270</v>
      </c>
      <c r="D271" s="2"/>
      <c r="E271" s="2" t="s">
        <v>491</v>
      </c>
      <c r="F271" s="2" t="s">
        <v>491</v>
      </c>
      <c r="G271" s="2" t="s">
        <v>491</v>
      </c>
      <c r="H271" s="2"/>
      <c r="I271" s="2"/>
      <c r="J271" s="2"/>
      <c r="K271" s="2"/>
      <c r="L271" s="2"/>
      <c r="M271" s="2"/>
      <c r="N271" s="16">
        <f t="shared" ref="N271" si="221">IF(P271+R271="",0,P271+R271)</f>
        <v>0</v>
      </c>
      <c r="O271" s="2"/>
      <c r="P271" s="16">
        <f>IF(O271="",0,VLOOKUP(O271,CHOOSE({1,2},X$2:X570,Personnel!A$2:A569),2,0))</f>
        <v>0</v>
      </c>
      <c r="Q271" s="2"/>
      <c r="R271" s="16">
        <f>IF(Q271="",0,VLOOKUP(Q271,CHOOSE({1,2},S$2:S570,Personnel!A$2:A570),2,0))</f>
        <v>0</v>
      </c>
      <c r="S271" s="2"/>
      <c r="T271" s="52">
        <f t="shared" ca="1" si="207"/>
        <v>44517</v>
      </c>
      <c r="U271" s="52" t="s">
        <v>2</v>
      </c>
      <c r="V271" s="2">
        <v>1</v>
      </c>
      <c r="X271" s="16" t="str">
        <f t="shared" si="208"/>
        <v xml:space="preserve">   </v>
      </c>
      <c r="Z271" s="2" t="s">
        <v>491</v>
      </c>
      <c r="AA271" s="2" t="s">
        <v>491</v>
      </c>
      <c r="AB271" s="2" t="s">
        <v>491</v>
      </c>
      <c r="AC271" s="2" t="s">
        <v>491</v>
      </c>
      <c r="AD271" s="2" t="s">
        <v>491</v>
      </c>
      <c r="AJ271" s="8" t="str">
        <f t="shared" ca="1" si="209"/>
        <v>insert into personnel([empref],[manager],[startdate],[enddate]) values ('270','0','2021-11-17','1899-12-30 00:00:00.000')exec @id=dbo.nextval 'personnel.empref'</v>
      </c>
    </row>
    <row r="272" spans="1:36" x14ac:dyDescent="0.3">
      <c r="A272" s="2" t="s">
        <v>726</v>
      </c>
      <c r="B272" s="2" t="str">
        <f t="shared" si="183"/>
        <v>271</v>
      </c>
      <c r="C272" s="2" t="str">
        <f t="shared" si="184"/>
        <v>271</v>
      </c>
      <c r="D272" s="2"/>
      <c r="E272" s="2" t="s">
        <v>491</v>
      </c>
      <c r="F272" s="2" t="s">
        <v>491</v>
      </c>
      <c r="G272" s="2" t="s">
        <v>491</v>
      </c>
      <c r="H272" s="2"/>
      <c r="I272" s="2"/>
      <c r="J272" s="2"/>
      <c r="K272" s="2"/>
      <c r="L272" s="2"/>
      <c r="M272" s="2"/>
      <c r="N272" s="16">
        <f t="shared" ref="N272" si="222">P264+R264</f>
        <v>0</v>
      </c>
      <c r="O272" s="2"/>
      <c r="P272" s="16">
        <f>IF(O272="",0,VLOOKUP(O272,CHOOSE({1,2},X$2:X571,Personnel!A$2:A570),2,0))</f>
        <v>0</v>
      </c>
      <c r="Q272" s="2"/>
      <c r="R272" s="16">
        <f>IF(Q272="",0,VLOOKUP(Q272,CHOOSE({1,2},S$2:S571,Personnel!A$2:A571),2,0))</f>
        <v>0</v>
      </c>
      <c r="S272" s="2"/>
      <c r="T272" s="52">
        <f t="shared" ca="1" si="207"/>
        <v>44517</v>
      </c>
      <c r="U272" s="52" t="s">
        <v>2</v>
      </c>
      <c r="V272" s="2">
        <v>1</v>
      </c>
      <c r="X272" s="16" t="str">
        <f t="shared" si="208"/>
        <v xml:space="preserve">   </v>
      </c>
      <c r="Z272" s="2" t="s">
        <v>491</v>
      </c>
      <c r="AA272" s="2" t="s">
        <v>491</v>
      </c>
      <c r="AB272" s="2" t="s">
        <v>491</v>
      </c>
      <c r="AC272" s="2" t="s">
        <v>491</v>
      </c>
      <c r="AD272" s="2" t="s">
        <v>491</v>
      </c>
      <c r="AJ272" s="8" t="str">
        <f t="shared" ca="1" si="209"/>
        <v>insert into personnel([empref],[manager],[startdate],[enddate]) values ('271','0','2021-11-17','1899-12-30 00:00:00.000')exec @id=dbo.nextval 'personnel.empref'</v>
      </c>
    </row>
    <row r="273" spans="1:36" x14ac:dyDescent="0.3">
      <c r="A273" s="2" t="s">
        <v>727</v>
      </c>
      <c r="B273" s="2" t="str">
        <f t="shared" si="183"/>
        <v>272</v>
      </c>
      <c r="C273" s="2" t="str">
        <f t="shared" si="184"/>
        <v>272</v>
      </c>
      <c r="D273" s="2"/>
      <c r="E273" s="2" t="s">
        <v>491</v>
      </c>
      <c r="F273" s="2" t="s">
        <v>491</v>
      </c>
      <c r="G273" s="2" t="s">
        <v>491</v>
      </c>
      <c r="H273" s="2"/>
      <c r="I273" s="2"/>
      <c r="J273" s="2"/>
      <c r="K273" s="2"/>
      <c r="L273" s="2"/>
      <c r="M273" s="2"/>
      <c r="N273" s="16">
        <f t="shared" ref="N273" si="223">IF(P273+R273="",0,P273+R273)</f>
        <v>0</v>
      </c>
      <c r="O273" s="2"/>
      <c r="P273" s="16">
        <f>IF(O273="",0,VLOOKUP(O273,CHOOSE({1,2},X$2:X572,Personnel!A$2:A571),2,0))</f>
        <v>0</v>
      </c>
      <c r="Q273" s="2"/>
      <c r="R273" s="16">
        <f>IF(Q273="",0,VLOOKUP(Q273,CHOOSE({1,2},S$2:S572,Personnel!A$2:A572),2,0))</f>
        <v>0</v>
      </c>
      <c r="S273" s="2"/>
      <c r="T273" s="52">
        <f t="shared" ca="1" si="207"/>
        <v>44517</v>
      </c>
      <c r="U273" s="52" t="s">
        <v>2</v>
      </c>
      <c r="V273" s="2">
        <v>1</v>
      </c>
      <c r="X273" s="16" t="str">
        <f t="shared" si="208"/>
        <v xml:space="preserve">   </v>
      </c>
      <c r="Z273" s="2" t="s">
        <v>491</v>
      </c>
      <c r="AA273" s="2" t="s">
        <v>491</v>
      </c>
      <c r="AB273" s="2" t="s">
        <v>491</v>
      </c>
      <c r="AC273" s="2" t="s">
        <v>491</v>
      </c>
      <c r="AD273" s="2" t="s">
        <v>491</v>
      </c>
      <c r="AJ273" s="8" t="str">
        <f t="shared" ca="1" si="209"/>
        <v>insert into personnel([empref],[manager],[startdate],[enddate]) values ('272','0','2021-11-17','1899-12-30 00:00:00.000')exec @id=dbo.nextval 'personnel.empref'</v>
      </c>
    </row>
    <row r="274" spans="1:36" x14ac:dyDescent="0.3">
      <c r="A274" s="2" t="s">
        <v>728</v>
      </c>
      <c r="B274" s="2" t="str">
        <f t="shared" si="183"/>
        <v>273</v>
      </c>
      <c r="C274" s="2" t="str">
        <f t="shared" si="184"/>
        <v>273</v>
      </c>
      <c r="D274" s="2"/>
      <c r="E274" s="2" t="s">
        <v>491</v>
      </c>
      <c r="F274" s="2" t="s">
        <v>491</v>
      </c>
      <c r="G274" s="2" t="s">
        <v>491</v>
      </c>
      <c r="H274" s="2"/>
      <c r="I274" s="2"/>
      <c r="J274" s="2"/>
      <c r="K274" s="2"/>
      <c r="L274" s="2"/>
      <c r="M274" s="2"/>
      <c r="N274" s="16">
        <f t="shared" ref="N274" si="224">P266+R266</f>
        <v>0</v>
      </c>
      <c r="O274" s="2"/>
      <c r="P274" s="16">
        <f>IF(O274="",0,VLOOKUP(O274,CHOOSE({1,2},X$2:X573,Personnel!A$2:A572),2,0))</f>
        <v>0</v>
      </c>
      <c r="Q274" s="2"/>
      <c r="R274" s="16">
        <f>IF(Q274="",0,VLOOKUP(Q274,CHOOSE({1,2},S$2:S573,Personnel!A$2:A573),2,0))</f>
        <v>0</v>
      </c>
      <c r="S274" s="2"/>
      <c r="T274" s="52">
        <f t="shared" ca="1" si="207"/>
        <v>44517</v>
      </c>
      <c r="U274" s="52" t="s">
        <v>2</v>
      </c>
      <c r="V274" s="2">
        <v>1</v>
      </c>
      <c r="X274" s="16" t="str">
        <f t="shared" si="208"/>
        <v xml:space="preserve">   </v>
      </c>
      <c r="Z274" s="2" t="s">
        <v>491</v>
      </c>
      <c r="AA274" s="2" t="s">
        <v>491</v>
      </c>
      <c r="AB274" s="2" t="s">
        <v>491</v>
      </c>
      <c r="AC274" s="2" t="s">
        <v>491</v>
      </c>
      <c r="AD274" s="2" t="s">
        <v>491</v>
      </c>
      <c r="AJ274" s="8" t="str">
        <f t="shared" ca="1" si="209"/>
        <v>insert into personnel([empref],[manager],[startdate],[enddate]) values ('273','0','2021-11-17','1899-12-30 00:00:00.000')exec @id=dbo.nextval 'personnel.empref'</v>
      </c>
    </row>
    <row r="275" spans="1:36" x14ac:dyDescent="0.3">
      <c r="A275" s="2" t="s">
        <v>729</v>
      </c>
      <c r="B275" s="2" t="str">
        <f t="shared" si="183"/>
        <v>274</v>
      </c>
      <c r="C275" s="2" t="str">
        <f t="shared" si="184"/>
        <v>274</v>
      </c>
      <c r="D275" s="2"/>
      <c r="E275" s="2" t="s">
        <v>491</v>
      </c>
      <c r="F275" s="2" t="s">
        <v>491</v>
      </c>
      <c r="G275" s="2" t="s">
        <v>491</v>
      </c>
      <c r="H275" s="2"/>
      <c r="I275" s="2"/>
      <c r="J275" s="2"/>
      <c r="K275" s="2"/>
      <c r="L275" s="2"/>
      <c r="M275" s="2"/>
      <c r="N275" s="16">
        <f t="shared" ref="N275" si="225">IF(P275+R275="",0,P275+R275)</f>
        <v>0</v>
      </c>
      <c r="O275" s="2"/>
      <c r="P275" s="16">
        <f>IF(O275="",0,VLOOKUP(O275,CHOOSE({1,2},X$2:X574,Personnel!A$2:A573),2,0))</f>
        <v>0</v>
      </c>
      <c r="Q275" s="2"/>
      <c r="R275" s="16">
        <f>IF(Q275="",0,VLOOKUP(Q275,CHOOSE({1,2},S$2:S574,Personnel!A$2:A574),2,0))</f>
        <v>0</v>
      </c>
      <c r="S275" s="2"/>
      <c r="T275" s="52">
        <f t="shared" ca="1" si="207"/>
        <v>44517</v>
      </c>
      <c r="U275" s="52" t="s">
        <v>2</v>
      </c>
      <c r="V275" s="2">
        <v>1</v>
      </c>
      <c r="X275" s="16" t="str">
        <f t="shared" si="208"/>
        <v xml:space="preserve">   </v>
      </c>
      <c r="Z275" s="2" t="s">
        <v>491</v>
      </c>
      <c r="AA275" s="2" t="s">
        <v>491</v>
      </c>
      <c r="AB275" s="2" t="s">
        <v>491</v>
      </c>
      <c r="AC275" s="2" t="s">
        <v>491</v>
      </c>
      <c r="AD275" s="2" t="s">
        <v>491</v>
      </c>
      <c r="AJ275" s="8" t="str">
        <f t="shared" ca="1" si="209"/>
        <v>insert into personnel([empref],[manager],[startdate],[enddate]) values ('274','0','2021-11-17','1899-12-30 00:00:00.000')exec @id=dbo.nextval 'personnel.empref'</v>
      </c>
    </row>
    <row r="276" spans="1:36" x14ac:dyDescent="0.3">
      <c r="A276" s="2" t="s">
        <v>730</v>
      </c>
      <c r="B276" s="2" t="str">
        <f t="shared" si="183"/>
        <v>275</v>
      </c>
      <c r="C276" s="2" t="str">
        <f t="shared" si="184"/>
        <v>275</v>
      </c>
      <c r="D276" s="2"/>
      <c r="E276" s="2" t="s">
        <v>491</v>
      </c>
      <c r="F276" s="2" t="s">
        <v>491</v>
      </c>
      <c r="G276" s="2" t="s">
        <v>491</v>
      </c>
      <c r="H276" s="2"/>
      <c r="I276" s="2"/>
      <c r="J276" s="2"/>
      <c r="K276" s="2"/>
      <c r="L276" s="2"/>
      <c r="M276" s="2"/>
      <c r="N276" s="16">
        <f t="shared" ref="N276" si="226">P268+R268</f>
        <v>0</v>
      </c>
      <c r="O276" s="2"/>
      <c r="P276" s="16">
        <f>IF(O276="",0,VLOOKUP(O276,CHOOSE({1,2},X$2:X575,Personnel!A$2:A574),2,0))</f>
        <v>0</v>
      </c>
      <c r="Q276" s="2"/>
      <c r="R276" s="16">
        <f>IF(Q276="",0,VLOOKUP(Q276,CHOOSE({1,2},S$2:S575,Personnel!A$2:A575),2,0))</f>
        <v>0</v>
      </c>
      <c r="S276" s="2"/>
      <c r="T276" s="52">
        <f t="shared" ca="1" si="207"/>
        <v>44517</v>
      </c>
      <c r="U276" s="52" t="s">
        <v>2</v>
      </c>
      <c r="V276" s="2">
        <v>1</v>
      </c>
      <c r="X276" s="16" t="str">
        <f t="shared" si="208"/>
        <v xml:space="preserve">   </v>
      </c>
      <c r="Z276" s="2" t="s">
        <v>491</v>
      </c>
      <c r="AA276" s="2" t="s">
        <v>491</v>
      </c>
      <c r="AB276" s="2" t="s">
        <v>491</v>
      </c>
      <c r="AC276" s="2" t="s">
        <v>491</v>
      </c>
      <c r="AD276" s="2" t="s">
        <v>491</v>
      </c>
      <c r="AJ276" s="8" t="str">
        <f t="shared" ca="1" si="209"/>
        <v>insert into personnel([empref],[manager],[startdate],[enddate]) values ('275','0','2021-11-17','1899-12-30 00:00:00.000')exec @id=dbo.nextval 'personnel.empref'</v>
      </c>
    </row>
    <row r="277" spans="1:36" x14ac:dyDescent="0.3">
      <c r="A277" s="2" t="s">
        <v>731</v>
      </c>
      <c r="B277" s="2" t="str">
        <f t="shared" si="183"/>
        <v>276</v>
      </c>
      <c r="C277" s="2" t="str">
        <f t="shared" si="184"/>
        <v>276</v>
      </c>
      <c r="D277" s="2"/>
      <c r="E277" s="2" t="s">
        <v>491</v>
      </c>
      <c r="F277" s="2" t="s">
        <v>491</v>
      </c>
      <c r="G277" s="2" t="s">
        <v>491</v>
      </c>
      <c r="H277" s="2"/>
      <c r="I277" s="2"/>
      <c r="J277" s="2"/>
      <c r="K277" s="2"/>
      <c r="L277" s="2"/>
      <c r="M277" s="2"/>
      <c r="N277" s="16">
        <f t="shared" ref="N277" si="227">IF(P277+R277="",0,P277+R277)</f>
        <v>0</v>
      </c>
      <c r="O277" s="2"/>
      <c r="P277" s="16">
        <f>IF(O277="",0,VLOOKUP(O277,CHOOSE({1,2},X$2:X576,Personnel!A$2:A575),2,0))</f>
        <v>0</v>
      </c>
      <c r="Q277" s="2"/>
      <c r="R277" s="16">
        <f>IF(Q277="",0,VLOOKUP(Q277,CHOOSE({1,2},S$2:S576,Personnel!A$2:A576),2,0))</f>
        <v>0</v>
      </c>
      <c r="S277" s="2"/>
      <c r="T277" s="52">
        <f t="shared" ca="1" si="207"/>
        <v>44517</v>
      </c>
      <c r="U277" s="52" t="s">
        <v>2</v>
      </c>
      <c r="V277" s="2">
        <v>1</v>
      </c>
      <c r="X277" s="16" t="str">
        <f t="shared" si="208"/>
        <v xml:space="preserve">   </v>
      </c>
      <c r="Z277" s="2" t="s">
        <v>491</v>
      </c>
      <c r="AA277" s="2" t="s">
        <v>491</v>
      </c>
      <c r="AB277" s="2" t="s">
        <v>491</v>
      </c>
      <c r="AC277" s="2" t="s">
        <v>491</v>
      </c>
      <c r="AD277" s="2" t="s">
        <v>491</v>
      </c>
      <c r="AJ277" s="8" t="str">
        <f t="shared" ca="1" si="209"/>
        <v>insert into personnel([empref],[manager],[startdate],[enddate]) values ('276','0','2021-11-17','1899-12-30 00:00:00.000')exec @id=dbo.nextval 'personnel.empref'</v>
      </c>
    </row>
    <row r="278" spans="1:36" x14ac:dyDescent="0.3">
      <c r="A278" s="2" t="s">
        <v>732</v>
      </c>
      <c r="B278" s="2" t="str">
        <f t="shared" si="183"/>
        <v>277</v>
      </c>
      <c r="C278" s="2" t="str">
        <f t="shared" si="184"/>
        <v>277</v>
      </c>
      <c r="D278" s="2"/>
      <c r="E278" s="2" t="s">
        <v>491</v>
      </c>
      <c r="F278" s="2" t="s">
        <v>491</v>
      </c>
      <c r="G278" s="2" t="s">
        <v>491</v>
      </c>
      <c r="H278" s="2"/>
      <c r="I278" s="2"/>
      <c r="J278" s="2"/>
      <c r="K278" s="2"/>
      <c r="L278" s="2"/>
      <c r="M278" s="2"/>
      <c r="N278" s="16">
        <f t="shared" ref="N278" si="228">P270+R270</f>
        <v>0</v>
      </c>
      <c r="O278" s="2"/>
      <c r="P278" s="16">
        <f>IF(O278="",0,VLOOKUP(O278,CHOOSE({1,2},X$2:X577,Personnel!A$2:A576),2,0))</f>
        <v>0</v>
      </c>
      <c r="Q278" s="2"/>
      <c r="R278" s="16">
        <f>IF(Q278="",0,VLOOKUP(Q278,CHOOSE({1,2},S$2:S577,Personnel!A$2:A577),2,0))</f>
        <v>0</v>
      </c>
      <c r="S278" s="2"/>
      <c r="T278" s="52">
        <f t="shared" ca="1" si="207"/>
        <v>44517</v>
      </c>
      <c r="U278" s="52" t="s">
        <v>2</v>
      </c>
      <c r="V278" s="2">
        <v>1</v>
      </c>
      <c r="X278" s="16" t="str">
        <f t="shared" si="208"/>
        <v xml:space="preserve">   </v>
      </c>
      <c r="Z278" s="2" t="s">
        <v>491</v>
      </c>
      <c r="AA278" s="2" t="s">
        <v>491</v>
      </c>
      <c r="AB278" s="2" t="s">
        <v>491</v>
      </c>
      <c r="AC278" s="2" t="s">
        <v>491</v>
      </c>
      <c r="AD278" s="2" t="s">
        <v>491</v>
      </c>
      <c r="AJ278" s="8" t="str">
        <f t="shared" ca="1" si="209"/>
        <v>insert into personnel([empref],[manager],[startdate],[enddate]) values ('277','0','2021-11-17','1899-12-30 00:00:00.000')exec @id=dbo.nextval 'personnel.empref'</v>
      </c>
    </row>
    <row r="279" spans="1:36" x14ac:dyDescent="0.3">
      <c r="A279" s="2" t="s">
        <v>733</v>
      </c>
      <c r="B279" s="2" t="str">
        <f t="shared" si="183"/>
        <v>278</v>
      </c>
      <c r="C279" s="2" t="str">
        <f t="shared" si="184"/>
        <v>278</v>
      </c>
      <c r="D279" s="2"/>
      <c r="E279" s="2" t="s">
        <v>491</v>
      </c>
      <c r="F279" s="2" t="s">
        <v>491</v>
      </c>
      <c r="G279" s="2" t="s">
        <v>491</v>
      </c>
      <c r="H279" s="2"/>
      <c r="I279" s="2"/>
      <c r="J279" s="2"/>
      <c r="K279" s="2"/>
      <c r="L279" s="2"/>
      <c r="M279" s="2"/>
      <c r="N279" s="16">
        <f t="shared" ref="N279" si="229">IF(P279+R279="",0,P279+R279)</f>
        <v>0</v>
      </c>
      <c r="O279" s="2"/>
      <c r="P279" s="16">
        <f>IF(O279="",0,VLOOKUP(O279,CHOOSE({1,2},X$2:X578,Personnel!A$2:A577),2,0))</f>
        <v>0</v>
      </c>
      <c r="Q279" s="2"/>
      <c r="R279" s="16">
        <f>IF(Q279="",0,VLOOKUP(Q279,CHOOSE({1,2},S$2:S578,Personnel!A$2:A578),2,0))</f>
        <v>0</v>
      </c>
      <c r="S279" s="2"/>
      <c r="T279" s="52">
        <f t="shared" ca="1" si="207"/>
        <v>44517</v>
      </c>
      <c r="U279" s="52" t="s">
        <v>2</v>
      </c>
      <c r="V279" s="2">
        <v>1</v>
      </c>
      <c r="X279" s="16" t="str">
        <f t="shared" si="208"/>
        <v xml:space="preserve">   </v>
      </c>
      <c r="Z279" s="2" t="s">
        <v>491</v>
      </c>
      <c r="AA279" s="2" t="s">
        <v>491</v>
      </c>
      <c r="AB279" s="2" t="s">
        <v>491</v>
      </c>
      <c r="AC279" s="2" t="s">
        <v>491</v>
      </c>
      <c r="AD279" s="2" t="s">
        <v>491</v>
      </c>
      <c r="AJ279" s="8" t="str">
        <f t="shared" ca="1" si="209"/>
        <v>insert into personnel([empref],[manager],[startdate],[enddate]) values ('278','0','2021-11-17','1899-12-30 00:00:00.000')exec @id=dbo.nextval 'personnel.empref'</v>
      </c>
    </row>
    <row r="280" spans="1:36" x14ac:dyDescent="0.3">
      <c r="A280" s="2" t="s">
        <v>734</v>
      </c>
      <c r="B280" s="2" t="str">
        <f t="shared" si="183"/>
        <v>279</v>
      </c>
      <c r="C280" s="2" t="str">
        <f t="shared" si="184"/>
        <v>279</v>
      </c>
      <c r="D280" s="2"/>
      <c r="E280" s="2" t="s">
        <v>491</v>
      </c>
      <c r="F280" s="2" t="s">
        <v>491</v>
      </c>
      <c r="G280" s="2" t="s">
        <v>491</v>
      </c>
      <c r="H280" s="2"/>
      <c r="I280" s="2"/>
      <c r="J280" s="2"/>
      <c r="K280" s="2"/>
      <c r="L280" s="2"/>
      <c r="M280" s="2"/>
      <c r="N280" s="16">
        <f t="shared" ref="N280" si="230">P272+R272</f>
        <v>0</v>
      </c>
      <c r="O280" s="2"/>
      <c r="P280" s="16">
        <f>IF(O280="",0,VLOOKUP(O280,CHOOSE({1,2},X$2:X579,Personnel!A$2:A578),2,0))</f>
        <v>0</v>
      </c>
      <c r="Q280" s="2"/>
      <c r="R280" s="16">
        <f>IF(Q280="",0,VLOOKUP(Q280,CHOOSE({1,2},S$2:S579,Personnel!A$2:A579),2,0))</f>
        <v>0</v>
      </c>
      <c r="S280" s="2"/>
      <c r="T280" s="52">
        <f t="shared" ca="1" si="207"/>
        <v>44517</v>
      </c>
      <c r="U280" s="52" t="s">
        <v>2</v>
      </c>
      <c r="V280" s="2">
        <v>1</v>
      </c>
      <c r="X280" s="16" t="str">
        <f t="shared" si="208"/>
        <v xml:space="preserve">   </v>
      </c>
      <c r="Z280" s="2" t="s">
        <v>491</v>
      </c>
      <c r="AA280" s="2" t="s">
        <v>491</v>
      </c>
      <c r="AB280" s="2" t="s">
        <v>491</v>
      </c>
      <c r="AC280" s="2" t="s">
        <v>491</v>
      </c>
      <c r="AD280" s="2" t="s">
        <v>491</v>
      </c>
      <c r="AJ280" s="8" t="str">
        <f t="shared" ca="1" si="209"/>
        <v>insert into personnel([empref],[manager],[startdate],[enddate]) values ('279','0','2021-11-17','1899-12-30 00:00:00.000')exec @id=dbo.nextval 'personnel.empref'</v>
      </c>
    </row>
    <row r="281" spans="1:36" x14ac:dyDescent="0.3">
      <c r="A281" s="2" t="s">
        <v>735</v>
      </c>
      <c r="B281" s="2" t="str">
        <f t="shared" si="183"/>
        <v>280</v>
      </c>
      <c r="C281" s="2" t="str">
        <f t="shared" si="184"/>
        <v>280</v>
      </c>
      <c r="D281" s="2"/>
      <c r="E281" s="2" t="s">
        <v>491</v>
      </c>
      <c r="F281" s="2" t="s">
        <v>491</v>
      </c>
      <c r="G281" s="2" t="s">
        <v>491</v>
      </c>
      <c r="H281" s="2"/>
      <c r="I281" s="2"/>
      <c r="J281" s="2"/>
      <c r="K281" s="2"/>
      <c r="L281" s="2"/>
      <c r="M281" s="2"/>
      <c r="N281" s="16">
        <f t="shared" ref="N281" si="231">IF(P281+R281="",0,P281+R281)</f>
        <v>0</v>
      </c>
      <c r="O281" s="2"/>
      <c r="P281" s="16">
        <f>IF(O281="",0,VLOOKUP(O281,CHOOSE({1,2},X$2:X580,Personnel!A$2:A579),2,0))</f>
        <v>0</v>
      </c>
      <c r="Q281" s="2"/>
      <c r="R281" s="16">
        <f>IF(Q281="",0,VLOOKUP(Q281,CHOOSE({1,2},S$2:S580,Personnel!A$2:A580),2,0))</f>
        <v>0</v>
      </c>
      <c r="S281" s="2"/>
      <c r="T281" s="52">
        <f t="shared" ca="1" si="207"/>
        <v>44517</v>
      </c>
      <c r="U281" s="52" t="s">
        <v>2</v>
      </c>
      <c r="V281" s="2">
        <v>1</v>
      </c>
      <c r="X281" s="16" t="str">
        <f t="shared" si="208"/>
        <v xml:space="preserve">   </v>
      </c>
      <c r="Z281" s="2" t="s">
        <v>491</v>
      </c>
      <c r="AA281" s="2" t="s">
        <v>491</v>
      </c>
      <c r="AB281" s="2" t="s">
        <v>491</v>
      </c>
      <c r="AC281" s="2" t="s">
        <v>491</v>
      </c>
      <c r="AD281" s="2" t="s">
        <v>491</v>
      </c>
      <c r="AJ281" s="8" t="str">
        <f t="shared" ca="1" si="209"/>
        <v>insert into personnel([empref],[manager],[startdate],[enddate]) values ('280','0','2021-11-17','1899-12-30 00:00:00.000')exec @id=dbo.nextval 'personnel.empref'</v>
      </c>
    </row>
    <row r="282" spans="1:36" x14ac:dyDescent="0.3">
      <c r="A282" s="2" t="s">
        <v>736</v>
      </c>
      <c r="B282" s="2" t="str">
        <f t="shared" si="183"/>
        <v>281</v>
      </c>
      <c r="C282" s="2" t="str">
        <f t="shared" si="184"/>
        <v>281</v>
      </c>
      <c r="D282" s="2"/>
      <c r="E282" s="2" t="s">
        <v>491</v>
      </c>
      <c r="F282" s="2" t="s">
        <v>491</v>
      </c>
      <c r="G282" s="2" t="s">
        <v>491</v>
      </c>
      <c r="H282" s="2"/>
      <c r="I282" s="2"/>
      <c r="J282" s="2"/>
      <c r="K282" s="2"/>
      <c r="L282" s="2"/>
      <c r="M282" s="2"/>
      <c r="N282" s="16">
        <f t="shared" ref="N282" si="232">P274+R274</f>
        <v>0</v>
      </c>
      <c r="O282" s="2"/>
      <c r="P282" s="16">
        <f>IF(O282="",0,VLOOKUP(O282,CHOOSE({1,2},X$2:X581,Personnel!A$2:A580),2,0))</f>
        <v>0</v>
      </c>
      <c r="Q282" s="2"/>
      <c r="R282" s="16">
        <f>IF(Q282="",0,VLOOKUP(Q282,CHOOSE({1,2},S$2:S581,Personnel!A$2:A581),2,0))</f>
        <v>0</v>
      </c>
      <c r="S282" s="2"/>
      <c r="T282" s="52">
        <f t="shared" ca="1" si="207"/>
        <v>44517</v>
      </c>
      <c r="U282" s="52" t="s">
        <v>2</v>
      </c>
      <c r="V282" s="2">
        <v>1</v>
      </c>
      <c r="X282" s="16" t="str">
        <f t="shared" si="208"/>
        <v xml:space="preserve">   </v>
      </c>
      <c r="Z282" s="2" t="s">
        <v>491</v>
      </c>
      <c r="AA282" s="2" t="s">
        <v>491</v>
      </c>
      <c r="AB282" s="2" t="s">
        <v>491</v>
      </c>
      <c r="AC282" s="2" t="s">
        <v>491</v>
      </c>
      <c r="AD282" s="2" t="s">
        <v>491</v>
      </c>
      <c r="AJ282" s="8" t="str">
        <f t="shared" ca="1" si="209"/>
        <v>insert into personnel([empref],[manager],[startdate],[enddate]) values ('281','0','2021-11-17','1899-12-30 00:00:00.000')exec @id=dbo.nextval 'personnel.empref'</v>
      </c>
    </row>
    <row r="283" spans="1:36" x14ac:dyDescent="0.3">
      <c r="A283" s="2" t="s">
        <v>737</v>
      </c>
      <c r="B283" s="2" t="str">
        <f t="shared" si="183"/>
        <v>282</v>
      </c>
      <c r="C283" s="2" t="str">
        <f t="shared" si="184"/>
        <v>282</v>
      </c>
      <c r="D283" s="2"/>
      <c r="E283" s="2" t="s">
        <v>491</v>
      </c>
      <c r="F283" s="2" t="s">
        <v>491</v>
      </c>
      <c r="G283" s="2" t="s">
        <v>491</v>
      </c>
      <c r="H283" s="2"/>
      <c r="I283" s="2"/>
      <c r="J283" s="2"/>
      <c r="K283" s="2"/>
      <c r="L283" s="2"/>
      <c r="M283" s="2"/>
      <c r="N283" s="16">
        <f t="shared" ref="N283" si="233">IF(P283+R283="",0,P283+R283)</f>
        <v>0</v>
      </c>
      <c r="O283" s="2"/>
      <c r="P283" s="16">
        <f>IF(O283="",0,VLOOKUP(O283,CHOOSE({1,2},X$2:X582,Personnel!A$2:A581),2,0))</f>
        <v>0</v>
      </c>
      <c r="Q283" s="2"/>
      <c r="R283" s="16">
        <f>IF(Q283="",0,VLOOKUP(Q283,CHOOSE({1,2},S$2:S582,Personnel!A$2:A582),2,0))</f>
        <v>0</v>
      </c>
      <c r="S283" s="2"/>
      <c r="T283" s="52">
        <f t="shared" ca="1" si="207"/>
        <v>44517</v>
      </c>
      <c r="U283" s="52" t="s">
        <v>2</v>
      </c>
      <c r="V283" s="2">
        <v>1</v>
      </c>
      <c r="X283" s="16" t="str">
        <f t="shared" si="208"/>
        <v xml:space="preserve">   </v>
      </c>
      <c r="Z283" s="2" t="s">
        <v>491</v>
      </c>
      <c r="AA283" s="2" t="s">
        <v>491</v>
      </c>
      <c r="AB283" s="2" t="s">
        <v>491</v>
      </c>
      <c r="AC283" s="2" t="s">
        <v>491</v>
      </c>
      <c r="AD283" s="2" t="s">
        <v>491</v>
      </c>
      <c r="AJ283" s="8" t="str">
        <f t="shared" ca="1" si="209"/>
        <v>insert into personnel([empref],[manager],[startdate],[enddate]) values ('282','0','2021-11-17','1899-12-30 00:00:00.000')exec @id=dbo.nextval 'personnel.empref'</v>
      </c>
    </row>
    <row r="284" spans="1:36" x14ac:dyDescent="0.3">
      <c r="A284" s="2" t="s">
        <v>738</v>
      </c>
      <c r="B284" s="2" t="str">
        <f t="shared" si="183"/>
        <v>283</v>
      </c>
      <c r="C284" s="2" t="str">
        <f t="shared" si="184"/>
        <v>283</v>
      </c>
      <c r="D284" s="2"/>
      <c r="E284" s="2" t="s">
        <v>491</v>
      </c>
      <c r="F284" s="2" t="s">
        <v>491</v>
      </c>
      <c r="G284" s="2" t="s">
        <v>491</v>
      </c>
      <c r="H284" s="2"/>
      <c r="I284" s="2"/>
      <c r="J284" s="2"/>
      <c r="K284" s="2"/>
      <c r="L284" s="2"/>
      <c r="M284" s="2"/>
      <c r="N284" s="16">
        <f t="shared" ref="N284" si="234">P276+R276</f>
        <v>0</v>
      </c>
      <c r="O284" s="2"/>
      <c r="P284" s="16">
        <f>IF(O284="",0,VLOOKUP(O284,CHOOSE({1,2},X$2:X583,Personnel!A$2:A582),2,0))</f>
        <v>0</v>
      </c>
      <c r="Q284" s="2"/>
      <c r="R284" s="16">
        <f>IF(Q284="",0,VLOOKUP(Q284,CHOOSE({1,2},S$2:S583,Personnel!A$2:A583),2,0))</f>
        <v>0</v>
      </c>
      <c r="S284" s="2"/>
      <c r="T284" s="52">
        <f t="shared" ca="1" si="207"/>
        <v>44517</v>
      </c>
      <c r="U284" s="52" t="s">
        <v>2</v>
      </c>
      <c r="V284" s="2">
        <v>1</v>
      </c>
      <c r="X284" s="16" t="str">
        <f t="shared" si="208"/>
        <v xml:space="preserve">   </v>
      </c>
      <c r="Z284" s="2" t="s">
        <v>491</v>
      </c>
      <c r="AA284" s="2" t="s">
        <v>491</v>
      </c>
      <c r="AB284" s="2" t="s">
        <v>491</v>
      </c>
      <c r="AC284" s="2" t="s">
        <v>491</v>
      </c>
      <c r="AD284" s="2" t="s">
        <v>491</v>
      </c>
      <c r="AJ284" s="8" t="str">
        <f t="shared" ca="1" si="209"/>
        <v>insert into personnel([empref],[manager],[startdate],[enddate]) values ('283','0','2021-11-17','1899-12-30 00:00:00.000')exec @id=dbo.nextval 'personnel.empref'</v>
      </c>
    </row>
    <row r="285" spans="1:36" x14ac:dyDescent="0.3">
      <c r="A285" s="2" t="s">
        <v>739</v>
      </c>
      <c r="B285" s="2" t="str">
        <f t="shared" si="183"/>
        <v>284</v>
      </c>
      <c r="C285" s="2" t="str">
        <f t="shared" si="184"/>
        <v>284</v>
      </c>
      <c r="D285" s="2"/>
      <c r="E285" s="2" t="s">
        <v>491</v>
      </c>
      <c r="F285" s="2" t="s">
        <v>491</v>
      </c>
      <c r="G285" s="2" t="s">
        <v>491</v>
      </c>
      <c r="H285" s="2"/>
      <c r="I285" s="2"/>
      <c r="J285" s="2"/>
      <c r="K285" s="2"/>
      <c r="L285" s="2"/>
      <c r="M285" s="2"/>
      <c r="N285" s="16">
        <f t="shared" ref="N285" si="235">IF(P285+R285="",0,P285+R285)</f>
        <v>0</v>
      </c>
      <c r="O285" s="2"/>
      <c r="P285" s="16">
        <f>IF(O285="",0,VLOOKUP(O285,CHOOSE({1,2},X$2:X584,Personnel!A$2:A583),2,0))</f>
        <v>0</v>
      </c>
      <c r="Q285" s="2"/>
      <c r="R285" s="16">
        <f>IF(Q285="",0,VLOOKUP(Q285,CHOOSE({1,2},S$2:S584,Personnel!A$2:A584),2,0))</f>
        <v>0</v>
      </c>
      <c r="S285" s="2"/>
      <c r="T285" s="52">
        <f t="shared" ca="1" si="207"/>
        <v>44517</v>
      </c>
      <c r="U285" s="52" t="s">
        <v>2</v>
      </c>
      <c r="V285" s="2">
        <v>1</v>
      </c>
      <c r="X285" s="16" t="str">
        <f t="shared" si="208"/>
        <v xml:space="preserve">   </v>
      </c>
      <c r="Z285" s="2" t="s">
        <v>491</v>
      </c>
      <c r="AA285" s="2" t="s">
        <v>491</v>
      </c>
      <c r="AB285" s="2" t="s">
        <v>491</v>
      </c>
      <c r="AC285" s="2" t="s">
        <v>491</v>
      </c>
      <c r="AD285" s="2" t="s">
        <v>491</v>
      </c>
      <c r="AJ285" s="8" t="str">
        <f t="shared" ca="1" si="209"/>
        <v>insert into personnel([empref],[manager],[startdate],[enddate]) values ('284','0','2021-11-17','1899-12-30 00:00:00.000')exec @id=dbo.nextval 'personnel.empref'</v>
      </c>
    </row>
    <row r="286" spans="1:36" x14ac:dyDescent="0.3">
      <c r="A286" s="2" t="s">
        <v>740</v>
      </c>
      <c r="B286" s="2" t="str">
        <f t="shared" si="183"/>
        <v>285</v>
      </c>
      <c r="C286" s="2" t="str">
        <f t="shared" si="184"/>
        <v>285</v>
      </c>
      <c r="D286" s="2"/>
      <c r="E286" s="2" t="s">
        <v>491</v>
      </c>
      <c r="F286" s="2" t="s">
        <v>491</v>
      </c>
      <c r="G286" s="2" t="s">
        <v>491</v>
      </c>
      <c r="H286" s="2"/>
      <c r="I286" s="2"/>
      <c r="J286" s="2"/>
      <c r="K286" s="2"/>
      <c r="L286" s="2"/>
      <c r="M286" s="2"/>
      <c r="N286" s="16">
        <f t="shared" ref="N286" si="236">P278+R278</f>
        <v>0</v>
      </c>
      <c r="O286" s="2"/>
      <c r="P286" s="16">
        <f>IF(O286="",0,VLOOKUP(O286,CHOOSE({1,2},X$2:X585,Personnel!A$2:A584),2,0))</f>
        <v>0</v>
      </c>
      <c r="Q286" s="2"/>
      <c r="R286" s="16">
        <f>IF(Q286="",0,VLOOKUP(Q286,CHOOSE({1,2},S$2:S585,Personnel!A$2:A585),2,0))</f>
        <v>0</v>
      </c>
      <c r="S286" s="2"/>
      <c r="T286" s="52">
        <f t="shared" ca="1" si="207"/>
        <v>44517</v>
      </c>
      <c r="U286" s="52" t="s">
        <v>2</v>
      </c>
      <c r="V286" s="2">
        <v>1</v>
      </c>
      <c r="X286" s="16" t="str">
        <f t="shared" si="208"/>
        <v xml:space="preserve">   </v>
      </c>
      <c r="Z286" s="2" t="s">
        <v>491</v>
      </c>
      <c r="AA286" s="2" t="s">
        <v>491</v>
      </c>
      <c r="AB286" s="2" t="s">
        <v>491</v>
      </c>
      <c r="AC286" s="2" t="s">
        <v>491</v>
      </c>
      <c r="AD286" s="2" t="s">
        <v>491</v>
      </c>
      <c r="AJ286" s="8" t="str">
        <f t="shared" ca="1" si="209"/>
        <v>insert into personnel([empref],[manager],[startdate],[enddate]) values ('285','0','2021-11-17','1899-12-30 00:00:00.000')exec @id=dbo.nextval 'personnel.empref'</v>
      </c>
    </row>
    <row r="287" spans="1:36" x14ac:dyDescent="0.3">
      <c r="A287" s="2" t="s">
        <v>741</v>
      </c>
      <c r="B287" s="2" t="str">
        <f t="shared" si="183"/>
        <v>286</v>
      </c>
      <c r="C287" s="2" t="str">
        <f t="shared" si="184"/>
        <v>286</v>
      </c>
      <c r="D287" s="2"/>
      <c r="E287" s="2" t="s">
        <v>491</v>
      </c>
      <c r="F287" s="2" t="s">
        <v>491</v>
      </c>
      <c r="G287" s="2" t="s">
        <v>491</v>
      </c>
      <c r="H287" s="2"/>
      <c r="I287" s="2"/>
      <c r="J287" s="2"/>
      <c r="K287" s="2"/>
      <c r="L287" s="2"/>
      <c r="M287" s="2"/>
      <c r="N287" s="16">
        <f t="shared" ref="N287" si="237">IF(P287+R287="",0,P287+R287)</f>
        <v>0</v>
      </c>
      <c r="O287" s="2"/>
      <c r="P287" s="16">
        <f>IF(O287="",0,VLOOKUP(O287,CHOOSE({1,2},X$2:X586,Personnel!A$2:A585),2,0))</f>
        <v>0</v>
      </c>
      <c r="Q287" s="2"/>
      <c r="R287" s="16">
        <f>IF(Q287="",0,VLOOKUP(Q287,CHOOSE({1,2},S$2:S586,Personnel!A$2:A586),2,0))</f>
        <v>0</v>
      </c>
      <c r="S287" s="2"/>
      <c r="T287" s="52">
        <f t="shared" ca="1" si="207"/>
        <v>44517</v>
      </c>
      <c r="U287" s="52" t="s">
        <v>2</v>
      </c>
      <c r="V287" s="2">
        <v>1</v>
      </c>
      <c r="X287" s="16" t="str">
        <f t="shared" si="208"/>
        <v xml:space="preserve">   </v>
      </c>
      <c r="Z287" s="2" t="s">
        <v>491</v>
      </c>
      <c r="AA287" s="2" t="s">
        <v>491</v>
      </c>
      <c r="AB287" s="2" t="s">
        <v>491</v>
      </c>
      <c r="AC287" s="2" t="s">
        <v>491</v>
      </c>
      <c r="AD287" s="2" t="s">
        <v>491</v>
      </c>
      <c r="AJ287" s="8" t="str">
        <f t="shared" ca="1" si="209"/>
        <v>insert into personnel([empref],[manager],[startdate],[enddate]) values ('286','0','2021-11-17','1899-12-30 00:00:00.000')exec @id=dbo.nextval 'personnel.empref'</v>
      </c>
    </row>
    <row r="288" spans="1:36" x14ac:dyDescent="0.3">
      <c r="A288" s="2" t="s">
        <v>742</v>
      </c>
      <c r="B288" s="2" t="str">
        <f t="shared" si="183"/>
        <v>287</v>
      </c>
      <c r="C288" s="2" t="str">
        <f t="shared" si="184"/>
        <v>287</v>
      </c>
      <c r="D288" s="2"/>
      <c r="E288" s="2" t="s">
        <v>491</v>
      </c>
      <c r="F288" s="2" t="s">
        <v>491</v>
      </c>
      <c r="G288" s="2" t="s">
        <v>491</v>
      </c>
      <c r="H288" s="2"/>
      <c r="I288" s="2"/>
      <c r="J288" s="2"/>
      <c r="K288" s="2"/>
      <c r="L288" s="2"/>
      <c r="M288" s="2"/>
      <c r="N288" s="16">
        <f t="shared" ref="N288" si="238">P280+R280</f>
        <v>0</v>
      </c>
      <c r="O288" s="2"/>
      <c r="P288" s="16">
        <f>IF(O288="",0,VLOOKUP(O288,CHOOSE({1,2},X$2:X587,Personnel!A$2:A586),2,0))</f>
        <v>0</v>
      </c>
      <c r="Q288" s="2"/>
      <c r="R288" s="16">
        <f>IF(Q288="",0,VLOOKUP(Q288,CHOOSE({1,2},S$2:S587,Personnel!A$2:A587),2,0))</f>
        <v>0</v>
      </c>
      <c r="S288" s="2"/>
      <c r="T288" s="52">
        <f t="shared" ca="1" si="207"/>
        <v>44517</v>
      </c>
      <c r="U288" s="52" t="s">
        <v>2</v>
      </c>
      <c r="V288" s="2">
        <v>1</v>
      </c>
      <c r="X288" s="16" t="str">
        <f t="shared" si="208"/>
        <v xml:space="preserve">   </v>
      </c>
      <c r="Z288" s="2" t="s">
        <v>491</v>
      </c>
      <c r="AA288" s="2" t="s">
        <v>491</v>
      </c>
      <c r="AB288" s="2" t="s">
        <v>491</v>
      </c>
      <c r="AC288" s="2" t="s">
        <v>491</v>
      </c>
      <c r="AD288" s="2" t="s">
        <v>491</v>
      </c>
      <c r="AJ288" s="8" t="str">
        <f t="shared" ca="1" si="209"/>
        <v>insert into personnel([empref],[manager],[startdate],[enddate]) values ('287','0','2021-11-17','1899-12-30 00:00:00.000')exec @id=dbo.nextval 'personnel.empref'</v>
      </c>
    </row>
    <row r="289" spans="1:36" x14ac:dyDescent="0.3">
      <c r="A289" s="2" t="s">
        <v>743</v>
      </c>
      <c r="B289" s="2" t="str">
        <f t="shared" si="183"/>
        <v>288</v>
      </c>
      <c r="C289" s="2" t="str">
        <f t="shared" si="184"/>
        <v>288</v>
      </c>
      <c r="D289" s="2"/>
      <c r="E289" s="2" t="s">
        <v>491</v>
      </c>
      <c r="F289" s="2" t="s">
        <v>491</v>
      </c>
      <c r="G289" s="2" t="s">
        <v>491</v>
      </c>
      <c r="H289" s="2"/>
      <c r="I289" s="2"/>
      <c r="J289" s="2"/>
      <c r="K289" s="2"/>
      <c r="L289" s="2"/>
      <c r="M289" s="2"/>
      <c r="N289" s="16">
        <f t="shared" ref="N289" si="239">IF(P289+R289="",0,P289+R289)</f>
        <v>0</v>
      </c>
      <c r="O289" s="2"/>
      <c r="P289" s="16">
        <f>IF(O289="",0,VLOOKUP(O289,CHOOSE({1,2},X$2:X588,Personnel!A$2:A587),2,0))</f>
        <v>0</v>
      </c>
      <c r="Q289" s="2"/>
      <c r="R289" s="16">
        <f>IF(Q289="",0,VLOOKUP(Q289,CHOOSE({1,2},S$2:S588,Personnel!A$2:A588),2,0))</f>
        <v>0</v>
      </c>
      <c r="S289" s="2"/>
      <c r="T289" s="52">
        <f t="shared" ca="1" si="207"/>
        <v>44517</v>
      </c>
      <c r="U289" s="52" t="s">
        <v>2</v>
      </c>
      <c r="V289" s="2">
        <v>1</v>
      </c>
      <c r="X289" s="16" t="str">
        <f t="shared" si="208"/>
        <v xml:space="preserve">   </v>
      </c>
      <c r="Z289" s="2" t="s">
        <v>491</v>
      </c>
      <c r="AA289" s="2" t="s">
        <v>491</v>
      </c>
      <c r="AB289" s="2" t="s">
        <v>491</v>
      </c>
      <c r="AC289" s="2" t="s">
        <v>491</v>
      </c>
      <c r="AD289" s="2" t="s">
        <v>491</v>
      </c>
      <c r="AJ289" s="8" t="str">
        <f t="shared" ca="1" si="209"/>
        <v>insert into personnel([empref],[manager],[startdate],[enddate]) values ('288','0','2021-11-17','1899-12-30 00:00:00.000')exec @id=dbo.nextval 'personnel.empref'</v>
      </c>
    </row>
    <row r="290" spans="1:36" x14ac:dyDescent="0.3">
      <c r="A290" s="2" t="s">
        <v>744</v>
      </c>
      <c r="B290" s="2" t="str">
        <f t="shared" si="183"/>
        <v>289</v>
      </c>
      <c r="C290" s="2" t="str">
        <f t="shared" si="184"/>
        <v>289</v>
      </c>
      <c r="D290" s="2"/>
      <c r="E290" s="2" t="s">
        <v>491</v>
      </c>
      <c r="F290" s="2" t="s">
        <v>491</v>
      </c>
      <c r="G290" s="2" t="s">
        <v>491</v>
      </c>
      <c r="H290" s="2"/>
      <c r="I290" s="2"/>
      <c r="J290" s="2"/>
      <c r="K290" s="2"/>
      <c r="L290" s="2"/>
      <c r="M290" s="2"/>
      <c r="N290" s="16">
        <f t="shared" ref="N290" si="240">P282+R282</f>
        <v>0</v>
      </c>
      <c r="O290" s="2"/>
      <c r="P290" s="16">
        <f>IF(O290="",0,VLOOKUP(O290,CHOOSE({1,2},X$2:X589,Personnel!A$2:A588),2,0))</f>
        <v>0</v>
      </c>
      <c r="Q290" s="2"/>
      <c r="R290" s="16">
        <f>IF(Q290="",0,VLOOKUP(Q290,CHOOSE({1,2},S$2:S589,Personnel!A$2:A589),2,0))</f>
        <v>0</v>
      </c>
      <c r="S290" s="2"/>
      <c r="T290" s="52">
        <f t="shared" ca="1" si="207"/>
        <v>44517</v>
      </c>
      <c r="U290" s="52" t="s">
        <v>2</v>
      </c>
      <c r="V290" s="2">
        <v>1</v>
      </c>
      <c r="X290" s="16" t="str">
        <f t="shared" si="208"/>
        <v xml:space="preserve">   </v>
      </c>
      <c r="Z290" s="2" t="s">
        <v>491</v>
      </c>
      <c r="AA290" s="2" t="s">
        <v>491</v>
      </c>
      <c r="AB290" s="2" t="s">
        <v>491</v>
      </c>
      <c r="AC290" s="2" t="s">
        <v>491</v>
      </c>
      <c r="AD290" s="2" t="s">
        <v>491</v>
      </c>
      <c r="AJ290" s="8" t="str">
        <f t="shared" ca="1" si="209"/>
        <v>insert into personnel([empref],[manager],[startdate],[enddate]) values ('289','0','2021-11-17','1899-12-30 00:00:00.000')exec @id=dbo.nextval 'personnel.empref'</v>
      </c>
    </row>
    <row r="291" spans="1:36" x14ac:dyDescent="0.3">
      <c r="A291" s="2" t="s">
        <v>745</v>
      </c>
      <c r="B291" s="2" t="str">
        <f t="shared" si="183"/>
        <v>290</v>
      </c>
      <c r="C291" s="2" t="str">
        <f t="shared" si="184"/>
        <v>290</v>
      </c>
      <c r="D291" s="2"/>
      <c r="E291" s="2" t="s">
        <v>491</v>
      </c>
      <c r="F291" s="2" t="s">
        <v>491</v>
      </c>
      <c r="G291" s="2" t="s">
        <v>491</v>
      </c>
      <c r="H291" s="2"/>
      <c r="I291" s="2"/>
      <c r="J291" s="2"/>
      <c r="K291" s="2"/>
      <c r="L291" s="2"/>
      <c r="M291" s="2"/>
      <c r="N291" s="16">
        <f t="shared" ref="N291" si="241">IF(P291+R291="",0,P291+R291)</f>
        <v>0</v>
      </c>
      <c r="O291" s="2"/>
      <c r="P291" s="16">
        <f>IF(O291="",0,VLOOKUP(O291,CHOOSE({1,2},X$2:X590,Personnel!A$2:A589),2,0))</f>
        <v>0</v>
      </c>
      <c r="Q291" s="2"/>
      <c r="R291" s="16">
        <f>IF(Q291="",0,VLOOKUP(Q291,CHOOSE({1,2},S$2:S590,Personnel!A$2:A590),2,0))</f>
        <v>0</v>
      </c>
      <c r="S291" s="2"/>
      <c r="T291" s="52">
        <f t="shared" ca="1" si="207"/>
        <v>44517</v>
      </c>
      <c r="U291" s="52" t="s">
        <v>2</v>
      </c>
      <c r="V291" s="2">
        <v>1</v>
      </c>
      <c r="X291" s="16" t="str">
        <f t="shared" si="208"/>
        <v xml:space="preserve">   </v>
      </c>
      <c r="Z291" s="2" t="s">
        <v>491</v>
      </c>
      <c r="AA291" s="2" t="s">
        <v>491</v>
      </c>
      <c r="AB291" s="2" t="s">
        <v>491</v>
      </c>
      <c r="AC291" s="2" t="s">
        <v>491</v>
      </c>
      <c r="AD291" s="2" t="s">
        <v>491</v>
      </c>
      <c r="AJ291" s="8" t="str">
        <f t="shared" ca="1" si="209"/>
        <v>insert into personnel([empref],[manager],[startdate],[enddate]) values ('290','0','2021-11-17','1899-12-30 00:00:00.000')exec @id=dbo.nextval 'personnel.empref'</v>
      </c>
    </row>
    <row r="292" spans="1:36" x14ac:dyDescent="0.3">
      <c r="A292" s="2" t="s">
        <v>746</v>
      </c>
      <c r="B292" s="2" t="str">
        <f t="shared" si="183"/>
        <v>291</v>
      </c>
      <c r="C292" s="2" t="str">
        <f t="shared" si="184"/>
        <v>291</v>
      </c>
      <c r="D292" s="2"/>
      <c r="E292" s="2" t="s">
        <v>491</v>
      </c>
      <c r="F292" s="2" t="s">
        <v>491</v>
      </c>
      <c r="G292" s="2" t="s">
        <v>491</v>
      </c>
      <c r="H292" s="2"/>
      <c r="I292" s="2"/>
      <c r="J292" s="2"/>
      <c r="K292" s="2"/>
      <c r="L292" s="2"/>
      <c r="M292" s="2"/>
      <c r="N292" s="16">
        <f t="shared" ref="N292" si="242">P284+R284</f>
        <v>0</v>
      </c>
      <c r="O292" s="2"/>
      <c r="P292" s="16">
        <f>IF(O292="",0,VLOOKUP(O292,CHOOSE({1,2},X$2:X591,Personnel!A$2:A590),2,0))</f>
        <v>0</v>
      </c>
      <c r="Q292" s="2"/>
      <c r="R292" s="16">
        <f>IF(Q292="",0,VLOOKUP(Q292,CHOOSE({1,2},S$2:S591,Personnel!A$2:A591),2,0))</f>
        <v>0</v>
      </c>
      <c r="S292" s="2"/>
      <c r="T292" s="52">
        <f t="shared" ca="1" si="207"/>
        <v>44517</v>
      </c>
      <c r="U292" s="52" t="s">
        <v>2</v>
      </c>
      <c r="V292" s="2">
        <v>1</v>
      </c>
      <c r="X292" s="16" t="str">
        <f t="shared" si="208"/>
        <v xml:space="preserve">   </v>
      </c>
      <c r="Z292" s="2" t="s">
        <v>491</v>
      </c>
      <c r="AA292" s="2" t="s">
        <v>491</v>
      </c>
      <c r="AB292" s="2" t="s">
        <v>491</v>
      </c>
      <c r="AC292" s="2" t="s">
        <v>491</v>
      </c>
      <c r="AD292" s="2" t="s">
        <v>491</v>
      </c>
      <c r="AJ292" s="8" t="str">
        <f t="shared" ca="1" si="209"/>
        <v>insert into personnel([empref],[manager],[startdate],[enddate]) values ('291','0','2021-11-17','1899-12-30 00:00:00.000')exec @id=dbo.nextval 'personnel.empref'</v>
      </c>
    </row>
    <row r="293" spans="1:36" x14ac:dyDescent="0.3">
      <c r="A293" s="2" t="s">
        <v>747</v>
      </c>
      <c r="B293" s="2" t="str">
        <f t="shared" si="183"/>
        <v>292</v>
      </c>
      <c r="C293" s="2" t="str">
        <f t="shared" si="184"/>
        <v>292</v>
      </c>
      <c r="D293" s="2"/>
      <c r="E293" s="2" t="s">
        <v>491</v>
      </c>
      <c r="F293" s="2" t="s">
        <v>491</v>
      </c>
      <c r="G293" s="2" t="s">
        <v>491</v>
      </c>
      <c r="H293" s="2"/>
      <c r="I293" s="2"/>
      <c r="J293" s="2"/>
      <c r="K293" s="2"/>
      <c r="L293" s="2"/>
      <c r="M293" s="2"/>
      <c r="N293" s="16">
        <f t="shared" ref="N293" si="243">IF(P293+R293="",0,P293+R293)</f>
        <v>0</v>
      </c>
      <c r="O293" s="2"/>
      <c r="P293" s="16">
        <f>IF(O293="",0,VLOOKUP(O293,CHOOSE({1,2},X$2:X592,Personnel!A$2:A591),2,0))</f>
        <v>0</v>
      </c>
      <c r="Q293" s="2"/>
      <c r="R293" s="16">
        <f>IF(Q293="",0,VLOOKUP(Q293,CHOOSE({1,2},S$2:S592,Personnel!A$2:A592),2,0))</f>
        <v>0</v>
      </c>
      <c r="S293" s="2"/>
      <c r="T293" s="52">
        <f t="shared" ca="1" si="207"/>
        <v>44517</v>
      </c>
      <c r="U293" s="52" t="s">
        <v>2</v>
      </c>
      <c r="V293" s="2">
        <v>1</v>
      </c>
      <c r="X293" s="16" t="str">
        <f t="shared" si="208"/>
        <v xml:space="preserve">   </v>
      </c>
      <c r="Z293" s="2" t="s">
        <v>491</v>
      </c>
      <c r="AA293" s="2" t="s">
        <v>491</v>
      </c>
      <c r="AB293" s="2" t="s">
        <v>491</v>
      </c>
      <c r="AC293" s="2" t="s">
        <v>491</v>
      </c>
      <c r="AD293" s="2" t="s">
        <v>491</v>
      </c>
      <c r="AJ293" s="8" t="str">
        <f t="shared" ca="1" si="209"/>
        <v>insert into personnel([empref],[manager],[startdate],[enddate]) values ('292','0','2021-11-17','1899-12-30 00:00:00.000')exec @id=dbo.nextval 'personnel.empref'</v>
      </c>
    </row>
    <row r="294" spans="1:36" x14ac:dyDescent="0.3">
      <c r="A294" s="2" t="s">
        <v>748</v>
      </c>
      <c r="B294" s="2" t="str">
        <f t="shared" si="183"/>
        <v>293</v>
      </c>
      <c r="C294" s="2" t="str">
        <f t="shared" si="184"/>
        <v>293</v>
      </c>
      <c r="D294" s="2"/>
      <c r="E294" s="2" t="s">
        <v>491</v>
      </c>
      <c r="F294" s="2" t="s">
        <v>491</v>
      </c>
      <c r="G294" s="2" t="s">
        <v>491</v>
      </c>
      <c r="H294" s="2"/>
      <c r="I294" s="2"/>
      <c r="J294" s="2"/>
      <c r="K294" s="2"/>
      <c r="L294" s="2"/>
      <c r="M294" s="2"/>
      <c r="N294" s="16">
        <f t="shared" ref="N294" si="244">P286+R286</f>
        <v>0</v>
      </c>
      <c r="O294" s="2"/>
      <c r="P294" s="16">
        <f>IF(O294="",0,VLOOKUP(O294,CHOOSE({1,2},X$2:X593,Personnel!A$2:A592),2,0))</f>
        <v>0</v>
      </c>
      <c r="Q294" s="2"/>
      <c r="R294" s="16">
        <f>IF(Q294="",0,VLOOKUP(Q294,CHOOSE({1,2},S$2:S593,Personnel!A$2:A593),2,0))</f>
        <v>0</v>
      </c>
      <c r="S294" s="2"/>
      <c r="T294" s="52">
        <f t="shared" ca="1" si="207"/>
        <v>44517</v>
      </c>
      <c r="U294" s="52" t="s">
        <v>2</v>
      </c>
      <c r="V294" s="2">
        <v>1</v>
      </c>
      <c r="X294" s="16" t="str">
        <f t="shared" si="208"/>
        <v xml:space="preserve">   </v>
      </c>
      <c r="Z294" s="2" t="s">
        <v>491</v>
      </c>
      <c r="AA294" s="2" t="s">
        <v>491</v>
      </c>
      <c r="AB294" s="2" t="s">
        <v>491</v>
      </c>
      <c r="AC294" s="2" t="s">
        <v>491</v>
      </c>
      <c r="AD294" s="2" t="s">
        <v>491</v>
      </c>
      <c r="AJ294" s="8" t="str">
        <f t="shared" ca="1" si="209"/>
        <v>insert into personnel([empref],[manager],[startdate],[enddate]) values ('293','0','2021-11-17','1899-12-30 00:00:00.000')exec @id=dbo.nextval 'personnel.empref'</v>
      </c>
    </row>
    <row r="295" spans="1:36" x14ac:dyDescent="0.3">
      <c r="A295" s="2" t="s">
        <v>749</v>
      </c>
      <c r="B295" s="2" t="str">
        <f t="shared" si="183"/>
        <v>294</v>
      </c>
      <c r="C295" s="2" t="str">
        <f t="shared" si="184"/>
        <v>294</v>
      </c>
      <c r="D295" s="2"/>
      <c r="E295" s="2" t="s">
        <v>491</v>
      </c>
      <c r="F295" s="2" t="s">
        <v>491</v>
      </c>
      <c r="G295" s="2" t="s">
        <v>491</v>
      </c>
      <c r="H295" s="2"/>
      <c r="I295" s="2"/>
      <c r="J295" s="2"/>
      <c r="K295" s="2"/>
      <c r="L295" s="2"/>
      <c r="M295" s="2"/>
      <c r="N295" s="16">
        <f t="shared" ref="N295" si="245">IF(P295+R295="",0,P295+R295)</f>
        <v>0</v>
      </c>
      <c r="O295" s="2"/>
      <c r="P295" s="16">
        <f>IF(O295="",0,VLOOKUP(O295,CHOOSE({1,2},X$2:X594,Personnel!A$2:A593),2,0))</f>
        <v>0</v>
      </c>
      <c r="Q295" s="2"/>
      <c r="R295" s="16">
        <f>IF(Q295="",0,VLOOKUP(Q295,CHOOSE({1,2},S$2:S594,Personnel!A$2:A594),2,0))</f>
        <v>0</v>
      </c>
      <c r="S295" s="2"/>
      <c r="T295" s="52">
        <f t="shared" ca="1" si="207"/>
        <v>44517</v>
      </c>
      <c r="U295" s="52" t="s">
        <v>2</v>
      </c>
      <c r="V295" s="2">
        <v>1</v>
      </c>
      <c r="X295" s="16" t="str">
        <f t="shared" si="208"/>
        <v xml:space="preserve">   </v>
      </c>
      <c r="Z295" s="2" t="s">
        <v>491</v>
      </c>
      <c r="AA295" s="2" t="s">
        <v>491</v>
      </c>
      <c r="AB295" s="2" t="s">
        <v>491</v>
      </c>
      <c r="AC295" s="2" t="s">
        <v>491</v>
      </c>
      <c r="AD295" s="2" t="s">
        <v>491</v>
      </c>
      <c r="AJ295" s="8" t="str">
        <f t="shared" ca="1" si="209"/>
        <v>insert into personnel([empref],[manager],[startdate],[enddate]) values ('294','0','2021-11-17','1899-12-30 00:00:00.000')exec @id=dbo.nextval 'personnel.empref'</v>
      </c>
    </row>
    <row r="296" spans="1:36" x14ac:dyDescent="0.3">
      <c r="A296" s="2" t="s">
        <v>750</v>
      </c>
      <c r="B296" s="2" t="str">
        <f t="shared" si="183"/>
        <v>295</v>
      </c>
      <c r="C296" s="2" t="str">
        <f t="shared" si="184"/>
        <v>295</v>
      </c>
      <c r="D296" s="2"/>
      <c r="E296" s="2" t="s">
        <v>491</v>
      </c>
      <c r="F296" s="2" t="s">
        <v>491</v>
      </c>
      <c r="G296" s="2" t="s">
        <v>491</v>
      </c>
      <c r="H296" s="2"/>
      <c r="I296" s="2"/>
      <c r="J296" s="2"/>
      <c r="K296" s="2"/>
      <c r="L296" s="2"/>
      <c r="M296" s="2"/>
      <c r="N296" s="16">
        <f t="shared" ref="N296" si="246">P288+R288</f>
        <v>0</v>
      </c>
      <c r="O296" s="2"/>
      <c r="P296" s="16">
        <f>IF(O296="",0,VLOOKUP(O296,CHOOSE({1,2},X$2:X595,Personnel!A$2:A594),2,0))</f>
        <v>0</v>
      </c>
      <c r="Q296" s="2"/>
      <c r="R296" s="16">
        <f>IF(Q296="",0,VLOOKUP(Q296,CHOOSE({1,2},S$2:S595,Personnel!A$2:A595),2,0))</f>
        <v>0</v>
      </c>
      <c r="S296" s="2"/>
      <c r="T296" s="52">
        <f t="shared" ca="1" si="207"/>
        <v>44517</v>
      </c>
      <c r="U296" s="52" t="s">
        <v>2</v>
      </c>
      <c r="V296" s="2">
        <v>1</v>
      </c>
      <c r="X296" s="16" t="str">
        <f t="shared" si="208"/>
        <v xml:space="preserve">   </v>
      </c>
      <c r="Z296" s="2" t="s">
        <v>491</v>
      </c>
      <c r="AA296" s="2" t="s">
        <v>491</v>
      </c>
      <c r="AB296" s="2" t="s">
        <v>491</v>
      </c>
      <c r="AC296" s="2" t="s">
        <v>491</v>
      </c>
      <c r="AD296" s="2" t="s">
        <v>491</v>
      </c>
      <c r="AJ296" s="8" t="str">
        <f t="shared" ca="1" si="209"/>
        <v>insert into personnel([empref],[manager],[startdate],[enddate]) values ('295','0','2021-11-17','1899-12-30 00:00:00.000')exec @id=dbo.nextval 'personnel.empref'</v>
      </c>
    </row>
    <row r="297" spans="1:36" x14ac:dyDescent="0.3">
      <c r="A297" s="2" t="s">
        <v>751</v>
      </c>
      <c r="B297" s="2" t="str">
        <f t="shared" si="183"/>
        <v>296</v>
      </c>
      <c r="C297" s="2" t="str">
        <f t="shared" si="184"/>
        <v>296</v>
      </c>
      <c r="D297" s="2"/>
      <c r="E297" s="2" t="s">
        <v>491</v>
      </c>
      <c r="F297" s="2" t="s">
        <v>491</v>
      </c>
      <c r="G297" s="2" t="s">
        <v>491</v>
      </c>
      <c r="H297" s="2"/>
      <c r="I297" s="2"/>
      <c r="J297" s="2"/>
      <c r="K297" s="2"/>
      <c r="L297" s="2"/>
      <c r="M297" s="2"/>
      <c r="N297" s="16">
        <f t="shared" ref="N297" si="247">IF(P297+R297="",0,P297+R297)</f>
        <v>0</v>
      </c>
      <c r="O297" s="2"/>
      <c r="P297" s="16">
        <f>IF(O297="",0,VLOOKUP(O297,CHOOSE({1,2},X$2:X596,Personnel!A$2:A595),2,0))</f>
        <v>0</v>
      </c>
      <c r="Q297" s="2"/>
      <c r="R297" s="16">
        <f>IF(Q297="",0,VLOOKUP(Q297,CHOOSE({1,2},S$2:S596,Personnel!A$2:A596),2,0))</f>
        <v>0</v>
      </c>
      <c r="S297" s="2"/>
      <c r="T297" s="52">
        <f t="shared" ca="1" si="207"/>
        <v>44517</v>
      </c>
      <c r="U297" s="52" t="s">
        <v>2</v>
      </c>
      <c r="V297" s="2">
        <v>1</v>
      </c>
      <c r="X297" s="16" t="str">
        <f t="shared" si="208"/>
        <v xml:space="preserve">   </v>
      </c>
      <c r="Z297" s="2" t="s">
        <v>491</v>
      </c>
      <c r="AA297" s="2" t="s">
        <v>491</v>
      </c>
      <c r="AB297" s="2" t="s">
        <v>491</v>
      </c>
      <c r="AC297" s="2" t="s">
        <v>491</v>
      </c>
      <c r="AD297" s="2" t="s">
        <v>491</v>
      </c>
      <c r="AJ297" s="8" t="str">
        <f t="shared" ca="1" si="209"/>
        <v>insert into personnel([empref],[manager],[startdate],[enddate]) values ('296','0','2021-11-17','1899-12-30 00:00:00.000')exec @id=dbo.nextval 'personnel.empref'</v>
      </c>
    </row>
    <row r="298" spans="1:36" x14ac:dyDescent="0.3">
      <c r="A298" s="2" t="s">
        <v>752</v>
      </c>
      <c r="B298" s="2" t="str">
        <f t="shared" si="183"/>
        <v>297</v>
      </c>
      <c r="C298" s="2" t="str">
        <f t="shared" si="184"/>
        <v>297</v>
      </c>
      <c r="D298" s="2"/>
      <c r="E298" s="2" t="s">
        <v>491</v>
      </c>
      <c r="F298" s="2" t="s">
        <v>491</v>
      </c>
      <c r="G298" s="2" t="s">
        <v>491</v>
      </c>
      <c r="H298" s="2"/>
      <c r="I298" s="2"/>
      <c r="J298" s="2"/>
      <c r="K298" s="2"/>
      <c r="L298" s="2"/>
      <c r="M298" s="2"/>
      <c r="N298" s="16">
        <f t="shared" ref="N298" si="248">P290+R290</f>
        <v>0</v>
      </c>
      <c r="O298" s="2"/>
      <c r="P298" s="16">
        <f>IF(O298="",0,VLOOKUP(O298,CHOOSE({1,2},X$2:X597,Personnel!A$2:A596),2,0))</f>
        <v>0</v>
      </c>
      <c r="Q298" s="2"/>
      <c r="R298" s="16">
        <f>IF(Q298="",0,VLOOKUP(Q298,CHOOSE({1,2},S$2:S597,Personnel!A$2:A597),2,0))</f>
        <v>0</v>
      </c>
      <c r="S298" s="2"/>
      <c r="T298" s="52">
        <f t="shared" ca="1" si="207"/>
        <v>44517</v>
      </c>
      <c r="U298" s="52" t="s">
        <v>2</v>
      </c>
      <c r="V298" s="2">
        <v>1</v>
      </c>
      <c r="X298" s="16" t="str">
        <f t="shared" si="208"/>
        <v xml:space="preserve">   </v>
      </c>
      <c r="Z298" s="2" t="s">
        <v>491</v>
      </c>
      <c r="AA298" s="2" t="s">
        <v>491</v>
      </c>
      <c r="AB298" s="2" t="s">
        <v>491</v>
      </c>
      <c r="AC298" s="2" t="s">
        <v>491</v>
      </c>
      <c r="AD298" s="2" t="s">
        <v>491</v>
      </c>
      <c r="AJ298" s="8" t="str">
        <f t="shared" ca="1" si="209"/>
        <v>insert into personnel([empref],[manager],[startdate],[enddate]) values ('297','0','2021-11-17','1899-12-30 00:00:00.000')exec @id=dbo.nextval 'personnel.empref'</v>
      </c>
    </row>
    <row r="299" spans="1:36" x14ac:dyDescent="0.3">
      <c r="A299" s="2" t="s">
        <v>753</v>
      </c>
      <c r="B299" s="2" t="str">
        <f t="shared" si="183"/>
        <v>298</v>
      </c>
      <c r="C299" s="2" t="str">
        <f t="shared" si="184"/>
        <v>298</v>
      </c>
      <c r="D299" s="2"/>
      <c r="E299" s="2" t="s">
        <v>491</v>
      </c>
      <c r="F299" s="2" t="s">
        <v>491</v>
      </c>
      <c r="G299" s="2" t="s">
        <v>491</v>
      </c>
      <c r="H299" s="2"/>
      <c r="I299" s="2"/>
      <c r="J299" s="2"/>
      <c r="K299" s="2"/>
      <c r="L299" s="2"/>
      <c r="M299" s="2"/>
      <c r="N299" s="16">
        <f t="shared" ref="N299" si="249">IF(P299+R299="",0,P299+R299)</f>
        <v>0</v>
      </c>
      <c r="O299" s="2"/>
      <c r="P299" s="16">
        <f>IF(O299="",0,VLOOKUP(O299,CHOOSE({1,2},X$2:X598,Personnel!A$2:A597),2,0))</f>
        <v>0</v>
      </c>
      <c r="Q299" s="2"/>
      <c r="R299" s="16">
        <f>IF(Q299="",0,VLOOKUP(Q299,CHOOSE({1,2},S$2:S598,Personnel!A$2:A598),2,0))</f>
        <v>0</v>
      </c>
      <c r="S299" s="2"/>
      <c r="T299" s="52">
        <f t="shared" ca="1" si="207"/>
        <v>44517</v>
      </c>
      <c r="U299" s="52" t="s">
        <v>2</v>
      </c>
      <c r="V299" s="2">
        <v>1</v>
      </c>
      <c r="X299" s="16" t="str">
        <f t="shared" si="208"/>
        <v xml:space="preserve">   </v>
      </c>
      <c r="Z299" s="2" t="s">
        <v>491</v>
      </c>
      <c r="AA299" s="2" t="s">
        <v>491</v>
      </c>
      <c r="AB299" s="2" t="s">
        <v>491</v>
      </c>
      <c r="AC299" s="2" t="s">
        <v>491</v>
      </c>
      <c r="AD299" s="2" t="s">
        <v>491</v>
      </c>
      <c r="AJ299" s="8" t="str">
        <f t="shared" ca="1" si="209"/>
        <v>insert into personnel([empref],[manager],[startdate],[enddate]) values ('298','0','2021-11-17','1899-12-30 00:00:00.000')exec @id=dbo.nextval 'personnel.empref'</v>
      </c>
    </row>
    <row r="300" spans="1:36" x14ac:dyDescent="0.3">
      <c r="A300" s="2" t="s">
        <v>754</v>
      </c>
      <c r="B300" s="2" t="str">
        <f t="shared" si="183"/>
        <v>299</v>
      </c>
      <c r="C300" s="2" t="str">
        <f t="shared" si="184"/>
        <v>299</v>
      </c>
      <c r="D300" s="2"/>
      <c r="E300" s="2" t="s">
        <v>491</v>
      </c>
      <c r="F300" s="2" t="s">
        <v>491</v>
      </c>
      <c r="G300" s="2" t="s">
        <v>491</v>
      </c>
      <c r="H300" s="2"/>
      <c r="I300" s="2"/>
      <c r="J300" s="2"/>
      <c r="K300" s="2"/>
      <c r="L300" s="2"/>
      <c r="M300" s="2"/>
      <c r="N300" s="16">
        <f t="shared" ref="N300" si="250">P292+R292</f>
        <v>0</v>
      </c>
      <c r="O300" s="2"/>
      <c r="P300" s="16">
        <f>IF(O300="",0,VLOOKUP(O300,CHOOSE({1,2},X$2:X599,Personnel!A$2:A598),2,0))</f>
        <v>0</v>
      </c>
      <c r="Q300" s="2"/>
      <c r="R300" s="16">
        <f>IF(Q300="",0,VLOOKUP(Q300,CHOOSE({1,2},S$2:S599,Personnel!A$2:A599),2,0))</f>
        <v>0</v>
      </c>
      <c r="S300" s="2"/>
      <c r="T300" s="52">
        <f t="shared" ca="1" si="207"/>
        <v>44517</v>
      </c>
      <c r="U300" s="52" t="s">
        <v>2</v>
      </c>
      <c r="V300" s="2">
        <v>1</v>
      </c>
      <c r="X300" s="16" t="str">
        <f t="shared" si="208"/>
        <v xml:space="preserve">   </v>
      </c>
      <c r="Z300" s="2" t="s">
        <v>491</v>
      </c>
      <c r="AA300" s="2" t="s">
        <v>491</v>
      </c>
      <c r="AB300" s="2" t="s">
        <v>491</v>
      </c>
      <c r="AC300" s="2" t="s">
        <v>491</v>
      </c>
      <c r="AD300" s="2" t="s">
        <v>491</v>
      </c>
      <c r="AJ300" s="8" t="str">
        <f t="shared" ca="1" si="209"/>
        <v>insert into personnel([empref],[manager],[startdate],[enddate]) values ('299','0','2021-11-17','1899-12-30 00:00:00.000')exec @id=dbo.nextval 'personnel.empref'</v>
      </c>
    </row>
    <row r="301" spans="1:36" x14ac:dyDescent="0.3">
      <c r="A301" s="2" t="s">
        <v>755</v>
      </c>
      <c r="B301" s="2" t="str">
        <f t="shared" si="183"/>
        <v>300</v>
      </c>
      <c r="C301" s="2" t="str">
        <f t="shared" si="184"/>
        <v>300</v>
      </c>
      <c r="D301" s="2"/>
      <c r="E301" s="2" t="s">
        <v>491</v>
      </c>
      <c r="F301" s="2" t="s">
        <v>491</v>
      </c>
      <c r="G301" s="2" t="s">
        <v>491</v>
      </c>
      <c r="H301" s="2"/>
      <c r="I301" s="2"/>
      <c r="J301" s="2"/>
      <c r="K301" s="2"/>
      <c r="L301" s="2"/>
      <c r="M301" s="2"/>
      <c r="N301" s="16">
        <f t="shared" ref="N301" si="251">IF(P301+R301="",0,P301+R301)</f>
        <v>0</v>
      </c>
      <c r="O301" s="2"/>
      <c r="P301" s="16">
        <f>IF(O301="",0,VLOOKUP(O301,CHOOSE({1,2},X$2:X600,Personnel!A$2:A599),2,0))</f>
        <v>0</v>
      </c>
      <c r="Q301" s="2"/>
      <c r="R301" s="16">
        <f>IF(Q301="",0,VLOOKUP(Q301,CHOOSE({1,2},S$2:S600,Personnel!A$2:A600),2,0))</f>
        <v>0</v>
      </c>
      <c r="S301" s="2"/>
      <c r="T301" s="52">
        <f t="shared" ca="1" si="207"/>
        <v>44517</v>
      </c>
      <c r="U301" s="52" t="s">
        <v>2</v>
      </c>
      <c r="V301" s="2">
        <v>1</v>
      </c>
      <c r="X301" s="16" t="str">
        <f t="shared" si="208"/>
        <v xml:space="preserve">   </v>
      </c>
      <c r="Z301" s="2" t="s">
        <v>491</v>
      </c>
      <c r="AA301" s="2" t="s">
        <v>491</v>
      </c>
      <c r="AB301" s="2" t="s">
        <v>491</v>
      </c>
      <c r="AC301" s="2" t="s">
        <v>491</v>
      </c>
      <c r="AD301" s="2" t="s">
        <v>491</v>
      </c>
      <c r="AJ301" s="8" t="str">
        <f t="shared" ca="1" si="209"/>
        <v>insert into personnel([empref],[manager],[startdate],[enddate]) values ('300','0','2021-11-17','1899-12-30 00:00:00.000')exec @id=dbo.nextval 'personnel.empref'</v>
      </c>
    </row>
    <row r="302" spans="1:36" x14ac:dyDescent="0.3">
      <c r="A302" s="2" t="s">
        <v>756</v>
      </c>
      <c r="B302" s="2" t="str">
        <f t="shared" ref="B302:B351" si="252">A302</f>
        <v>301</v>
      </c>
      <c r="C302" s="2" t="str">
        <f t="shared" ref="C302:C351" si="253">A302</f>
        <v>301</v>
      </c>
      <c r="D302" s="2"/>
      <c r="E302" s="2" t="s">
        <v>491</v>
      </c>
      <c r="F302" s="2" t="s">
        <v>491</v>
      </c>
      <c r="G302" s="2" t="s">
        <v>491</v>
      </c>
      <c r="H302" s="2"/>
      <c r="I302" s="2"/>
      <c r="J302" s="2"/>
      <c r="K302" s="2"/>
      <c r="L302" s="2"/>
      <c r="M302" s="2"/>
      <c r="N302" s="16">
        <f t="shared" ref="N302" si="254">P294+R294</f>
        <v>0</v>
      </c>
      <c r="O302" s="2"/>
      <c r="P302" s="16">
        <f>IF(O302="",0,VLOOKUP(O302,CHOOSE({1,2},X$2:X601,Personnel!A$2:A600),2,0))</f>
        <v>0</v>
      </c>
      <c r="Q302" s="2"/>
      <c r="R302" s="16">
        <f>IF(Q302="",0,VLOOKUP(Q302,CHOOSE({1,2},S$2:S601,Personnel!A$2:A601),2,0))</f>
        <v>0</v>
      </c>
      <c r="S302" s="2"/>
      <c r="T302" s="52">
        <f t="shared" ca="1" si="207"/>
        <v>44517</v>
      </c>
      <c r="U302" s="52" t="s">
        <v>2</v>
      </c>
      <c r="V302" s="2">
        <v>1</v>
      </c>
      <c r="X302" s="16" t="str">
        <f t="shared" si="208"/>
        <v xml:space="preserve">   </v>
      </c>
      <c r="Z302" s="2" t="s">
        <v>491</v>
      </c>
      <c r="AA302" s="2" t="s">
        <v>491</v>
      </c>
      <c r="AB302" s="2" t="s">
        <v>491</v>
      </c>
      <c r="AC302" s="2" t="s">
        <v>491</v>
      </c>
      <c r="AD302" s="2" t="s">
        <v>491</v>
      </c>
      <c r="AJ302" s="8" t="str">
        <f t="shared" ca="1" si="209"/>
        <v>insert into personnel([empref],[manager],[startdate],[enddate]) values ('301','0','2021-11-17','1899-12-30 00:00:00.000')exec @id=dbo.nextval 'personnel.empref'</v>
      </c>
    </row>
    <row r="303" spans="1:36" x14ac:dyDescent="0.3">
      <c r="A303" s="2" t="s">
        <v>757</v>
      </c>
      <c r="B303" s="2" t="str">
        <f t="shared" si="252"/>
        <v>302</v>
      </c>
      <c r="C303" s="2" t="str">
        <f t="shared" si="253"/>
        <v>302</v>
      </c>
      <c r="D303" s="2"/>
      <c r="E303" s="2" t="s">
        <v>491</v>
      </c>
      <c r="F303" s="2" t="s">
        <v>491</v>
      </c>
      <c r="G303" s="2" t="s">
        <v>491</v>
      </c>
      <c r="H303" s="2"/>
      <c r="I303" s="2"/>
      <c r="J303" s="2"/>
      <c r="K303" s="2"/>
      <c r="L303" s="2"/>
      <c r="M303" s="2"/>
      <c r="N303" s="16">
        <f t="shared" ref="N303" si="255">IF(P303+R303="",0,P303+R303)</f>
        <v>0</v>
      </c>
      <c r="O303" s="2"/>
      <c r="P303" s="16">
        <f>IF(O303="",0,VLOOKUP(O303,CHOOSE({1,2},X$2:X602,Personnel!A$2:A601),2,0))</f>
        <v>0</v>
      </c>
      <c r="Q303" s="2"/>
      <c r="R303" s="16">
        <f>IF(Q303="",0,VLOOKUP(Q303,CHOOSE({1,2},S$2:S602,Personnel!A$2:A602),2,0))</f>
        <v>0</v>
      </c>
      <c r="S303" s="2"/>
      <c r="T303" s="52">
        <f t="shared" ca="1" si="207"/>
        <v>44517</v>
      </c>
      <c r="U303" s="52" t="s">
        <v>2</v>
      </c>
      <c r="V303" s="2">
        <v>1</v>
      </c>
      <c r="X303" s="16" t="str">
        <f t="shared" si="208"/>
        <v xml:space="preserve">   </v>
      </c>
      <c r="Z303" s="2" t="s">
        <v>491</v>
      </c>
      <c r="AA303" s="2" t="s">
        <v>491</v>
      </c>
      <c r="AB303" s="2" t="s">
        <v>491</v>
      </c>
      <c r="AC303" s="2" t="s">
        <v>491</v>
      </c>
      <c r="AD303" s="2" t="s">
        <v>491</v>
      </c>
      <c r="AJ303" s="8" t="str">
        <f t="shared" ca="1" si="209"/>
        <v>insert into personnel([empref],[manager],[startdate],[enddate]) values ('302','0','2021-11-17','1899-12-30 00:00:00.000')exec @id=dbo.nextval 'personnel.empref'</v>
      </c>
    </row>
    <row r="304" spans="1:36" x14ac:dyDescent="0.3">
      <c r="A304" s="2" t="s">
        <v>758</v>
      </c>
      <c r="B304" s="2" t="str">
        <f t="shared" si="252"/>
        <v>303</v>
      </c>
      <c r="C304" s="2" t="str">
        <f t="shared" si="253"/>
        <v>303</v>
      </c>
      <c r="D304" s="2"/>
      <c r="E304" s="2" t="s">
        <v>491</v>
      </c>
      <c r="F304" s="2" t="s">
        <v>491</v>
      </c>
      <c r="G304" s="2" t="s">
        <v>491</v>
      </c>
      <c r="H304" s="2"/>
      <c r="I304" s="2"/>
      <c r="J304" s="2"/>
      <c r="K304" s="2"/>
      <c r="L304" s="2"/>
      <c r="M304" s="2"/>
      <c r="N304" s="16">
        <f t="shared" ref="N304" si="256">P296+R296</f>
        <v>0</v>
      </c>
      <c r="O304" s="2"/>
      <c r="P304" s="16">
        <f>IF(O304="",0,VLOOKUP(O304,CHOOSE({1,2},X$2:X603,Personnel!A$2:A602),2,0))</f>
        <v>0</v>
      </c>
      <c r="Q304" s="2"/>
      <c r="R304" s="16">
        <f>IF(Q304="",0,VLOOKUP(Q304,CHOOSE({1,2},S$2:S603,Personnel!A$2:A603),2,0))</f>
        <v>0</v>
      </c>
      <c r="S304" s="2"/>
      <c r="T304" s="52">
        <f t="shared" ca="1" si="207"/>
        <v>44517</v>
      </c>
      <c r="U304" s="52" t="s">
        <v>2</v>
      </c>
      <c r="V304" s="2">
        <v>1</v>
      </c>
      <c r="X304" s="16" t="str">
        <f t="shared" si="208"/>
        <v xml:space="preserve">   </v>
      </c>
      <c r="Z304" s="2" t="s">
        <v>491</v>
      </c>
      <c r="AA304" s="2" t="s">
        <v>491</v>
      </c>
      <c r="AB304" s="2" t="s">
        <v>491</v>
      </c>
      <c r="AC304" s="2" t="s">
        <v>491</v>
      </c>
      <c r="AD304" s="2" t="s">
        <v>491</v>
      </c>
      <c r="AJ304" s="8" t="str">
        <f t="shared" ca="1" si="209"/>
        <v>insert into personnel([empref],[manager],[startdate],[enddate]) values ('303','0','2021-11-17','1899-12-30 00:00:00.000')exec @id=dbo.nextval 'personnel.empref'</v>
      </c>
    </row>
    <row r="305" spans="1:36" x14ac:dyDescent="0.3">
      <c r="A305" s="2" t="s">
        <v>759</v>
      </c>
      <c r="B305" s="2" t="str">
        <f t="shared" si="252"/>
        <v>304</v>
      </c>
      <c r="C305" s="2" t="str">
        <f t="shared" si="253"/>
        <v>304</v>
      </c>
      <c r="D305" s="2"/>
      <c r="E305" s="2" t="s">
        <v>491</v>
      </c>
      <c r="F305" s="2" t="s">
        <v>491</v>
      </c>
      <c r="G305" s="2" t="s">
        <v>491</v>
      </c>
      <c r="H305" s="2"/>
      <c r="I305" s="2"/>
      <c r="J305" s="2"/>
      <c r="K305" s="2"/>
      <c r="L305" s="2"/>
      <c r="M305" s="2"/>
      <c r="N305" s="16">
        <f t="shared" ref="N305" si="257">IF(P305+R305="",0,P305+R305)</f>
        <v>0</v>
      </c>
      <c r="O305" s="2"/>
      <c r="P305" s="16">
        <f>IF(O305="",0,VLOOKUP(O305,CHOOSE({1,2},X$2:X604,Personnel!A$2:A603),2,0))</f>
        <v>0</v>
      </c>
      <c r="Q305" s="2"/>
      <c r="R305" s="16">
        <f>IF(Q305="",0,VLOOKUP(Q305,CHOOSE({1,2},S$2:S604,Personnel!A$2:A604),2,0))</f>
        <v>0</v>
      </c>
      <c r="S305" s="2"/>
      <c r="T305" s="52">
        <f t="shared" ca="1" si="207"/>
        <v>44517</v>
      </c>
      <c r="U305" s="52" t="s">
        <v>2</v>
      </c>
      <c r="V305" s="2">
        <v>1</v>
      </c>
      <c r="X305" s="16" t="str">
        <f t="shared" si="208"/>
        <v xml:space="preserve">   </v>
      </c>
      <c r="Z305" s="2" t="s">
        <v>491</v>
      </c>
      <c r="AA305" s="2" t="s">
        <v>491</v>
      </c>
      <c r="AB305" s="2" t="s">
        <v>491</v>
      </c>
      <c r="AC305" s="2" t="s">
        <v>491</v>
      </c>
      <c r="AD305" s="2" t="s">
        <v>491</v>
      </c>
      <c r="AJ305" s="8" t="str">
        <f t="shared" ca="1" si="209"/>
        <v>insert into personnel([empref],[manager],[startdate],[enddate]) values ('304','0','2021-11-17','1899-12-30 00:00:00.000')exec @id=dbo.nextval 'personnel.empref'</v>
      </c>
    </row>
    <row r="306" spans="1:36" x14ac:dyDescent="0.3">
      <c r="A306" s="2" t="s">
        <v>760</v>
      </c>
      <c r="B306" s="2" t="str">
        <f t="shared" si="252"/>
        <v>305</v>
      </c>
      <c r="C306" s="2" t="str">
        <f t="shared" si="253"/>
        <v>305</v>
      </c>
      <c r="D306" s="2"/>
      <c r="E306" s="2" t="s">
        <v>491</v>
      </c>
      <c r="F306" s="2" t="s">
        <v>491</v>
      </c>
      <c r="G306" s="2" t="s">
        <v>491</v>
      </c>
      <c r="H306" s="2"/>
      <c r="I306" s="2"/>
      <c r="J306" s="2"/>
      <c r="K306" s="2"/>
      <c r="L306" s="2"/>
      <c r="M306" s="2"/>
      <c r="N306" s="16">
        <f t="shared" ref="N306" si="258">P298+R298</f>
        <v>0</v>
      </c>
      <c r="O306" s="2"/>
      <c r="P306" s="16">
        <f>IF(O306="",0,VLOOKUP(O306,CHOOSE({1,2},X$2:X605,Personnel!A$2:A604),2,0))</f>
        <v>0</v>
      </c>
      <c r="Q306" s="2"/>
      <c r="R306" s="16">
        <f>IF(Q306="",0,VLOOKUP(Q306,CHOOSE({1,2},S$2:S605,Personnel!A$2:A605),2,0))</f>
        <v>0</v>
      </c>
      <c r="S306" s="2"/>
      <c r="T306" s="52">
        <f t="shared" ca="1" si="207"/>
        <v>44517</v>
      </c>
      <c r="U306" s="52" t="s">
        <v>2</v>
      </c>
      <c r="V306" s="2">
        <v>1</v>
      </c>
      <c r="X306" s="16" t="str">
        <f t="shared" si="208"/>
        <v xml:space="preserve">   </v>
      </c>
      <c r="Z306" s="2" t="s">
        <v>491</v>
      </c>
      <c r="AA306" s="2" t="s">
        <v>491</v>
      </c>
      <c r="AB306" s="2" t="s">
        <v>491</v>
      </c>
      <c r="AC306" s="2" t="s">
        <v>491</v>
      </c>
      <c r="AD306" s="2" t="s">
        <v>491</v>
      </c>
      <c r="AJ306" s="8" t="str">
        <f t="shared" ca="1" si="209"/>
        <v>insert into personnel([empref],[manager],[startdate],[enddate]) values ('305','0','2021-11-17','1899-12-30 00:00:00.000')exec @id=dbo.nextval 'personnel.empref'</v>
      </c>
    </row>
    <row r="307" spans="1:36" x14ac:dyDescent="0.3">
      <c r="A307" s="2" t="s">
        <v>761</v>
      </c>
      <c r="B307" s="2" t="str">
        <f t="shared" si="252"/>
        <v>306</v>
      </c>
      <c r="C307" s="2" t="str">
        <f t="shared" si="253"/>
        <v>306</v>
      </c>
      <c r="D307" s="2"/>
      <c r="E307" s="2" t="s">
        <v>491</v>
      </c>
      <c r="F307" s="2" t="s">
        <v>491</v>
      </c>
      <c r="G307" s="2" t="s">
        <v>491</v>
      </c>
      <c r="H307" s="2"/>
      <c r="I307" s="2"/>
      <c r="J307" s="2"/>
      <c r="K307" s="2"/>
      <c r="L307" s="2"/>
      <c r="M307" s="2"/>
      <c r="N307" s="16">
        <f t="shared" ref="N307" si="259">IF(P307+R307="",0,P307+R307)</f>
        <v>0</v>
      </c>
      <c r="O307" s="2"/>
      <c r="P307" s="16">
        <f>IF(O307="",0,VLOOKUP(O307,CHOOSE({1,2},X$2:X606,Personnel!A$2:A605),2,0))</f>
        <v>0</v>
      </c>
      <c r="Q307" s="2"/>
      <c r="R307" s="16">
        <f>IF(Q307="",0,VLOOKUP(Q307,CHOOSE({1,2},S$2:S606,Personnel!A$2:A606),2,0))</f>
        <v>0</v>
      </c>
      <c r="S307" s="2"/>
      <c r="T307" s="52">
        <f t="shared" ca="1" si="207"/>
        <v>44517</v>
      </c>
      <c r="U307" s="52" t="s">
        <v>2</v>
      </c>
      <c r="V307" s="2">
        <v>1</v>
      </c>
      <c r="X307" s="16" t="str">
        <f t="shared" si="208"/>
        <v xml:space="preserve">   </v>
      </c>
      <c r="Z307" s="2" t="s">
        <v>491</v>
      </c>
      <c r="AA307" s="2" t="s">
        <v>491</v>
      </c>
      <c r="AB307" s="2" t="s">
        <v>491</v>
      </c>
      <c r="AC307" s="2" t="s">
        <v>491</v>
      </c>
      <c r="AD307" s="2" t="s">
        <v>491</v>
      </c>
      <c r="AJ307" s="8" t="str">
        <f t="shared" ca="1" si="209"/>
        <v>insert into personnel([empref],[manager],[startdate],[enddate]) values ('306','0','2021-11-17','1899-12-30 00:00:00.000')exec @id=dbo.nextval 'personnel.empref'</v>
      </c>
    </row>
    <row r="308" spans="1:36" x14ac:dyDescent="0.3">
      <c r="A308" s="2" t="s">
        <v>762</v>
      </c>
      <c r="B308" s="2" t="str">
        <f t="shared" si="252"/>
        <v>307</v>
      </c>
      <c r="C308" s="2" t="str">
        <f t="shared" si="253"/>
        <v>307</v>
      </c>
      <c r="D308" s="2"/>
      <c r="E308" s="2" t="s">
        <v>491</v>
      </c>
      <c r="F308" s="2" t="s">
        <v>491</v>
      </c>
      <c r="G308" s="2" t="s">
        <v>491</v>
      </c>
      <c r="H308" s="2"/>
      <c r="I308" s="2"/>
      <c r="J308" s="2"/>
      <c r="K308" s="2"/>
      <c r="L308" s="2"/>
      <c r="M308" s="2"/>
      <c r="N308" s="16">
        <f t="shared" ref="N308" si="260">P300+R300</f>
        <v>0</v>
      </c>
      <c r="O308" s="2"/>
      <c r="P308" s="16">
        <f>IF(O308="",0,VLOOKUP(O308,CHOOSE({1,2},X$2:X607,Personnel!A$2:A606),2,0))</f>
        <v>0</v>
      </c>
      <c r="Q308" s="2"/>
      <c r="R308" s="16">
        <f>IF(Q308="",0,VLOOKUP(Q308,CHOOSE({1,2},S$2:S607,Personnel!A$2:A607),2,0))</f>
        <v>0</v>
      </c>
      <c r="S308" s="2"/>
      <c r="T308" s="52">
        <f t="shared" ca="1" si="207"/>
        <v>44517</v>
      </c>
      <c r="U308" s="52" t="s">
        <v>2</v>
      </c>
      <c r="V308" s="2">
        <v>1</v>
      </c>
      <c r="X308" s="16" t="str">
        <f t="shared" si="208"/>
        <v xml:space="preserve">   </v>
      </c>
      <c r="Z308" s="2" t="s">
        <v>491</v>
      </c>
      <c r="AA308" s="2" t="s">
        <v>491</v>
      </c>
      <c r="AB308" s="2" t="s">
        <v>491</v>
      </c>
      <c r="AC308" s="2" t="s">
        <v>491</v>
      </c>
      <c r="AD308" s="2" t="s">
        <v>491</v>
      </c>
      <c r="AJ308" s="8" t="str">
        <f t="shared" ca="1" si="209"/>
        <v>insert into personnel([empref],[manager],[startdate],[enddate]) values ('307','0','2021-11-17','1899-12-30 00:00:00.000')exec @id=dbo.nextval 'personnel.empref'</v>
      </c>
    </row>
    <row r="309" spans="1:36" x14ac:dyDescent="0.3">
      <c r="A309" s="2" t="s">
        <v>763</v>
      </c>
      <c r="B309" s="2" t="str">
        <f t="shared" si="252"/>
        <v>308</v>
      </c>
      <c r="C309" s="2" t="str">
        <f t="shared" si="253"/>
        <v>308</v>
      </c>
      <c r="D309" s="2"/>
      <c r="E309" s="2" t="s">
        <v>491</v>
      </c>
      <c r="F309" s="2" t="s">
        <v>491</v>
      </c>
      <c r="G309" s="2" t="s">
        <v>491</v>
      </c>
      <c r="H309" s="2"/>
      <c r="I309" s="2"/>
      <c r="J309" s="2"/>
      <c r="K309" s="2"/>
      <c r="L309" s="2"/>
      <c r="M309" s="2"/>
      <c r="N309" s="16">
        <f t="shared" ref="N309" si="261">IF(P309+R309="",0,P309+R309)</f>
        <v>0</v>
      </c>
      <c r="O309" s="2"/>
      <c r="P309" s="16">
        <f>IF(O309="",0,VLOOKUP(O309,CHOOSE({1,2},X$2:X608,Personnel!A$2:A607),2,0))</f>
        <v>0</v>
      </c>
      <c r="Q309" s="2"/>
      <c r="R309" s="16">
        <f>IF(Q309="",0,VLOOKUP(Q309,CHOOSE({1,2},S$2:S608,Personnel!A$2:A608),2,0))</f>
        <v>0</v>
      </c>
      <c r="S309" s="2"/>
      <c r="T309" s="52">
        <f t="shared" ca="1" si="207"/>
        <v>44517</v>
      </c>
      <c r="U309" s="52" t="s">
        <v>2</v>
      </c>
      <c r="V309" s="2">
        <v>1</v>
      </c>
      <c r="X309" s="16" t="str">
        <f t="shared" si="208"/>
        <v xml:space="preserve">   </v>
      </c>
      <c r="Z309" s="2" t="s">
        <v>491</v>
      </c>
      <c r="AA309" s="2" t="s">
        <v>491</v>
      </c>
      <c r="AB309" s="2" t="s">
        <v>491</v>
      </c>
      <c r="AC309" s="2" t="s">
        <v>491</v>
      </c>
      <c r="AD309" s="2" t="s">
        <v>491</v>
      </c>
      <c r="AJ309" s="8" t="str">
        <f t="shared" ca="1" si="209"/>
        <v>insert into personnel([empref],[manager],[startdate],[enddate]) values ('308','0','2021-11-17','1899-12-30 00:00:00.000')exec @id=dbo.nextval 'personnel.empref'</v>
      </c>
    </row>
    <row r="310" spans="1:36" x14ac:dyDescent="0.3">
      <c r="A310" s="2" t="s">
        <v>764</v>
      </c>
      <c r="B310" s="2" t="str">
        <f t="shared" si="252"/>
        <v>309</v>
      </c>
      <c r="C310" s="2" t="str">
        <f t="shared" si="253"/>
        <v>309</v>
      </c>
      <c r="D310" s="2"/>
      <c r="E310" s="2" t="s">
        <v>491</v>
      </c>
      <c r="F310" s="2" t="s">
        <v>491</v>
      </c>
      <c r="G310" s="2" t="s">
        <v>491</v>
      </c>
      <c r="H310" s="2"/>
      <c r="I310" s="2"/>
      <c r="J310" s="2"/>
      <c r="K310" s="2"/>
      <c r="L310" s="2"/>
      <c r="M310" s="2"/>
      <c r="N310" s="16">
        <f t="shared" ref="N310" si="262">P302+R302</f>
        <v>0</v>
      </c>
      <c r="O310" s="2"/>
      <c r="P310" s="16">
        <f>IF(O310="",0,VLOOKUP(O310,CHOOSE({1,2},X$2:X609,Personnel!A$2:A608),2,0))</f>
        <v>0</v>
      </c>
      <c r="Q310" s="2"/>
      <c r="R310" s="16">
        <f>IF(Q310="",0,VLOOKUP(Q310,CHOOSE({1,2},S$2:S609,Personnel!A$2:A609),2,0))</f>
        <v>0</v>
      </c>
      <c r="S310" s="2"/>
      <c r="T310" s="52">
        <f t="shared" ca="1" si="207"/>
        <v>44517</v>
      </c>
      <c r="U310" s="52" t="s">
        <v>2</v>
      </c>
      <c r="V310" s="2">
        <v>1</v>
      </c>
      <c r="X310" s="16" t="str">
        <f t="shared" si="208"/>
        <v xml:space="preserve">   </v>
      </c>
      <c r="Z310" s="2" t="s">
        <v>491</v>
      </c>
      <c r="AA310" s="2" t="s">
        <v>491</v>
      </c>
      <c r="AB310" s="2" t="s">
        <v>491</v>
      </c>
      <c r="AC310" s="2" t="s">
        <v>491</v>
      </c>
      <c r="AD310" s="2" t="s">
        <v>491</v>
      </c>
      <c r="AJ310" s="8" t="str">
        <f t="shared" ca="1" si="209"/>
        <v>insert into personnel([empref],[manager],[startdate],[enddate]) values ('309','0','2021-11-17','1899-12-30 00:00:00.000')exec @id=dbo.nextval 'personnel.empref'</v>
      </c>
    </row>
    <row r="311" spans="1:36" x14ac:dyDescent="0.3">
      <c r="A311" s="2" t="s">
        <v>765</v>
      </c>
      <c r="B311" s="2" t="str">
        <f t="shared" si="252"/>
        <v>310</v>
      </c>
      <c r="C311" s="2" t="str">
        <f t="shared" si="253"/>
        <v>310</v>
      </c>
      <c r="D311" s="2"/>
      <c r="E311" s="2" t="s">
        <v>491</v>
      </c>
      <c r="F311" s="2" t="s">
        <v>491</v>
      </c>
      <c r="G311" s="2" t="s">
        <v>491</v>
      </c>
      <c r="H311" s="2"/>
      <c r="I311" s="2"/>
      <c r="J311" s="2"/>
      <c r="K311" s="2"/>
      <c r="L311" s="2"/>
      <c r="M311" s="2"/>
      <c r="N311" s="16">
        <f t="shared" ref="N311" si="263">IF(P311+R311="",0,P311+R311)</f>
        <v>0</v>
      </c>
      <c r="O311" s="2"/>
      <c r="P311" s="16">
        <f>IF(O311="",0,VLOOKUP(O311,CHOOSE({1,2},X$2:X610,Personnel!A$2:A609),2,0))</f>
        <v>0</v>
      </c>
      <c r="Q311" s="2"/>
      <c r="R311" s="16">
        <f>IF(Q311="",0,VLOOKUP(Q311,CHOOSE({1,2},S$2:S610,Personnel!A$2:A610),2,0))</f>
        <v>0</v>
      </c>
      <c r="S311" s="2"/>
      <c r="T311" s="52">
        <f t="shared" ca="1" si="207"/>
        <v>44517</v>
      </c>
      <c r="U311" s="52" t="s">
        <v>2</v>
      </c>
      <c r="V311" s="2">
        <v>1</v>
      </c>
      <c r="X311" s="16" t="str">
        <f t="shared" si="208"/>
        <v xml:space="preserve">   </v>
      </c>
      <c r="Z311" s="2" t="s">
        <v>491</v>
      </c>
      <c r="AA311" s="2" t="s">
        <v>491</v>
      </c>
      <c r="AB311" s="2" t="s">
        <v>491</v>
      </c>
      <c r="AC311" s="2" t="s">
        <v>491</v>
      </c>
      <c r="AD311" s="2" t="s">
        <v>491</v>
      </c>
      <c r="AJ311" s="8" t="str">
        <f t="shared" ca="1" si="209"/>
        <v>insert into personnel([empref],[manager],[startdate],[enddate]) values ('310','0','2021-11-17','1899-12-30 00:00:00.000')exec @id=dbo.nextval 'personnel.empref'</v>
      </c>
    </row>
    <row r="312" spans="1:36" x14ac:dyDescent="0.3">
      <c r="A312" s="2" t="s">
        <v>766</v>
      </c>
      <c r="B312" s="2" t="str">
        <f t="shared" si="252"/>
        <v>311</v>
      </c>
      <c r="C312" s="2" t="str">
        <f t="shared" si="253"/>
        <v>311</v>
      </c>
      <c r="D312" s="2"/>
      <c r="E312" s="2" t="s">
        <v>491</v>
      </c>
      <c r="F312" s="2" t="s">
        <v>491</v>
      </c>
      <c r="G312" s="2" t="s">
        <v>491</v>
      </c>
      <c r="H312" s="2"/>
      <c r="I312" s="2"/>
      <c r="J312" s="2"/>
      <c r="K312" s="2"/>
      <c r="L312" s="2"/>
      <c r="M312" s="2"/>
      <c r="N312" s="16">
        <f t="shared" ref="N312" si="264">P304+R304</f>
        <v>0</v>
      </c>
      <c r="O312" s="2"/>
      <c r="P312" s="16">
        <f>IF(O312="",0,VLOOKUP(O312,CHOOSE({1,2},X$2:X611,Personnel!A$2:A610),2,0))</f>
        <v>0</v>
      </c>
      <c r="Q312" s="2"/>
      <c r="R312" s="16">
        <f>IF(Q312="",0,VLOOKUP(Q312,CHOOSE({1,2},S$2:S611,Personnel!A$2:A611),2,0))</f>
        <v>0</v>
      </c>
      <c r="S312" s="2"/>
      <c r="T312" s="52">
        <f t="shared" ca="1" si="207"/>
        <v>44517</v>
      </c>
      <c r="U312" s="52" t="s">
        <v>2</v>
      </c>
      <c r="V312" s="2">
        <v>1</v>
      </c>
      <c r="X312" s="16" t="str">
        <f t="shared" si="208"/>
        <v xml:space="preserve">   </v>
      </c>
      <c r="Z312" s="2" t="s">
        <v>491</v>
      </c>
      <c r="AA312" s="2" t="s">
        <v>491</v>
      </c>
      <c r="AB312" s="2" t="s">
        <v>491</v>
      </c>
      <c r="AC312" s="2" t="s">
        <v>491</v>
      </c>
      <c r="AD312" s="2" t="s">
        <v>491</v>
      </c>
      <c r="AJ312" s="8" t="str">
        <f t="shared" ca="1" si="209"/>
        <v>insert into personnel([empref],[manager],[startdate],[enddate]) values ('311','0','2021-11-17','1899-12-30 00:00:00.000')exec @id=dbo.nextval 'personnel.empref'</v>
      </c>
    </row>
    <row r="313" spans="1:36" x14ac:dyDescent="0.3">
      <c r="A313" s="2" t="s">
        <v>767</v>
      </c>
      <c r="B313" s="2" t="str">
        <f t="shared" si="252"/>
        <v>312</v>
      </c>
      <c r="C313" s="2" t="str">
        <f t="shared" si="253"/>
        <v>312</v>
      </c>
      <c r="D313" s="2"/>
      <c r="E313" s="2" t="s">
        <v>491</v>
      </c>
      <c r="F313" s="2" t="s">
        <v>491</v>
      </c>
      <c r="G313" s="2" t="s">
        <v>491</v>
      </c>
      <c r="H313" s="2"/>
      <c r="I313" s="2"/>
      <c r="J313" s="2"/>
      <c r="K313" s="2"/>
      <c r="L313" s="2"/>
      <c r="M313" s="2"/>
      <c r="N313" s="16">
        <f t="shared" ref="N313" si="265">IF(P313+R313="",0,P313+R313)</f>
        <v>0</v>
      </c>
      <c r="O313" s="2"/>
      <c r="P313" s="16">
        <f>IF(O313="",0,VLOOKUP(O313,CHOOSE({1,2},X$2:X612,Personnel!A$2:A611),2,0))</f>
        <v>0</v>
      </c>
      <c r="Q313" s="2"/>
      <c r="R313" s="16">
        <f>IF(Q313="",0,VLOOKUP(Q313,CHOOSE({1,2},S$2:S612,Personnel!A$2:A612),2,0))</f>
        <v>0</v>
      </c>
      <c r="S313" s="2"/>
      <c r="T313" s="52">
        <f t="shared" ca="1" si="207"/>
        <v>44517</v>
      </c>
      <c r="U313" s="52" t="s">
        <v>2</v>
      </c>
      <c r="V313" s="2">
        <v>1</v>
      </c>
      <c r="X313" s="16" t="str">
        <f t="shared" si="208"/>
        <v xml:space="preserve">   </v>
      </c>
      <c r="Z313" s="2" t="s">
        <v>491</v>
      </c>
      <c r="AA313" s="2" t="s">
        <v>491</v>
      </c>
      <c r="AB313" s="2" t="s">
        <v>491</v>
      </c>
      <c r="AC313" s="2" t="s">
        <v>491</v>
      </c>
      <c r="AD313" s="2" t="s">
        <v>491</v>
      </c>
      <c r="AJ313" s="8" t="str">
        <f t="shared" ca="1" si="209"/>
        <v>insert into personnel([empref],[manager],[startdate],[enddate]) values ('312','0','2021-11-17','1899-12-30 00:00:00.000')exec @id=dbo.nextval 'personnel.empref'</v>
      </c>
    </row>
    <row r="314" spans="1:36" x14ac:dyDescent="0.3">
      <c r="A314" s="2" t="s">
        <v>768</v>
      </c>
      <c r="B314" s="2" t="str">
        <f t="shared" si="252"/>
        <v>313</v>
      </c>
      <c r="C314" s="2" t="str">
        <f t="shared" si="253"/>
        <v>313</v>
      </c>
      <c r="D314" s="2"/>
      <c r="E314" s="2" t="s">
        <v>491</v>
      </c>
      <c r="F314" s="2" t="s">
        <v>491</v>
      </c>
      <c r="G314" s="2" t="s">
        <v>491</v>
      </c>
      <c r="H314" s="2"/>
      <c r="I314" s="2"/>
      <c r="J314" s="2"/>
      <c r="K314" s="2"/>
      <c r="L314" s="2"/>
      <c r="M314" s="2"/>
      <c r="N314" s="16">
        <f t="shared" ref="N314" si="266">P306+R306</f>
        <v>0</v>
      </c>
      <c r="O314" s="2"/>
      <c r="P314" s="16">
        <f>IF(O314="",0,VLOOKUP(O314,CHOOSE({1,2},X$2:X613,Personnel!A$2:A612),2,0))</f>
        <v>0</v>
      </c>
      <c r="Q314" s="2"/>
      <c r="R314" s="16">
        <f>IF(Q314="",0,VLOOKUP(Q314,CHOOSE({1,2},S$2:S613,Personnel!A$2:A613),2,0))</f>
        <v>0</v>
      </c>
      <c r="S314" s="2"/>
      <c r="T314" s="52">
        <f t="shared" ca="1" si="207"/>
        <v>44517</v>
      </c>
      <c r="U314" s="52" t="s">
        <v>2</v>
      </c>
      <c r="V314" s="2">
        <v>1</v>
      </c>
      <c r="X314" s="16" t="str">
        <f t="shared" si="208"/>
        <v xml:space="preserve">   </v>
      </c>
      <c r="Z314" s="2" t="s">
        <v>491</v>
      </c>
      <c r="AA314" s="2" t="s">
        <v>491</v>
      </c>
      <c r="AB314" s="2" t="s">
        <v>491</v>
      </c>
      <c r="AC314" s="2" t="s">
        <v>491</v>
      </c>
      <c r="AD314" s="2" t="s">
        <v>491</v>
      </c>
      <c r="AJ314" s="8" t="str">
        <f t="shared" ca="1" si="209"/>
        <v>insert into personnel([empref],[manager],[startdate],[enddate]) values ('313','0','2021-11-17','1899-12-30 00:00:00.000')exec @id=dbo.nextval 'personnel.empref'</v>
      </c>
    </row>
    <row r="315" spans="1:36" x14ac:dyDescent="0.3">
      <c r="A315" s="2" t="s">
        <v>769</v>
      </c>
      <c r="B315" s="2" t="str">
        <f t="shared" si="252"/>
        <v>314</v>
      </c>
      <c r="C315" s="2" t="str">
        <f t="shared" si="253"/>
        <v>314</v>
      </c>
      <c r="D315" s="2"/>
      <c r="E315" s="2" t="s">
        <v>491</v>
      </c>
      <c r="F315" s="2" t="s">
        <v>491</v>
      </c>
      <c r="G315" s="2" t="s">
        <v>491</v>
      </c>
      <c r="H315" s="2"/>
      <c r="I315" s="2"/>
      <c r="J315" s="2"/>
      <c r="K315" s="2"/>
      <c r="L315" s="2"/>
      <c r="M315" s="2"/>
      <c r="N315" s="16">
        <f t="shared" ref="N315" si="267">IF(P315+R315="",0,P315+R315)</f>
        <v>0</v>
      </c>
      <c r="O315" s="2"/>
      <c r="P315" s="16">
        <f>IF(O315="",0,VLOOKUP(O315,CHOOSE({1,2},X$2:X614,Personnel!A$2:A613),2,0))</f>
        <v>0</v>
      </c>
      <c r="Q315" s="2"/>
      <c r="R315" s="16">
        <f>IF(Q315="",0,VLOOKUP(Q315,CHOOSE({1,2},S$2:S614,Personnel!A$2:A614),2,0))</f>
        <v>0</v>
      </c>
      <c r="S315" s="2"/>
      <c r="T315" s="52">
        <f t="shared" ca="1" si="207"/>
        <v>44517</v>
      </c>
      <c r="U315" s="52" t="s">
        <v>2</v>
      </c>
      <c r="V315" s="2">
        <v>1</v>
      </c>
      <c r="X315" s="16" t="str">
        <f t="shared" si="208"/>
        <v xml:space="preserve">   </v>
      </c>
      <c r="Z315" s="2" t="s">
        <v>491</v>
      </c>
      <c r="AA315" s="2" t="s">
        <v>491</v>
      </c>
      <c r="AB315" s="2" t="s">
        <v>491</v>
      </c>
      <c r="AC315" s="2" t="s">
        <v>491</v>
      </c>
      <c r="AD315" s="2" t="s">
        <v>491</v>
      </c>
      <c r="AJ315" s="8" t="str">
        <f t="shared" ca="1" si="209"/>
        <v>insert into personnel([empref],[manager],[startdate],[enddate]) values ('314','0','2021-11-17','1899-12-30 00:00:00.000')exec @id=dbo.nextval 'personnel.empref'</v>
      </c>
    </row>
    <row r="316" spans="1:36" x14ac:dyDescent="0.3">
      <c r="A316" s="2" t="s">
        <v>770</v>
      </c>
      <c r="B316" s="2" t="str">
        <f t="shared" si="252"/>
        <v>315</v>
      </c>
      <c r="C316" s="2" t="str">
        <f t="shared" si="253"/>
        <v>315</v>
      </c>
      <c r="D316" s="2"/>
      <c r="E316" s="2" t="s">
        <v>491</v>
      </c>
      <c r="F316" s="2" t="s">
        <v>491</v>
      </c>
      <c r="G316" s="2" t="s">
        <v>491</v>
      </c>
      <c r="H316" s="2"/>
      <c r="I316" s="2"/>
      <c r="J316" s="2"/>
      <c r="K316" s="2"/>
      <c r="L316" s="2"/>
      <c r="M316" s="2"/>
      <c r="N316" s="16">
        <f t="shared" ref="N316" si="268">P308+R308</f>
        <v>0</v>
      </c>
      <c r="O316" s="2"/>
      <c r="P316" s="16">
        <f>IF(O316="",0,VLOOKUP(O316,CHOOSE({1,2},X$2:X615,Personnel!A$2:A614),2,0))</f>
        <v>0</v>
      </c>
      <c r="Q316" s="2"/>
      <c r="R316" s="16">
        <f>IF(Q316="",0,VLOOKUP(Q316,CHOOSE({1,2},S$2:S615,Personnel!A$2:A615),2,0))</f>
        <v>0</v>
      </c>
      <c r="S316" s="2"/>
      <c r="T316" s="52">
        <f t="shared" ca="1" si="207"/>
        <v>44517</v>
      </c>
      <c r="U316" s="52" t="s">
        <v>2</v>
      </c>
      <c r="V316" s="2">
        <v>1</v>
      </c>
      <c r="X316" s="16" t="str">
        <f t="shared" si="208"/>
        <v xml:space="preserve">   </v>
      </c>
      <c r="Z316" s="2" t="s">
        <v>491</v>
      </c>
      <c r="AA316" s="2" t="s">
        <v>491</v>
      </c>
      <c r="AB316" s="2" t="s">
        <v>491</v>
      </c>
      <c r="AC316" s="2" t="s">
        <v>491</v>
      </c>
      <c r="AD316" s="2" t="s">
        <v>491</v>
      </c>
      <c r="AJ316" s="8" t="str">
        <f t="shared" ca="1" si="209"/>
        <v>insert into personnel([empref],[manager],[startdate],[enddate]) values ('315','0','2021-11-17','1899-12-30 00:00:00.000')exec @id=dbo.nextval 'personnel.empref'</v>
      </c>
    </row>
    <row r="317" spans="1:36" x14ac:dyDescent="0.3">
      <c r="A317" s="2" t="s">
        <v>771</v>
      </c>
      <c r="B317" s="2" t="str">
        <f t="shared" si="252"/>
        <v>316</v>
      </c>
      <c r="C317" s="2" t="str">
        <f t="shared" si="253"/>
        <v>316</v>
      </c>
      <c r="D317" s="2"/>
      <c r="E317" s="2" t="s">
        <v>491</v>
      </c>
      <c r="F317" s="2" t="s">
        <v>491</v>
      </c>
      <c r="G317" s="2" t="s">
        <v>491</v>
      </c>
      <c r="H317" s="2"/>
      <c r="I317" s="2"/>
      <c r="J317" s="2"/>
      <c r="K317" s="2"/>
      <c r="L317" s="2"/>
      <c r="M317" s="2"/>
      <c r="N317" s="16">
        <f t="shared" ref="N317" si="269">IF(P317+R317="",0,P317+R317)</f>
        <v>0</v>
      </c>
      <c r="O317" s="2"/>
      <c r="P317" s="16">
        <f>IF(O317="",0,VLOOKUP(O317,CHOOSE({1,2},X$2:X616,Personnel!A$2:A615),2,0))</f>
        <v>0</v>
      </c>
      <c r="Q317" s="2"/>
      <c r="R317" s="16">
        <f>IF(Q317="",0,VLOOKUP(Q317,CHOOSE({1,2},S$2:S616,Personnel!A$2:A616),2,0))</f>
        <v>0</v>
      </c>
      <c r="S317" s="2"/>
      <c r="T317" s="52">
        <f t="shared" ca="1" si="207"/>
        <v>44517</v>
      </c>
      <c r="U317" s="52" t="s">
        <v>2</v>
      </c>
      <c r="V317" s="2">
        <v>1</v>
      </c>
      <c r="X317" s="16" t="str">
        <f t="shared" si="208"/>
        <v xml:space="preserve">   </v>
      </c>
      <c r="Z317" s="2" t="s">
        <v>491</v>
      </c>
      <c r="AA317" s="2" t="s">
        <v>491</v>
      </c>
      <c r="AB317" s="2" t="s">
        <v>491</v>
      </c>
      <c r="AC317" s="2" t="s">
        <v>491</v>
      </c>
      <c r="AD317" s="2" t="s">
        <v>491</v>
      </c>
      <c r="AJ317" s="8" t="str">
        <f t="shared" ca="1" si="209"/>
        <v>insert into personnel([empref],[manager],[startdate],[enddate]) values ('316','0','2021-11-17','1899-12-30 00:00:00.000')exec @id=dbo.nextval 'personnel.empref'</v>
      </c>
    </row>
    <row r="318" spans="1:36" x14ac:dyDescent="0.3">
      <c r="A318" s="2" t="s">
        <v>772</v>
      </c>
      <c r="B318" s="2" t="str">
        <f t="shared" si="252"/>
        <v>317</v>
      </c>
      <c r="C318" s="2" t="str">
        <f t="shared" si="253"/>
        <v>317</v>
      </c>
      <c r="D318" s="2"/>
      <c r="E318" s="2" t="s">
        <v>491</v>
      </c>
      <c r="F318" s="2" t="s">
        <v>491</v>
      </c>
      <c r="G318" s="2" t="s">
        <v>491</v>
      </c>
      <c r="H318" s="2"/>
      <c r="I318" s="2"/>
      <c r="J318" s="2"/>
      <c r="K318" s="2"/>
      <c r="L318" s="2"/>
      <c r="M318" s="2"/>
      <c r="N318" s="16">
        <f t="shared" ref="N318" si="270">P310+R310</f>
        <v>0</v>
      </c>
      <c r="O318" s="2"/>
      <c r="P318" s="16">
        <f>IF(O318="",0,VLOOKUP(O318,CHOOSE({1,2},X$2:X617,Personnel!A$2:A616),2,0))</f>
        <v>0</v>
      </c>
      <c r="Q318" s="2"/>
      <c r="R318" s="16">
        <f>IF(Q318="",0,VLOOKUP(Q318,CHOOSE({1,2},S$2:S617,Personnel!A$2:A617),2,0))</f>
        <v>0</v>
      </c>
      <c r="S318" s="2"/>
      <c r="T318" s="52">
        <f t="shared" ca="1" si="207"/>
        <v>44517</v>
      </c>
      <c r="U318" s="52" t="s">
        <v>2</v>
      </c>
      <c r="V318" s="2">
        <v>1</v>
      </c>
      <c r="X318" s="16" t="str">
        <f t="shared" si="208"/>
        <v xml:space="preserve">   </v>
      </c>
      <c r="Z318" s="2" t="s">
        <v>491</v>
      </c>
      <c r="AA318" s="2" t="s">
        <v>491</v>
      </c>
      <c r="AB318" s="2" t="s">
        <v>491</v>
      </c>
      <c r="AC318" s="2" t="s">
        <v>491</v>
      </c>
      <c r="AD318" s="2" t="s">
        <v>491</v>
      </c>
      <c r="AJ318" s="8" t="str">
        <f t="shared" ca="1" si="209"/>
        <v>insert into personnel([empref],[manager],[startdate],[enddate]) values ('317','0','2021-11-17','1899-12-30 00:00:00.000')exec @id=dbo.nextval 'personnel.empref'</v>
      </c>
    </row>
    <row r="319" spans="1:36" x14ac:dyDescent="0.3">
      <c r="A319" s="2" t="s">
        <v>773</v>
      </c>
      <c r="B319" s="2" t="str">
        <f t="shared" si="252"/>
        <v>318</v>
      </c>
      <c r="C319" s="2" t="str">
        <f t="shared" si="253"/>
        <v>318</v>
      </c>
      <c r="D319" s="2"/>
      <c r="E319" s="2" t="s">
        <v>491</v>
      </c>
      <c r="F319" s="2" t="s">
        <v>491</v>
      </c>
      <c r="G319" s="2" t="s">
        <v>491</v>
      </c>
      <c r="H319" s="2"/>
      <c r="I319" s="2"/>
      <c r="J319" s="2"/>
      <c r="K319" s="2"/>
      <c r="L319" s="2"/>
      <c r="M319" s="2"/>
      <c r="N319" s="16">
        <f t="shared" ref="N319" si="271">IF(P319+R319="",0,P319+R319)</f>
        <v>0</v>
      </c>
      <c r="O319" s="2"/>
      <c r="P319" s="16">
        <f>IF(O319="",0,VLOOKUP(O319,CHOOSE({1,2},X$2:X618,Personnel!A$2:A617),2,0))</f>
        <v>0</v>
      </c>
      <c r="Q319" s="2"/>
      <c r="R319" s="16">
        <f>IF(Q319="",0,VLOOKUP(Q319,CHOOSE({1,2},S$2:S618,Personnel!A$2:A618),2,0))</f>
        <v>0</v>
      </c>
      <c r="S319" s="2"/>
      <c r="T319" s="52">
        <f t="shared" ca="1" si="207"/>
        <v>44517</v>
      </c>
      <c r="U319" s="52" t="s">
        <v>2</v>
      </c>
      <c r="V319" s="2">
        <v>1</v>
      </c>
      <c r="X319" s="16" t="str">
        <f t="shared" si="208"/>
        <v xml:space="preserve">   </v>
      </c>
      <c r="Z319" s="2" t="s">
        <v>491</v>
      </c>
      <c r="AA319" s="2" t="s">
        <v>491</v>
      </c>
      <c r="AB319" s="2" t="s">
        <v>491</v>
      </c>
      <c r="AC319" s="2" t="s">
        <v>491</v>
      </c>
      <c r="AD319" s="2" t="s">
        <v>491</v>
      </c>
      <c r="AJ319" s="8" t="str">
        <f t="shared" ca="1" si="209"/>
        <v>insert into personnel([empref],[manager],[startdate],[enddate]) values ('318','0','2021-11-17','1899-12-30 00:00:00.000')exec @id=dbo.nextval 'personnel.empref'</v>
      </c>
    </row>
    <row r="320" spans="1:36" x14ac:dyDescent="0.3">
      <c r="A320" s="2" t="s">
        <v>774</v>
      </c>
      <c r="B320" s="2" t="str">
        <f t="shared" si="252"/>
        <v>319</v>
      </c>
      <c r="C320" s="2" t="str">
        <f t="shared" si="253"/>
        <v>319</v>
      </c>
      <c r="D320" s="2"/>
      <c r="E320" s="2" t="s">
        <v>491</v>
      </c>
      <c r="F320" s="2" t="s">
        <v>491</v>
      </c>
      <c r="G320" s="2" t="s">
        <v>491</v>
      </c>
      <c r="H320" s="2"/>
      <c r="I320" s="2"/>
      <c r="J320" s="2"/>
      <c r="K320" s="2"/>
      <c r="L320" s="2"/>
      <c r="M320" s="2"/>
      <c r="N320" s="16">
        <f t="shared" ref="N320" si="272">P312+R312</f>
        <v>0</v>
      </c>
      <c r="O320" s="2"/>
      <c r="P320" s="16">
        <f>IF(O320="",0,VLOOKUP(O320,CHOOSE({1,2},X$2:X619,Personnel!A$2:A618),2,0))</f>
        <v>0</v>
      </c>
      <c r="Q320" s="2"/>
      <c r="R320" s="16">
        <f>IF(Q320="",0,VLOOKUP(Q320,CHOOSE({1,2},S$2:S619,Personnel!A$2:A619),2,0))</f>
        <v>0</v>
      </c>
      <c r="S320" s="2"/>
      <c r="T320" s="52">
        <f t="shared" ca="1" si="207"/>
        <v>44517</v>
      </c>
      <c r="U320" s="52" t="s">
        <v>2</v>
      </c>
      <c r="V320" s="2">
        <v>1</v>
      </c>
      <c r="X320" s="16" t="str">
        <f t="shared" si="208"/>
        <v xml:space="preserve">   </v>
      </c>
      <c r="Z320" s="2" t="s">
        <v>491</v>
      </c>
      <c r="AA320" s="2" t="s">
        <v>491</v>
      </c>
      <c r="AB320" s="2" t="s">
        <v>491</v>
      </c>
      <c r="AC320" s="2" t="s">
        <v>491</v>
      </c>
      <c r="AD320" s="2" t="s">
        <v>491</v>
      </c>
      <c r="AJ320" s="8" t="str">
        <f t="shared" ca="1" si="209"/>
        <v>insert into personnel([empref],[manager],[startdate],[enddate]) values ('319','0','2021-11-17','1899-12-30 00:00:00.000')exec @id=dbo.nextval 'personnel.empref'</v>
      </c>
    </row>
    <row r="321" spans="1:36" x14ac:dyDescent="0.3">
      <c r="A321" s="2" t="s">
        <v>775</v>
      </c>
      <c r="B321" s="2" t="str">
        <f t="shared" si="252"/>
        <v>320</v>
      </c>
      <c r="C321" s="2" t="str">
        <f t="shared" si="253"/>
        <v>320</v>
      </c>
      <c r="D321" s="2"/>
      <c r="E321" s="2" t="s">
        <v>491</v>
      </c>
      <c r="F321" s="2" t="s">
        <v>491</v>
      </c>
      <c r="G321" s="2" t="s">
        <v>491</v>
      </c>
      <c r="H321" s="2"/>
      <c r="I321" s="2"/>
      <c r="J321" s="2"/>
      <c r="K321" s="2"/>
      <c r="L321" s="2"/>
      <c r="M321" s="2"/>
      <c r="N321" s="16">
        <f t="shared" ref="N321" si="273">IF(P321+R321="",0,P321+R321)</f>
        <v>0</v>
      </c>
      <c r="O321" s="2"/>
      <c r="P321" s="16">
        <f>IF(O321="",0,VLOOKUP(O321,CHOOSE({1,2},X$2:X620,Personnel!A$2:A619),2,0))</f>
        <v>0</v>
      </c>
      <c r="Q321" s="2"/>
      <c r="R321" s="16">
        <f>IF(Q321="",0,VLOOKUP(Q321,CHOOSE({1,2},S$2:S620,Personnel!A$2:A620),2,0))</f>
        <v>0</v>
      </c>
      <c r="S321" s="2"/>
      <c r="T321" s="52">
        <f t="shared" ca="1" si="207"/>
        <v>44517</v>
      </c>
      <c r="U321" s="52" t="s">
        <v>2</v>
      </c>
      <c r="V321" s="2">
        <v>1</v>
      </c>
      <c r="X321" s="16" t="str">
        <f t="shared" si="208"/>
        <v xml:space="preserve">   </v>
      </c>
      <c r="Z321" s="2" t="s">
        <v>491</v>
      </c>
      <c r="AA321" s="2" t="s">
        <v>491</v>
      </c>
      <c r="AB321" s="2" t="s">
        <v>491</v>
      </c>
      <c r="AC321" s="2" t="s">
        <v>491</v>
      </c>
      <c r="AD321" s="2" t="s">
        <v>491</v>
      </c>
      <c r="AJ321" s="8" t="str">
        <f t="shared" ca="1" si="209"/>
        <v>insert into personnel([empref],[manager],[startdate],[enddate]) values ('320','0','2021-11-17','1899-12-30 00:00:00.000')exec @id=dbo.nextval 'personnel.empref'</v>
      </c>
    </row>
    <row r="322" spans="1:36" x14ac:dyDescent="0.3">
      <c r="A322" s="2" t="s">
        <v>776</v>
      </c>
      <c r="B322" s="2" t="str">
        <f t="shared" si="252"/>
        <v>321</v>
      </c>
      <c r="C322" s="2" t="str">
        <f t="shared" si="253"/>
        <v>321</v>
      </c>
      <c r="D322" s="2"/>
      <c r="E322" s="2" t="s">
        <v>491</v>
      </c>
      <c r="F322" s="2" t="s">
        <v>491</v>
      </c>
      <c r="G322" s="2" t="s">
        <v>491</v>
      </c>
      <c r="H322" s="2"/>
      <c r="I322" s="2"/>
      <c r="J322" s="2"/>
      <c r="K322" s="2"/>
      <c r="L322" s="2"/>
      <c r="M322" s="2"/>
      <c r="N322" s="16">
        <f t="shared" ref="N322" si="274">P314+R314</f>
        <v>0</v>
      </c>
      <c r="O322" s="2"/>
      <c r="P322" s="16">
        <f>IF(O322="",0,VLOOKUP(O322,CHOOSE({1,2},X$2:X621,Personnel!A$2:A620),2,0))</f>
        <v>0</v>
      </c>
      <c r="Q322" s="2"/>
      <c r="R322" s="16">
        <f>IF(Q322="",0,VLOOKUP(Q322,CHOOSE({1,2},S$2:S621,Personnel!A$2:A621),2,0))</f>
        <v>0</v>
      </c>
      <c r="S322" s="2"/>
      <c r="T322" s="52">
        <f t="shared" ca="1" si="207"/>
        <v>44517</v>
      </c>
      <c r="U322" s="52" t="s">
        <v>2</v>
      </c>
      <c r="V322" s="2">
        <v>1</v>
      </c>
      <c r="X322" s="16" t="str">
        <f t="shared" si="208"/>
        <v xml:space="preserve">   </v>
      </c>
      <c r="Z322" s="2" t="s">
        <v>491</v>
      </c>
      <c r="AA322" s="2" t="s">
        <v>491</v>
      </c>
      <c r="AB322" s="2" t="s">
        <v>491</v>
      </c>
      <c r="AC322" s="2" t="s">
        <v>491</v>
      </c>
      <c r="AD322" s="2" t="s">
        <v>491</v>
      </c>
      <c r="AJ322" s="8" t="str">
        <f t="shared" ca="1" si="209"/>
        <v>insert into personnel([empref],[manager],[startdate],[enddate]) values ('321','0','2021-11-17','1899-12-30 00:00:00.000')exec @id=dbo.nextval 'personnel.empref'</v>
      </c>
    </row>
    <row r="323" spans="1:36" x14ac:dyDescent="0.3">
      <c r="A323" s="2" t="s">
        <v>777</v>
      </c>
      <c r="B323" s="2" t="str">
        <f t="shared" si="252"/>
        <v>322</v>
      </c>
      <c r="C323" s="2" t="str">
        <f t="shared" si="253"/>
        <v>322</v>
      </c>
      <c r="D323" s="2"/>
      <c r="E323" s="2" t="s">
        <v>491</v>
      </c>
      <c r="F323" s="2" t="s">
        <v>491</v>
      </c>
      <c r="G323" s="2" t="s">
        <v>491</v>
      </c>
      <c r="H323" s="2"/>
      <c r="I323" s="2"/>
      <c r="J323" s="2"/>
      <c r="K323" s="2"/>
      <c r="L323" s="2"/>
      <c r="M323" s="2"/>
      <c r="N323" s="16">
        <f t="shared" ref="N323" si="275">IF(P323+R323="",0,P323+R323)</f>
        <v>0</v>
      </c>
      <c r="O323" s="2"/>
      <c r="P323" s="16">
        <f>IF(O323="",0,VLOOKUP(O323,CHOOSE({1,2},X$2:X622,Personnel!A$2:A621),2,0))</f>
        <v>0</v>
      </c>
      <c r="Q323" s="2"/>
      <c r="R323" s="16">
        <f>IF(Q323="",0,VLOOKUP(Q323,CHOOSE({1,2},S$2:S622,Personnel!A$2:A622),2,0))</f>
        <v>0</v>
      </c>
      <c r="S323" s="2"/>
      <c r="T323" s="52">
        <f t="shared" ref="T323:T351" ca="1" si="276">TODAY()</f>
        <v>44517</v>
      </c>
      <c r="U323" s="52" t="s">
        <v>2</v>
      </c>
      <c r="V323" s="2">
        <v>1</v>
      </c>
      <c r="X323" s="16" t="str">
        <f t="shared" ref="X323:X351" si="277">F323&amp;" "&amp;E323</f>
        <v xml:space="preserve">   </v>
      </c>
      <c r="Z323" s="2" t="s">
        <v>491</v>
      </c>
      <c r="AA323" s="2" t="s">
        <v>491</v>
      </c>
      <c r="AB323" s="2" t="s">
        <v>491</v>
      </c>
      <c r="AC323" s="2" t="s">
        <v>491</v>
      </c>
      <c r="AD323" s="2" t="s">
        <v>491</v>
      </c>
      <c r="AJ323" s="8" t="str">
        <f t="shared" ref="AJ323:AJ351" ca="1" si="278">"insert into personnel([empref],[manager],[startdate],[enddate]) values ('"&amp;A323&amp;"','"&amp;N323&amp;"','"&amp;TEXT(T324,"yyyy-mm-dd")&amp;"','"&amp;TEXT(U324,"yyyy-mm-dd")&amp;"')exec @id=dbo.nextval 'personnel.empref'"</f>
        <v>insert into personnel([empref],[manager],[startdate],[enddate]) values ('322','0','2021-11-17','1899-12-30 00:00:00.000')exec @id=dbo.nextval 'personnel.empref'</v>
      </c>
    </row>
    <row r="324" spans="1:36" x14ac:dyDescent="0.3">
      <c r="A324" s="2" t="s">
        <v>778</v>
      </c>
      <c r="B324" s="2" t="str">
        <f t="shared" si="252"/>
        <v>323</v>
      </c>
      <c r="C324" s="2" t="str">
        <f t="shared" si="253"/>
        <v>323</v>
      </c>
      <c r="D324" s="2"/>
      <c r="E324" s="2" t="s">
        <v>491</v>
      </c>
      <c r="F324" s="2" t="s">
        <v>491</v>
      </c>
      <c r="G324" s="2" t="s">
        <v>491</v>
      </c>
      <c r="H324" s="2"/>
      <c r="I324" s="2"/>
      <c r="J324" s="2"/>
      <c r="K324" s="2"/>
      <c r="L324" s="2"/>
      <c r="M324" s="2"/>
      <c r="N324" s="16">
        <f t="shared" ref="N324" si="279">P316+R316</f>
        <v>0</v>
      </c>
      <c r="O324" s="2"/>
      <c r="P324" s="16">
        <f>IF(O324="",0,VLOOKUP(O324,CHOOSE({1,2},X$2:X623,Personnel!A$2:A622),2,0))</f>
        <v>0</v>
      </c>
      <c r="Q324" s="2"/>
      <c r="R324" s="16">
        <f>IF(Q324="",0,VLOOKUP(Q324,CHOOSE({1,2},S$2:S623,Personnel!A$2:A623),2,0))</f>
        <v>0</v>
      </c>
      <c r="S324" s="2"/>
      <c r="T324" s="52">
        <f t="shared" ca="1" si="276"/>
        <v>44517</v>
      </c>
      <c r="U324" s="52" t="s">
        <v>2</v>
      </c>
      <c r="V324" s="2">
        <v>1</v>
      </c>
      <c r="X324" s="16" t="str">
        <f t="shared" si="277"/>
        <v xml:space="preserve">   </v>
      </c>
      <c r="Z324" s="2" t="s">
        <v>491</v>
      </c>
      <c r="AA324" s="2" t="s">
        <v>491</v>
      </c>
      <c r="AB324" s="2" t="s">
        <v>491</v>
      </c>
      <c r="AC324" s="2" t="s">
        <v>491</v>
      </c>
      <c r="AD324" s="2" t="s">
        <v>491</v>
      </c>
      <c r="AJ324" s="8" t="str">
        <f t="shared" ca="1" si="278"/>
        <v>insert into personnel([empref],[manager],[startdate],[enddate]) values ('323','0','2021-11-17','1899-12-30 00:00:00.000')exec @id=dbo.nextval 'personnel.empref'</v>
      </c>
    </row>
    <row r="325" spans="1:36" x14ac:dyDescent="0.3">
      <c r="A325" s="2" t="s">
        <v>779</v>
      </c>
      <c r="B325" s="2" t="str">
        <f t="shared" si="252"/>
        <v>324</v>
      </c>
      <c r="C325" s="2" t="str">
        <f t="shared" si="253"/>
        <v>324</v>
      </c>
      <c r="D325" s="2"/>
      <c r="E325" s="2" t="s">
        <v>491</v>
      </c>
      <c r="F325" s="2" t="s">
        <v>491</v>
      </c>
      <c r="G325" s="2" t="s">
        <v>491</v>
      </c>
      <c r="H325" s="2"/>
      <c r="I325" s="2"/>
      <c r="J325" s="2"/>
      <c r="K325" s="2"/>
      <c r="L325" s="2"/>
      <c r="M325" s="2"/>
      <c r="N325" s="16">
        <f t="shared" ref="N325" si="280">IF(P325+R325="",0,P325+R325)</f>
        <v>0</v>
      </c>
      <c r="O325" s="2"/>
      <c r="P325" s="16">
        <f>IF(O325="",0,VLOOKUP(O325,CHOOSE({1,2},X$2:X624,Personnel!A$2:A623),2,0))</f>
        <v>0</v>
      </c>
      <c r="Q325" s="2"/>
      <c r="R325" s="16">
        <f>IF(Q325="",0,VLOOKUP(Q325,CHOOSE({1,2},S$2:S624,Personnel!A$2:A624),2,0))</f>
        <v>0</v>
      </c>
      <c r="S325" s="2"/>
      <c r="T325" s="52">
        <f t="shared" ca="1" si="276"/>
        <v>44517</v>
      </c>
      <c r="U325" s="52" t="s">
        <v>2</v>
      </c>
      <c r="V325" s="2">
        <v>1</v>
      </c>
      <c r="X325" s="16" t="str">
        <f t="shared" si="277"/>
        <v xml:space="preserve">   </v>
      </c>
      <c r="Z325" s="2" t="s">
        <v>491</v>
      </c>
      <c r="AA325" s="2" t="s">
        <v>491</v>
      </c>
      <c r="AB325" s="2" t="s">
        <v>491</v>
      </c>
      <c r="AC325" s="2" t="s">
        <v>491</v>
      </c>
      <c r="AD325" s="2" t="s">
        <v>491</v>
      </c>
      <c r="AJ325" s="8" t="str">
        <f t="shared" ca="1" si="278"/>
        <v>insert into personnel([empref],[manager],[startdate],[enddate]) values ('324','0','2021-11-17','1899-12-30 00:00:00.000')exec @id=dbo.nextval 'personnel.empref'</v>
      </c>
    </row>
    <row r="326" spans="1:36" x14ac:dyDescent="0.3">
      <c r="A326" s="2" t="s">
        <v>780</v>
      </c>
      <c r="B326" s="2" t="str">
        <f t="shared" si="252"/>
        <v>325</v>
      </c>
      <c r="C326" s="2" t="str">
        <f t="shared" si="253"/>
        <v>325</v>
      </c>
      <c r="D326" s="2"/>
      <c r="E326" s="2" t="s">
        <v>491</v>
      </c>
      <c r="F326" s="2" t="s">
        <v>491</v>
      </c>
      <c r="G326" s="2" t="s">
        <v>491</v>
      </c>
      <c r="H326" s="2"/>
      <c r="I326" s="2"/>
      <c r="J326" s="2"/>
      <c r="K326" s="2"/>
      <c r="L326" s="2"/>
      <c r="M326" s="2"/>
      <c r="N326" s="16">
        <f t="shared" ref="N326" si="281">P318+R318</f>
        <v>0</v>
      </c>
      <c r="O326" s="2"/>
      <c r="P326" s="16">
        <f>IF(O326="",0,VLOOKUP(O326,CHOOSE({1,2},X$2:X625,Personnel!A$2:A624),2,0))</f>
        <v>0</v>
      </c>
      <c r="Q326" s="2"/>
      <c r="R326" s="16">
        <f>IF(Q326="",0,VLOOKUP(Q326,CHOOSE({1,2},S$2:S625,Personnel!A$2:A625),2,0))</f>
        <v>0</v>
      </c>
      <c r="S326" s="2"/>
      <c r="T326" s="52">
        <f t="shared" ca="1" si="276"/>
        <v>44517</v>
      </c>
      <c r="U326" s="52" t="s">
        <v>2</v>
      </c>
      <c r="V326" s="2">
        <v>1</v>
      </c>
      <c r="X326" s="16" t="str">
        <f t="shared" si="277"/>
        <v xml:space="preserve">   </v>
      </c>
      <c r="Z326" s="2" t="s">
        <v>491</v>
      </c>
      <c r="AA326" s="2" t="s">
        <v>491</v>
      </c>
      <c r="AB326" s="2" t="s">
        <v>491</v>
      </c>
      <c r="AC326" s="2" t="s">
        <v>491</v>
      </c>
      <c r="AD326" s="2" t="s">
        <v>491</v>
      </c>
      <c r="AJ326" s="8" t="str">
        <f t="shared" ca="1" si="278"/>
        <v>insert into personnel([empref],[manager],[startdate],[enddate]) values ('325','0','2021-11-17','1899-12-30 00:00:00.000')exec @id=dbo.nextval 'personnel.empref'</v>
      </c>
    </row>
    <row r="327" spans="1:36" x14ac:dyDescent="0.3">
      <c r="A327" s="2" t="s">
        <v>781</v>
      </c>
      <c r="B327" s="2" t="str">
        <f t="shared" si="252"/>
        <v>326</v>
      </c>
      <c r="C327" s="2" t="str">
        <f t="shared" si="253"/>
        <v>326</v>
      </c>
      <c r="D327" s="2"/>
      <c r="E327" s="2" t="s">
        <v>491</v>
      </c>
      <c r="F327" s="2" t="s">
        <v>491</v>
      </c>
      <c r="G327" s="2" t="s">
        <v>491</v>
      </c>
      <c r="H327" s="2"/>
      <c r="I327" s="2"/>
      <c r="J327" s="2"/>
      <c r="K327" s="2"/>
      <c r="L327" s="2"/>
      <c r="M327" s="2"/>
      <c r="N327" s="16">
        <f t="shared" ref="N327" si="282">IF(P327+R327="",0,P327+R327)</f>
        <v>0</v>
      </c>
      <c r="O327" s="2"/>
      <c r="P327" s="16">
        <f>IF(O327="",0,VLOOKUP(O327,CHOOSE({1,2},X$2:X626,Personnel!A$2:A625),2,0))</f>
        <v>0</v>
      </c>
      <c r="Q327" s="2"/>
      <c r="R327" s="16">
        <f>IF(Q327="",0,VLOOKUP(Q327,CHOOSE({1,2},S$2:S626,Personnel!A$2:A626),2,0))</f>
        <v>0</v>
      </c>
      <c r="S327" s="2"/>
      <c r="T327" s="52">
        <f t="shared" ca="1" si="276"/>
        <v>44517</v>
      </c>
      <c r="U327" s="52" t="s">
        <v>2</v>
      </c>
      <c r="V327" s="2">
        <v>1</v>
      </c>
      <c r="X327" s="16" t="str">
        <f t="shared" si="277"/>
        <v xml:space="preserve">   </v>
      </c>
      <c r="Z327" s="2" t="s">
        <v>491</v>
      </c>
      <c r="AA327" s="2" t="s">
        <v>491</v>
      </c>
      <c r="AB327" s="2" t="s">
        <v>491</v>
      </c>
      <c r="AC327" s="2" t="s">
        <v>491</v>
      </c>
      <c r="AD327" s="2" t="s">
        <v>491</v>
      </c>
      <c r="AJ327" s="8" t="str">
        <f t="shared" ca="1" si="278"/>
        <v>insert into personnel([empref],[manager],[startdate],[enddate]) values ('326','0','2021-11-17','1899-12-30 00:00:00.000')exec @id=dbo.nextval 'personnel.empref'</v>
      </c>
    </row>
    <row r="328" spans="1:36" x14ac:dyDescent="0.3">
      <c r="A328" s="2" t="s">
        <v>782</v>
      </c>
      <c r="B328" s="2" t="str">
        <f t="shared" si="252"/>
        <v>327</v>
      </c>
      <c r="C328" s="2" t="str">
        <f t="shared" si="253"/>
        <v>327</v>
      </c>
      <c r="D328" s="2"/>
      <c r="E328" s="2" t="s">
        <v>491</v>
      </c>
      <c r="F328" s="2" t="s">
        <v>491</v>
      </c>
      <c r="G328" s="2" t="s">
        <v>491</v>
      </c>
      <c r="H328" s="2"/>
      <c r="I328" s="2"/>
      <c r="J328" s="2"/>
      <c r="K328" s="2"/>
      <c r="L328" s="2"/>
      <c r="M328" s="2"/>
      <c r="N328" s="16">
        <f t="shared" ref="N328" si="283">P320+R320</f>
        <v>0</v>
      </c>
      <c r="O328" s="2"/>
      <c r="P328" s="16">
        <f>IF(O328="",0,VLOOKUP(O328,CHOOSE({1,2},X$2:X627,Personnel!A$2:A626),2,0))</f>
        <v>0</v>
      </c>
      <c r="Q328" s="2"/>
      <c r="R328" s="16">
        <f>IF(Q328="",0,VLOOKUP(Q328,CHOOSE({1,2},S$2:S627,Personnel!A$2:A627),2,0))</f>
        <v>0</v>
      </c>
      <c r="S328" s="2"/>
      <c r="T328" s="52">
        <f t="shared" ca="1" si="276"/>
        <v>44517</v>
      </c>
      <c r="U328" s="52" t="s">
        <v>2</v>
      </c>
      <c r="V328" s="2">
        <v>1</v>
      </c>
      <c r="X328" s="16" t="str">
        <f t="shared" si="277"/>
        <v xml:space="preserve">   </v>
      </c>
      <c r="Z328" s="2" t="s">
        <v>491</v>
      </c>
      <c r="AA328" s="2" t="s">
        <v>491</v>
      </c>
      <c r="AB328" s="2" t="s">
        <v>491</v>
      </c>
      <c r="AC328" s="2" t="s">
        <v>491</v>
      </c>
      <c r="AD328" s="2" t="s">
        <v>491</v>
      </c>
      <c r="AJ328" s="8" t="str">
        <f t="shared" ca="1" si="278"/>
        <v>insert into personnel([empref],[manager],[startdate],[enddate]) values ('327','0','2021-11-17','1899-12-30 00:00:00.000')exec @id=dbo.nextval 'personnel.empref'</v>
      </c>
    </row>
    <row r="329" spans="1:36" x14ac:dyDescent="0.3">
      <c r="A329" s="2" t="s">
        <v>783</v>
      </c>
      <c r="B329" s="2" t="str">
        <f t="shared" si="252"/>
        <v>328</v>
      </c>
      <c r="C329" s="2" t="str">
        <f t="shared" si="253"/>
        <v>328</v>
      </c>
      <c r="D329" s="2"/>
      <c r="E329" s="2" t="s">
        <v>491</v>
      </c>
      <c r="F329" s="2" t="s">
        <v>491</v>
      </c>
      <c r="G329" s="2" t="s">
        <v>491</v>
      </c>
      <c r="H329" s="2"/>
      <c r="I329" s="2"/>
      <c r="J329" s="2"/>
      <c r="K329" s="2"/>
      <c r="L329" s="2"/>
      <c r="M329" s="2"/>
      <c r="N329" s="16">
        <f t="shared" ref="N329" si="284">IF(P329+R329="",0,P329+R329)</f>
        <v>0</v>
      </c>
      <c r="O329" s="2"/>
      <c r="P329" s="16">
        <f>IF(O329="",0,VLOOKUP(O329,CHOOSE({1,2},X$2:X628,Personnel!A$2:A627),2,0))</f>
        <v>0</v>
      </c>
      <c r="Q329" s="2"/>
      <c r="R329" s="16">
        <f>IF(Q329="",0,VLOOKUP(Q329,CHOOSE({1,2},S$2:S628,Personnel!A$2:A628),2,0))</f>
        <v>0</v>
      </c>
      <c r="S329" s="2"/>
      <c r="T329" s="52">
        <f t="shared" ca="1" si="276"/>
        <v>44517</v>
      </c>
      <c r="U329" s="52" t="s">
        <v>2</v>
      </c>
      <c r="V329" s="2">
        <v>1</v>
      </c>
      <c r="X329" s="16" t="str">
        <f t="shared" si="277"/>
        <v xml:space="preserve">   </v>
      </c>
      <c r="Z329" s="2" t="s">
        <v>491</v>
      </c>
      <c r="AA329" s="2" t="s">
        <v>491</v>
      </c>
      <c r="AB329" s="2" t="s">
        <v>491</v>
      </c>
      <c r="AC329" s="2" t="s">
        <v>491</v>
      </c>
      <c r="AD329" s="2" t="s">
        <v>491</v>
      </c>
      <c r="AJ329" s="8" t="str">
        <f t="shared" ca="1" si="278"/>
        <v>insert into personnel([empref],[manager],[startdate],[enddate]) values ('328','0','2021-11-17','1899-12-30 00:00:00.000')exec @id=dbo.nextval 'personnel.empref'</v>
      </c>
    </row>
    <row r="330" spans="1:36" x14ac:dyDescent="0.3">
      <c r="A330" s="2" t="s">
        <v>784</v>
      </c>
      <c r="B330" s="2" t="str">
        <f t="shared" si="252"/>
        <v>329</v>
      </c>
      <c r="C330" s="2" t="str">
        <f t="shared" si="253"/>
        <v>329</v>
      </c>
      <c r="D330" s="2"/>
      <c r="E330" s="2" t="s">
        <v>491</v>
      </c>
      <c r="F330" s="2" t="s">
        <v>491</v>
      </c>
      <c r="G330" s="2" t="s">
        <v>491</v>
      </c>
      <c r="H330" s="2"/>
      <c r="I330" s="2"/>
      <c r="J330" s="2"/>
      <c r="K330" s="2"/>
      <c r="L330" s="2"/>
      <c r="M330" s="2"/>
      <c r="N330" s="16">
        <f t="shared" ref="N330" si="285">P322+R322</f>
        <v>0</v>
      </c>
      <c r="O330" s="2"/>
      <c r="P330" s="16">
        <f>IF(O330="",0,VLOOKUP(O330,CHOOSE({1,2},X$2:X629,Personnel!A$2:A628),2,0))</f>
        <v>0</v>
      </c>
      <c r="Q330" s="2"/>
      <c r="R330" s="16">
        <f>IF(Q330="",0,VLOOKUP(Q330,CHOOSE({1,2},S$2:S629,Personnel!A$2:A629),2,0))</f>
        <v>0</v>
      </c>
      <c r="S330" s="2"/>
      <c r="T330" s="52">
        <f t="shared" ca="1" si="276"/>
        <v>44517</v>
      </c>
      <c r="U330" s="52" t="s">
        <v>2</v>
      </c>
      <c r="V330" s="2">
        <v>1</v>
      </c>
      <c r="X330" s="16" t="str">
        <f t="shared" si="277"/>
        <v xml:space="preserve">   </v>
      </c>
      <c r="Z330" s="2" t="s">
        <v>491</v>
      </c>
      <c r="AA330" s="2" t="s">
        <v>491</v>
      </c>
      <c r="AB330" s="2" t="s">
        <v>491</v>
      </c>
      <c r="AC330" s="2" t="s">
        <v>491</v>
      </c>
      <c r="AD330" s="2" t="s">
        <v>491</v>
      </c>
      <c r="AJ330" s="8" t="str">
        <f t="shared" ca="1" si="278"/>
        <v>insert into personnel([empref],[manager],[startdate],[enddate]) values ('329','0','2021-11-17','1899-12-30 00:00:00.000')exec @id=dbo.nextval 'personnel.empref'</v>
      </c>
    </row>
    <row r="331" spans="1:36" x14ac:dyDescent="0.3">
      <c r="A331" s="2" t="s">
        <v>785</v>
      </c>
      <c r="B331" s="2" t="str">
        <f t="shared" si="252"/>
        <v>330</v>
      </c>
      <c r="C331" s="2" t="str">
        <f t="shared" si="253"/>
        <v>330</v>
      </c>
      <c r="D331" s="2"/>
      <c r="E331" s="2" t="s">
        <v>491</v>
      </c>
      <c r="F331" s="2" t="s">
        <v>491</v>
      </c>
      <c r="G331" s="2" t="s">
        <v>491</v>
      </c>
      <c r="H331" s="2"/>
      <c r="I331" s="2"/>
      <c r="J331" s="2"/>
      <c r="K331" s="2"/>
      <c r="L331" s="2"/>
      <c r="M331" s="2"/>
      <c r="N331" s="16">
        <f t="shared" ref="N331" si="286">IF(P331+R331="",0,P331+R331)</f>
        <v>0</v>
      </c>
      <c r="O331" s="2"/>
      <c r="P331" s="16">
        <f>IF(O331="",0,VLOOKUP(O331,CHOOSE({1,2},X$2:X630,Personnel!A$2:A629),2,0))</f>
        <v>0</v>
      </c>
      <c r="Q331" s="2"/>
      <c r="R331" s="16">
        <f>IF(Q331="",0,VLOOKUP(Q331,CHOOSE({1,2},S$2:S630,Personnel!A$2:A630),2,0))</f>
        <v>0</v>
      </c>
      <c r="S331" s="2"/>
      <c r="T331" s="52">
        <f t="shared" ca="1" si="276"/>
        <v>44517</v>
      </c>
      <c r="U331" s="52" t="s">
        <v>2</v>
      </c>
      <c r="V331" s="2">
        <v>1</v>
      </c>
      <c r="X331" s="16" t="str">
        <f t="shared" si="277"/>
        <v xml:space="preserve">   </v>
      </c>
      <c r="Z331" s="2" t="s">
        <v>491</v>
      </c>
      <c r="AA331" s="2" t="s">
        <v>491</v>
      </c>
      <c r="AB331" s="2" t="s">
        <v>491</v>
      </c>
      <c r="AC331" s="2" t="s">
        <v>491</v>
      </c>
      <c r="AD331" s="2" t="s">
        <v>491</v>
      </c>
      <c r="AJ331" s="8" t="str">
        <f t="shared" ca="1" si="278"/>
        <v>insert into personnel([empref],[manager],[startdate],[enddate]) values ('330','0','2021-11-17','1899-12-30 00:00:00.000')exec @id=dbo.nextval 'personnel.empref'</v>
      </c>
    </row>
    <row r="332" spans="1:36" x14ac:dyDescent="0.3">
      <c r="A332" s="2" t="s">
        <v>786</v>
      </c>
      <c r="B332" s="2" t="str">
        <f t="shared" si="252"/>
        <v>331</v>
      </c>
      <c r="C332" s="2" t="str">
        <f t="shared" si="253"/>
        <v>331</v>
      </c>
      <c r="D332" s="2"/>
      <c r="E332" s="2" t="s">
        <v>491</v>
      </c>
      <c r="F332" s="2" t="s">
        <v>491</v>
      </c>
      <c r="G332" s="2" t="s">
        <v>491</v>
      </c>
      <c r="H332" s="2"/>
      <c r="I332" s="2"/>
      <c r="J332" s="2"/>
      <c r="K332" s="2"/>
      <c r="L332" s="2"/>
      <c r="M332" s="2"/>
      <c r="N332" s="16">
        <f t="shared" ref="N332" si="287">P324+R324</f>
        <v>0</v>
      </c>
      <c r="O332" s="2"/>
      <c r="P332" s="16">
        <f>IF(O332="",0,VLOOKUP(O332,CHOOSE({1,2},X$2:X631,Personnel!A$2:A630),2,0))</f>
        <v>0</v>
      </c>
      <c r="Q332" s="2"/>
      <c r="R332" s="16">
        <f>IF(Q332="",0,VLOOKUP(Q332,CHOOSE({1,2},S$2:S631,Personnel!A$2:A631),2,0))</f>
        <v>0</v>
      </c>
      <c r="S332" s="2"/>
      <c r="T332" s="52">
        <f t="shared" ca="1" si="276"/>
        <v>44517</v>
      </c>
      <c r="U332" s="52" t="s">
        <v>2</v>
      </c>
      <c r="V332" s="2">
        <v>1</v>
      </c>
      <c r="X332" s="16" t="str">
        <f t="shared" si="277"/>
        <v xml:space="preserve">   </v>
      </c>
      <c r="Z332" s="2" t="s">
        <v>491</v>
      </c>
      <c r="AA332" s="2" t="s">
        <v>491</v>
      </c>
      <c r="AB332" s="2" t="s">
        <v>491</v>
      </c>
      <c r="AC332" s="2" t="s">
        <v>491</v>
      </c>
      <c r="AD332" s="2" t="s">
        <v>491</v>
      </c>
      <c r="AJ332" s="8" t="str">
        <f t="shared" ca="1" si="278"/>
        <v>insert into personnel([empref],[manager],[startdate],[enddate]) values ('331','0','2021-11-17','1899-12-30 00:00:00.000')exec @id=dbo.nextval 'personnel.empref'</v>
      </c>
    </row>
    <row r="333" spans="1:36" x14ac:dyDescent="0.3">
      <c r="A333" s="2" t="s">
        <v>787</v>
      </c>
      <c r="B333" s="2" t="str">
        <f t="shared" si="252"/>
        <v>332</v>
      </c>
      <c r="C333" s="2" t="str">
        <f t="shared" si="253"/>
        <v>332</v>
      </c>
      <c r="D333" s="2"/>
      <c r="E333" s="2" t="s">
        <v>491</v>
      </c>
      <c r="F333" s="2" t="s">
        <v>491</v>
      </c>
      <c r="G333" s="2" t="s">
        <v>491</v>
      </c>
      <c r="H333" s="2"/>
      <c r="I333" s="2"/>
      <c r="J333" s="2"/>
      <c r="K333" s="2"/>
      <c r="L333" s="2"/>
      <c r="M333" s="2"/>
      <c r="N333" s="16">
        <f t="shared" ref="N333" si="288">IF(P333+R333="",0,P333+R333)</f>
        <v>0</v>
      </c>
      <c r="O333" s="2"/>
      <c r="P333" s="16">
        <f>IF(O333="",0,VLOOKUP(O333,CHOOSE({1,2},X$2:X632,Personnel!A$2:A631),2,0))</f>
        <v>0</v>
      </c>
      <c r="Q333" s="2"/>
      <c r="R333" s="16">
        <f>IF(Q333="",0,VLOOKUP(Q333,CHOOSE({1,2},S$2:S632,Personnel!A$2:A632),2,0))</f>
        <v>0</v>
      </c>
      <c r="S333" s="2"/>
      <c r="T333" s="52">
        <f t="shared" ca="1" si="276"/>
        <v>44517</v>
      </c>
      <c r="U333" s="52" t="s">
        <v>2</v>
      </c>
      <c r="V333" s="2">
        <v>1</v>
      </c>
      <c r="X333" s="16" t="str">
        <f t="shared" si="277"/>
        <v xml:space="preserve">   </v>
      </c>
      <c r="Z333" s="2" t="s">
        <v>491</v>
      </c>
      <c r="AA333" s="2" t="s">
        <v>491</v>
      </c>
      <c r="AB333" s="2" t="s">
        <v>491</v>
      </c>
      <c r="AC333" s="2" t="s">
        <v>491</v>
      </c>
      <c r="AD333" s="2" t="s">
        <v>491</v>
      </c>
      <c r="AJ333" s="8" t="str">
        <f t="shared" ca="1" si="278"/>
        <v>insert into personnel([empref],[manager],[startdate],[enddate]) values ('332','0','2021-11-17','1899-12-30 00:00:00.000')exec @id=dbo.nextval 'personnel.empref'</v>
      </c>
    </row>
    <row r="334" spans="1:36" x14ac:dyDescent="0.3">
      <c r="A334" s="2" t="s">
        <v>788</v>
      </c>
      <c r="B334" s="2" t="str">
        <f t="shared" si="252"/>
        <v>333</v>
      </c>
      <c r="C334" s="2" t="str">
        <f t="shared" si="253"/>
        <v>333</v>
      </c>
      <c r="D334" s="2"/>
      <c r="E334" s="2" t="s">
        <v>491</v>
      </c>
      <c r="F334" s="2" t="s">
        <v>491</v>
      </c>
      <c r="G334" s="2" t="s">
        <v>491</v>
      </c>
      <c r="H334" s="2"/>
      <c r="I334" s="2"/>
      <c r="J334" s="2"/>
      <c r="K334" s="2"/>
      <c r="L334" s="2"/>
      <c r="M334" s="2"/>
      <c r="N334" s="16">
        <f t="shared" ref="N334" si="289">P326+R326</f>
        <v>0</v>
      </c>
      <c r="O334" s="2"/>
      <c r="P334" s="16">
        <f>IF(O334="",0,VLOOKUP(O334,CHOOSE({1,2},X$2:X633,Personnel!A$2:A632),2,0))</f>
        <v>0</v>
      </c>
      <c r="Q334" s="2"/>
      <c r="R334" s="16">
        <f>IF(Q334="",0,VLOOKUP(Q334,CHOOSE({1,2},S$2:S633,Personnel!A$2:A633),2,0))</f>
        <v>0</v>
      </c>
      <c r="S334" s="2"/>
      <c r="T334" s="52">
        <f t="shared" ca="1" si="276"/>
        <v>44517</v>
      </c>
      <c r="U334" s="52" t="s">
        <v>2</v>
      </c>
      <c r="V334" s="2">
        <v>1</v>
      </c>
      <c r="X334" s="16" t="str">
        <f t="shared" si="277"/>
        <v xml:space="preserve">   </v>
      </c>
      <c r="Z334" s="2" t="s">
        <v>491</v>
      </c>
      <c r="AA334" s="2" t="s">
        <v>491</v>
      </c>
      <c r="AB334" s="2" t="s">
        <v>491</v>
      </c>
      <c r="AC334" s="2" t="s">
        <v>491</v>
      </c>
      <c r="AD334" s="2" t="s">
        <v>491</v>
      </c>
      <c r="AJ334" s="8" t="str">
        <f t="shared" ca="1" si="278"/>
        <v>insert into personnel([empref],[manager],[startdate],[enddate]) values ('333','0','2021-11-17','1899-12-30 00:00:00.000')exec @id=dbo.nextval 'personnel.empref'</v>
      </c>
    </row>
    <row r="335" spans="1:36" x14ac:dyDescent="0.3">
      <c r="A335" s="2" t="s">
        <v>789</v>
      </c>
      <c r="B335" s="2" t="str">
        <f t="shared" si="252"/>
        <v>334</v>
      </c>
      <c r="C335" s="2" t="str">
        <f t="shared" si="253"/>
        <v>334</v>
      </c>
      <c r="D335" s="2"/>
      <c r="E335" s="2" t="s">
        <v>491</v>
      </c>
      <c r="F335" s="2" t="s">
        <v>491</v>
      </c>
      <c r="G335" s="2" t="s">
        <v>491</v>
      </c>
      <c r="H335" s="2"/>
      <c r="I335" s="2"/>
      <c r="J335" s="2"/>
      <c r="K335" s="2"/>
      <c r="L335" s="2"/>
      <c r="M335" s="2"/>
      <c r="N335" s="16">
        <f t="shared" ref="N335" si="290">IF(P335+R335="",0,P335+R335)</f>
        <v>0</v>
      </c>
      <c r="O335" s="2"/>
      <c r="P335" s="16">
        <f>IF(O335="",0,VLOOKUP(O335,CHOOSE({1,2},X$2:X634,Personnel!A$2:A633),2,0))</f>
        <v>0</v>
      </c>
      <c r="Q335" s="2"/>
      <c r="R335" s="16">
        <f>IF(Q335="",0,VLOOKUP(Q335,CHOOSE({1,2},S$2:S634,Personnel!A$2:A634),2,0))</f>
        <v>0</v>
      </c>
      <c r="S335" s="2"/>
      <c r="T335" s="52">
        <f t="shared" ca="1" si="276"/>
        <v>44517</v>
      </c>
      <c r="U335" s="52" t="s">
        <v>2</v>
      </c>
      <c r="V335" s="2">
        <v>1</v>
      </c>
      <c r="X335" s="16" t="str">
        <f t="shared" si="277"/>
        <v xml:space="preserve">   </v>
      </c>
      <c r="Z335" s="2" t="s">
        <v>491</v>
      </c>
      <c r="AA335" s="2" t="s">
        <v>491</v>
      </c>
      <c r="AB335" s="2" t="s">
        <v>491</v>
      </c>
      <c r="AC335" s="2" t="s">
        <v>491</v>
      </c>
      <c r="AD335" s="2" t="s">
        <v>491</v>
      </c>
      <c r="AJ335" s="8" t="str">
        <f t="shared" ca="1" si="278"/>
        <v>insert into personnel([empref],[manager],[startdate],[enddate]) values ('334','0','2021-11-17','1899-12-30 00:00:00.000')exec @id=dbo.nextval 'personnel.empref'</v>
      </c>
    </row>
    <row r="336" spans="1:36" x14ac:dyDescent="0.3">
      <c r="A336" s="2" t="s">
        <v>790</v>
      </c>
      <c r="B336" s="2" t="str">
        <f t="shared" si="252"/>
        <v>335</v>
      </c>
      <c r="C336" s="2" t="str">
        <f t="shared" si="253"/>
        <v>335</v>
      </c>
      <c r="D336" s="2"/>
      <c r="E336" s="2" t="s">
        <v>491</v>
      </c>
      <c r="F336" s="2" t="s">
        <v>491</v>
      </c>
      <c r="G336" s="2" t="s">
        <v>491</v>
      </c>
      <c r="H336" s="2"/>
      <c r="I336" s="2"/>
      <c r="J336" s="2"/>
      <c r="K336" s="2"/>
      <c r="L336" s="2"/>
      <c r="M336" s="2"/>
      <c r="N336" s="16">
        <f t="shared" ref="N336" si="291">P328+R328</f>
        <v>0</v>
      </c>
      <c r="O336" s="2"/>
      <c r="P336" s="16">
        <f>IF(O336="",0,VLOOKUP(O336,CHOOSE({1,2},X$2:X635,Personnel!A$2:A634),2,0))</f>
        <v>0</v>
      </c>
      <c r="Q336" s="2"/>
      <c r="R336" s="16">
        <f>IF(Q336="",0,VLOOKUP(Q336,CHOOSE({1,2},S$2:S635,Personnel!A$2:A635),2,0))</f>
        <v>0</v>
      </c>
      <c r="S336" s="2"/>
      <c r="T336" s="52">
        <f t="shared" ca="1" si="276"/>
        <v>44517</v>
      </c>
      <c r="U336" s="52" t="s">
        <v>2</v>
      </c>
      <c r="V336" s="2">
        <v>1</v>
      </c>
      <c r="X336" s="16" t="str">
        <f t="shared" si="277"/>
        <v xml:space="preserve">   </v>
      </c>
      <c r="Z336" s="2" t="s">
        <v>491</v>
      </c>
      <c r="AA336" s="2" t="s">
        <v>491</v>
      </c>
      <c r="AB336" s="2" t="s">
        <v>491</v>
      </c>
      <c r="AC336" s="2" t="s">
        <v>491</v>
      </c>
      <c r="AD336" s="2" t="s">
        <v>491</v>
      </c>
      <c r="AJ336" s="8" t="str">
        <f t="shared" ca="1" si="278"/>
        <v>insert into personnel([empref],[manager],[startdate],[enddate]) values ('335','0','2021-11-17','1899-12-30 00:00:00.000')exec @id=dbo.nextval 'personnel.empref'</v>
      </c>
    </row>
    <row r="337" spans="1:36" x14ac:dyDescent="0.3">
      <c r="A337" s="2" t="s">
        <v>791</v>
      </c>
      <c r="B337" s="2" t="str">
        <f t="shared" si="252"/>
        <v>336</v>
      </c>
      <c r="C337" s="2" t="str">
        <f t="shared" si="253"/>
        <v>336</v>
      </c>
      <c r="D337" s="2"/>
      <c r="E337" s="2" t="s">
        <v>491</v>
      </c>
      <c r="F337" s="2" t="s">
        <v>491</v>
      </c>
      <c r="G337" s="2" t="s">
        <v>491</v>
      </c>
      <c r="H337" s="2"/>
      <c r="I337" s="2"/>
      <c r="J337" s="2"/>
      <c r="K337" s="2"/>
      <c r="L337" s="2"/>
      <c r="M337" s="2"/>
      <c r="N337" s="16">
        <f t="shared" ref="N337" si="292">IF(P337+R337="",0,P337+R337)</f>
        <v>0</v>
      </c>
      <c r="O337" s="2"/>
      <c r="P337" s="16">
        <f>IF(O337="",0,VLOOKUP(O337,CHOOSE({1,2},X$2:X636,Personnel!A$2:A635),2,0))</f>
        <v>0</v>
      </c>
      <c r="Q337" s="2"/>
      <c r="R337" s="16">
        <f>IF(Q337="",0,VLOOKUP(Q337,CHOOSE({1,2},S$2:S636,Personnel!A$2:A636),2,0))</f>
        <v>0</v>
      </c>
      <c r="S337" s="2"/>
      <c r="T337" s="52">
        <f t="shared" ca="1" si="276"/>
        <v>44517</v>
      </c>
      <c r="U337" s="52" t="s">
        <v>2</v>
      </c>
      <c r="V337" s="2">
        <v>1</v>
      </c>
      <c r="X337" s="16" t="str">
        <f t="shared" si="277"/>
        <v xml:space="preserve">   </v>
      </c>
      <c r="Z337" s="2" t="s">
        <v>491</v>
      </c>
      <c r="AA337" s="2" t="s">
        <v>491</v>
      </c>
      <c r="AB337" s="2" t="s">
        <v>491</v>
      </c>
      <c r="AC337" s="2" t="s">
        <v>491</v>
      </c>
      <c r="AD337" s="2" t="s">
        <v>491</v>
      </c>
      <c r="AJ337" s="8" t="str">
        <f t="shared" ca="1" si="278"/>
        <v>insert into personnel([empref],[manager],[startdate],[enddate]) values ('336','0','2021-11-17','1899-12-30 00:00:00.000')exec @id=dbo.nextval 'personnel.empref'</v>
      </c>
    </row>
    <row r="338" spans="1:36" x14ac:dyDescent="0.3">
      <c r="A338" s="2" t="s">
        <v>792</v>
      </c>
      <c r="B338" s="2" t="str">
        <f t="shared" si="252"/>
        <v>337</v>
      </c>
      <c r="C338" s="2" t="str">
        <f t="shared" si="253"/>
        <v>337</v>
      </c>
      <c r="D338" s="2"/>
      <c r="E338" s="2" t="s">
        <v>491</v>
      </c>
      <c r="F338" s="2" t="s">
        <v>491</v>
      </c>
      <c r="G338" s="2" t="s">
        <v>491</v>
      </c>
      <c r="H338" s="2"/>
      <c r="I338" s="2"/>
      <c r="J338" s="2"/>
      <c r="K338" s="2"/>
      <c r="L338" s="2"/>
      <c r="M338" s="2"/>
      <c r="N338" s="16">
        <f t="shared" ref="N338" si="293">P330+R330</f>
        <v>0</v>
      </c>
      <c r="O338" s="2"/>
      <c r="P338" s="16">
        <f>IF(O338="",0,VLOOKUP(O338,CHOOSE({1,2},X$2:X637,Personnel!A$2:A636),2,0))</f>
        <v>0</v>
      </c>
      <c r="Q338" s="2"/>
      <c r="R338" s="16">
        <f>IF(Q338="",0,VLOOKUP(Q338,CHOOSE({1,2},S$2:S637,Personnel!A$2:A637),2,0))</f>
        <v>0</v>
      </c>
      <c r="S338" s="2"/>
      <c r="T338" s="52">
        <f t="shared" ca="1" si="276"/>
        <v>44517</v>
      </c>
      <c r="U338" s="52" t="s">
        <v>2</v>
      </c>
      <c r="V338" s="2">
        <v>1</v>
      </c>
      <c r="X338" s="16" t="str">
        <f t="shared" si="277"/>
        <v xml:space="preserve">   </v>
      </c>
      <c r="Z338" s="2" t="s">
        <v>491</v>
      </c>
      <c r="AA338" s="2" t="s">
        <v>491</v>
      </c>
      <c r="AB338" s="2" t="s">
        <v>491</v>
      </c>
      <c r="AC338" s="2" t="s">
        <v>491</v>
      </c>
      <c r="AD338" s="2" t="s">
        <v>491</v>
      </c>
      <c r="AJ338" s="8" t="str">
        <f t="shared" ca="1" si="278"/>
        <v>insert into personnel([empref],[manager],[startdate],[enddate]) values ('337','0','2021-11-17','1899-12-30 00:00:00.000')exec @id=dbo.nextval 'personnel.empref'</v>
      </c>
    </row>
    <row r="339" spans="1:36" x14ac:dyDescent="0.3">
      <c r="A339" s="2" t="s">
        <v>793</v>
      </c>
      <c r="B339" s="2" t="str">
        <f t="shared" si="252"/>
        <v>338</v>
      </c>
      <c r="C339" s="2" t="str">
        <f t="shared" si="253"/>
        <v>338</v>
      </c>
      <c r="D339" s="2"/>
      <c r="E339" s="2" t="s">
        <v>491</v>
      </c>
      <c r="F339" s="2" t="s">
        <v>491</v>
      </c>
      <c r="G339" s="2" t="s">
        <v>491</v>
      </c>
      <c r="H339" s="2"/>
      <c r="I339" s="2"/>
      <c r="J339" s="2"/>
      <c r="K339" s="2"/>
      <c r="L339" s="2"/>
      <c r="M339" s="2"/>
      <c r="N339" s="16">
        <f t="shared" ref="N339" si="294">IF(P339+R339="",0,P339+R339)</f>
        <v>0</v>
      </c>
      <c r="O339" s="2"/>
      <c r="P339" s="16">
        <f>IF(O339="",0,VLOOKUP(O339,CHOOSE({1,2},X$2:X638,Personnel!A$2:A637),2,0))</f>
        <v>0</v>
      </c>
      <c r="Q339" s="2"/>
      <c r="R339" s="16">
        <f>IF(Q339="",0,VLOOKUP(Q339,CHOOSE({1,2},S$2:S638,Personnel!A$2:A638),2,0))</f>
        <v>0</v>
      </c>
      <c r="S339" s="2"/>
      <c r="T339" s="52">
        <f t="shared" ca="1" si="276"/>
        <v>44517</v>
      </c>
      <c r="U339" s="52" t="s">
        <v>2</v>
      </c>
      <c r="V339" s="2">
        <v>1</v>
      </c>
      <c r="X339" s="16" t="str">
        <f t="shared" si="277"/>
        <v xml:space="preserve">   </v>
      </c>
      <c r="Z339" s="2" t="s">
        <v>491</v>
      </c>
      <c r="AA339" s="2" t="s">
        <v>491</v>
      </c>
      <c r="AB339" s="2" t="s">
        <v>491</v>
      </c>
      <c r="AC339" s="2" t="s">
        <v>491</v>
      </c>
      <c r="AD339" s="2" t="s">
        <v>491</v>
      </c>
      <c r="AJ339" s="8" t="str">
        <f t="shared" ca="1" si="278"/>
        <v>insert into personnel([empref],[manager],[startdate],[enddate]) values ('338','0','2021-11-17','1899-12-30 00:00:00.000')exec @id=dbo.nextval 'personnel.empref'</v>
      </c>
    </row>
    <row r="340" spans="1:36" x14ac:dyDescent="0.3">
      <c r="A340" s="2" t="s">
        <v>794</v>
      </c>
      <c r="B340" s="2" t="str">
        <f t="shared" si="252"/>
        <v>339</v>
      </c>
      <c r="C340" s="2" t="str">
        <f t="shared" si="253"/>
        <v>339</v>
      </c>
      <c r="D340" s="2"/>
      <c r="E340" s="2" t="s">
        <v>491</v>
      </c>
      <c r="F340" s="2" t="s">
        <v>491</v>
      </c>
      <c r="G340" s="2" t="s">
        <v>491</v>
      </c>
      <c r="H340" s="2"/>
      <c r="I340" s="2"/>
      <c r="J340" s="2"/>
      <c r="K340" s="2"/>
      <c r="L340" s="2"/>
      <c r="M340" s="2"/>
      <c r="N340" s="16">
        <f t="shared" ref="N340" si="295">P332+R332</f>
        <v>0</v>
      </c>
      <c r="O340" s="2"/>
      <c r="P340" s="16">
        <f>IF(O340="",0,VLOOKUP(O340,CHOOSE({1,2},X$2:X639,Personnel!A$2:A638),2,0))</f>
        <v>0</v>
      </c>
      <c r="Q340" s="2"/>
      <c r="R340" s="16">
        <f>IF(Q340="",0,VLOOKUP(Q340,CHOOSE({1,2},S$2:S639,Personnel!A$2:A639),2,0))</f>
        <v>0</v>
      </c>
      <c r="S340" s="2"/>
      <c r="T340" s="52">
        <f t="shared" ca="1" si="276"/>
        <v>44517</v>
      </c>
      <c r="U340" s="52" t="s">
        <v>2</v>
      </c>
      <c r="V340" s="2">
        <v>1</v>
      </c>
      <c r="X340" s="16" t="str">
        <f t="shared" si="277"/>
        <v xml:space="preserve">   </v>
      </c>
      <c r="Z340" s="2" t="s">
        <v>491</v>
      </c>
      <c r="AA340" s="2" t="s">
        <v>491</v>
      </c>
      <c r="AB340" s="2" t="s">
        <v>491</v>
      </c>
      <c r="AC340" s="2" t="s">
        <v>491</v>
      </c>
      <c r="AD340" s="2" t="s">
        <v>491</v>
      </c>
      <c r="AJ340" s="8" t="str">
        <f t="shared" ca="1" si="278"/>
        <v>insert into personnel([empref],[manager],[startdate],[enddate]) values ('339','0','2021-11-17','1899-12-30 00:00:00.000')exec @id=dbo.nextval 'personnel.empref'</v>
      </c>
    </row>
    <row r="341" spans="1:36" x14ac:dyDescent="0.3">
      <c r="A341" s="2" t="s">
        <v>795</v>
      </c>
      <c r="B341" s="2" t="str">
        <f t="shared" si="252"/>
        <v>340</v>
      </c>
      <c r="C341" s="2" t="str">
        <f t="shared" si="253"/>
        <v>340</v>
      </c>
      <c r="D341" s="2"/>
      <c r="E341" s="2" t="s">
        <v>491</v>
      </c>
      <c r="F341" s="2" t="s">
        <v>491</v>
      </c>
      <c r="G341" s="2" t="s">
        <v>491</v>
      </c>
      <c r="H341" s="2"/>
      <c r="I341" s="2"/>
      <c r="J341" s="2"/>
      <c r="K341" s="2"/>
      <c r="L341" s="2"/>
      <c r="M341" s="2"/>
      <c r="N341" s="16">
        <f t="shared" ref="N341" si="296">IF(P341+R341="",0,P341+R341)</f>
        <v>0</v>
      </c>
      <c r="O341" s="2"/>
      <c r="P341" s="16">
        <f>IF(O341="",0,VLOOKUP(O341,CHOOSE({1,2},X$2:X640,Personnel!A$2:A639),2,0))</f>
        <v>0</v>
      </c>
      <c r="Q341" s="2"/>
      <c r="R341" s="16">
        <f>IF(Q341="",0,VLOOKUP(Q341,CHOOSE({1,2},S$2:S640,Personnel!A$2:A640),2,0))</f>
        <v>0</v>
      </c>
      <c r="S341" s="2"/>
      <c r="T341" s="52">
        <f t="shared" ca="1" si="276"/>
        <v>44517</v>
      </c>
      <c r="U341" s="52" t="s">
        <v>2</v>
      </c>
      <c r="V341" s="2">
        <v>1</v>
      </c>
      <c r="X341" s="16" t="str">
        <f t="shared" si="277"/>
        <v xml:space="preserve">   </v>
      </c>
      <c r="Z341" s="2" t="s">
        <v>491</v>
      </c>
      <c r="AA341" s="2" t="s">
        <v>491</v>
      </c>
      <c r="AB341" s="2" t="s">
        <v>491</v>
      </c>
      <c r="AC341" s="2" t="s">
        <v>491</v>
      </c>
      <c r="AD341" s="2" t="s">
        <v>491</v>
      </c>
      <c r="AJ341" s="8" t="str">
        <f t="shared" ca="1" si="278"/>
        <v>insert into personnel([empref],[manager],[startdate],[enddate]) values ('340','0','2021-11-17','1899-12-30 00:00:00.000')exec @id=dbo.nextval 'personnel.empref'</v>
      </c>
    </row>
    <row r="342" spans="1:36" x14ac:dyDescent="0.3">
      <c r="A342" s="2" t="s">
        <v>796</v>
      </c>
      <c r="B342" s="2" t="str">
        <f t="shared" si="252"/>
        <v>341</v>
      </c>
      <c r="C342" s="2" t="str">
        <f t="shared" si="253"/>
        <v>341</v>
      </c>
      <c r="D342" s="2"/>
      <c r="E342" s="2" t="s">
        <v>491</v>
      </c>
      <c r="F342" s="2" t="s">
        <v>491</v>
      </c>
      <c r="G342" s="2" t="s">
        <v>491</v>
      </c>
      <c r="H342" s="2"/>
      <c r="I342" s="2"/>
      <c r="J342" s="2"/>
      <c r="K342" s="2"/>
      <c r="L342" s="2"/>
      <c r="M342" s="2"/>
      <c r="N342" s="16">
        <f t="shared" ref="N342" si="297">P334+R334</f>
        <v>0</v>
      </c>
      <c r="O342" s="2"/>
      <c r="P342" s="16">
        <f>IF(O342="",0,VLOOKUP(O342,CHOOSE({1,2},X$2:X641,Personnel!A$2:A640),2,0))</f>
        <v>0</v>
      </c>
      <c r="Q342" s="2"/>
      <c r="R342" s="16">
        <f>IF(Q342="",0,VLOOKUP(Q342,CHOOSE({1,2},S$2:S641,Personnel!A$2:A641),2,0))</f>
        <v>0</v>
      </c>
      <c r="S342" s="2"/>
      <c r="T342" s="52">
        <f t="shared" ca="1" si="276"/>
        <v>44517</v>
      </c>
      <c r="U342" s="52" t="s">
        <v>2</v>
      </c>
      <c r="V342" s="2">
        <v>1</v>
      </c>
      <c r="X342" s="16" t="str">
        <f t="shared" si="277"/>
        <v xml:space="preserve">   </v>
      </c>
      <c r="Z342" s="2" t="s">
        <v>491</v>
      </c>
      <c r="AA342" s="2" t="s">
        <v>491</v>
      </c>
      <c r="AB342" s="2" t="s">
        <v>491</v>
      </c>
      <c r="AC342" s="2" t="s">
        <v>491</v>
      </c>
      <c r="AD342" s="2" t="s">
        <v>491</v>
      </c>
      <c r="AJ342" s="8" t="str">
        <f t="shared" ca="1" si="278"/>
        <v>insert into personnel([empref],[manager],[startdate],[enddate]) values ('341','0','2021-11-17','1899-12-30 00:00:00.000')exec @id=dbo.nextval 'personnel.empref'</v>
      </c>
    </row>
    <row r="343" spans="1:36" x14ac:dyDescent="0.3">
      <c r="A343" s="2" t="s">
        <v>797</v>
      </c>
      <c r="B343" s="2" t="str">
        <f t="shared" si="252"/>
        <v>342</v>
      </c>
      <c r="C343" s="2" t="str">
        <f t="shared" si="253"/>
        <v>342</v>
      </c>
      <c r="D343" s="2"/>
      <c r="E343" s="2" t="s">
        <v>491</v>
      </c>
      <c r="F343" s="2" t="s">
        <v>491</v>
      </c>
      <c r="G343" s="2" t="s">
        <v>491</v>
      </c>
      <c r="H343" s="2"/>
      <c r="I343" s="2"/>
      <c r="J343" s="2"/>
      <c r="K343" s="2"/>
      <c r="L343" s="2"/>
      <c r="M343" s="2"/>
      <c r="N343" s="16">
        <f t="shared" ref="N343" si="298">IF(P343+R343="",0,P343+R343)</f>
        <v>0</v>
      </c>
      <c r="O343" s="2"/>
      <c r="P343" s="16">
        <f>IF(O343="",0,VLOOKUP(O343,CHOOSE({1,2},X$2:X642,Personnel!A$2:A641),2,0))</f>
        <v>0</v>
      </c>
      <c r="Q343" s="2"/>
      <c r="R343" s="16">
        <f>IF(Q343="",0,VLOOKUP(Q343,CHOOSE({1,2},S$2:S642,Personnel!A$2:A642),2,0))</f>
        <v>0</v>
      </c>
      <c r="S343" s="2"/>
      <c r="T343" s="52">
        <f t="shared" ca="1" si="276"/>
        <v>44517</v>
      </c>
      <c r="U343" s="52" t="s">
        <v>2</v>
      </c>
      <c r="V343" s="2">
        <v>1</v>
      </c>
      <c r="X343" s="16" t="str">
        <f t="shared" si="277"/>
        <v xml:space="preserve">   </v>
      </c>
      <c r="Z343" s="2" t="s">
        <v>491</v>
      </c>
      <c r="AA343" s="2" t="s">
        <v>491</v>
      </c>
      <c r="AB343" s="2" t="s">
        <v>491</v>
      </c>
      <c r="AC343" s="2" t="s">
        <v>491</v>
      </c>
      <c r="AD343" s="2" t="s">
        <v>491</v>
      </c>
      <c r="AJ343" s="8" t="str">
        <f t="shared" ca="1" si="278"/>
        <v>insert into personnel([empref],[manager],[startdate],[enddate]) values ('342','0','2021-11-17','1899-12-30 00:00:00.000')exec @id=dbo.nextval 'personnel.empref'</v>
      </c>
    </row>
    <row r="344" spans="1:36" x14ac:dyDescent="0.3">
      <c r="A344" s="2" t="s">
        <v>798</v>
      </c>
      <c r="B344" s="2" t="str">
        <f t="shared" si="252"/>
        <v>343</v>
      </c>
      <c r="C344" s="2" t="str">
        <f t="shared" si="253"/>
        <v>343</v>
      </c>
      <c r="D344" s="2"/>
      <c r="E344" s="2" t="s">
        <v>491</v>
      </c>
      <c r="F344" s="2" t="s">
        <v>491</v>
      </c>
      <c r="G344" s="2" t="s">
        <v>491</v>
      </c>
      <c r="H344" s="2"/>
      <c r="I344" s="2"/>
      <c r="J344" s="2"/>
      <c r="K344" s="2"/>
      <c r="L344" s="2"/>
      <c r="M344" s="2"/>
      <c r="N344" s="16">
        <f t="shared" ref="N344" si="299">P336+R336</f>
        <v>0</v>
      </c>
      <c r="O344" s="2"/>
      <c r="P344" s="16">
        <f>IF(O344="",0,VLOOKUP(O344,CHOOSE({1,2},X$2:X643,Personnel!A$2:A642),2,0))</f>
        <v>0</v>
      </c>
      <c r="Q344" s="2"/>
      <c r="R344" s="16">
        <f>IF(Q344="",0,VLOOKUP(Q344,CHOOSE({1,2},S$2:S643,Personnel!A$2:A643),2,0))</f>
        <v>0</v>
      </c>
      <c r="S344" s="2"/>
      <c r="T344" s="52">
        <f t="shared" ca="1" si="276"/>
        <v>44517</v>
      </c>
      <c r="U344" s="52" t="s">
        <v>2</v>
      </c>
      <c r="V344" s="2">
        <v>1</v>
      </c>
      <c r="X344" s="16" t="str">
        <f t="shared" si="277"/>
        <v xml:space="preserve">   </v>
      </c>
      <c r="Z344" s="2" t="s">
        <v>491</v>
      </c>
      <c r="AA344" s="2" t="s">
        <v>491</v>
      </c>
      <c r="AB344" s="2" t="s">
        <v>491</v>
      </c>
      <c r="AC344" s="2" t="s">
        <v>491</v>
      </c>
      <c r="AD344" s="2" t="s">
        <v>491</v>
      </c>
      <c r="AJ344" s="8" t="str">
        <f t="shared" ca="1" si="278"/>
        <v>insert into personnel([empref],[manager],[startdate],[enddate]) values ('343','0','2021-11-17','1899-12-30 00:00:00.000')exec @id=dbo.nextval 'personnel.empref'</v>
      </c>
    </row>
    <row r="345" spans="1:36" x14ac:dyDescent="0.3">
      <c r="A345" s="2" t="s">
        <v>799</v>
      </c>
      <c r="B345" s="2" t="str">
        <f t="shared" si="252"/>
        <v>344</v>
      </c>
      <c r="C345" s="2" t="str">
        <f t="shared" si="253"/>
        <v>344</v>
      </c>
      <c r="D345" s="2"/>
      <c r="E345" s="2" t="s">
        <v>491</v>
      </c>
      <c r="F345" s="2" t="s">
        <v>491</v>
      </c>
      <c r="G345" s="2" t="s">
        <v>491</v>
      </c>
      <c r="H345" s="2"/>
      <c r="I345" s="2"/>
      <c r="J345" s="2"/>
      <c r="K345" s="2"/>
      <c r="L345" s="2"/>
      <c r="M345" s="2"/>
      <c r="N345" s="16">
        <f t="shared" ref="N345" si="300">IF(P345+R345="",0,P345+R345)</f>
        <v>0</v>
      </c>
      <c r="O345" s="2"/>
      <c r="P345" s="16">
        <f>IF(O345="",0,VLOOKUP(O345,CHOOSE({1,2},X$2:X644,Personnel!A$2:A643),2,0))</f>
        <v>0</v>
      </c>
      <c r="Q345" s="2"/>
      <c r="R345" s="16">
        <f>IF(Q345="",0,VLOOKUP(Q345,CHOOSE({1,2},S$2:S644,Personnel!A$2:A644),2,0))</f>
        <v>0</v>
      </c>
      <c r="S345" s="2"/>
      <c r="T345" s="52">
        <f t="shared" ca="1" si="276"/>
        <v>44517</v>
      </c>
      <c r="U345" s="52" t="s">
        <v>2</v>
      </c>
      <c r="V345" s="2">
        <v>1</v>
      </c>
      <c r="X345" s="16" t="str">
        <f t="shared" si="277"/>
        <v xml:space="preserve">   </v>
      </c>
      <c r="Z345" s="2" t="s">
        <v>491</v>
      </c>
      <c r="AA345" s="2" t="s">
        <v>491</v>
      </c>
      <c r="AB345" s="2" t="s">
        <v>491</v>
      </c>
      <c r="AC345" s="2" t="s">
        <v>491</v>
      </c>
      <c r="AD345" s="2" t="s">
        <v>491</v>
      </c>
      <c r="AJ345" s="8" t="str">
        <f t="shared" ca="1" si="278"/>
        <v>insert into personnel([empref],[manager],[startdate],[enddate]) values ('344','0','2021-11-17','1899-12-30 00:00:00.000')exec @id=dbo.nextval 'personnel.empref'</v>
      </c>
    </row>
    <row r="346" spans="1:36" x14ac:dyDescent="0.3">
      <c r="A346" s="2" t="s">
        <v>800</v>
      </c>
      <c r="B346" s="2" t="str">
        <f t="shared" si="252"/>
        <v>345</v>
      </c>
      <c r="C346" s="2" t="str">
        <f t="shared" si="253"/>
        <v>345</v>
      </c>
      <c r="D346" s="2"/>
      <c r="E346" s="2" t="s">
        <v>491</v>
      </c>
      <c r="F346" s="2" t="s">
        <v>491</v>
      </c>
      <c r="G346" s="2" t="s">
        <v>491</v>
      </c>
      <c r="H346" s="2"/>
      <c r="I346" s="2"/>
      <c r="J346" s="2"/>
      <c r="K346" s="2"/>
      <c r="L346" s="2"/>
      <c r="M346" s="2"/>
      <c r="N346" s="16">
        <f t="shared" ref="N346" si="301">P338+R338</f>
        <v>0</v>
      </c>
      <c r="O346" s="2"/>
      <c r="P346" s="16">
        <f>IF(O346="",0,VLOOKUP(O346,CHOOSE({1,2},X$2:X645,Personnel!A$2:A644),2,0))</f>
        <v>0</v>
      </c>
      <c r="Q346" s="2"/>
      <c r="R346" s="16">
        <f>IF(Q346="",0,VLOOKUP(Q346,CHOOSE({1,2},S$2:S645,Personnel!A$2:A645),2,0))</f>
        <v>0</v>
      </c>
      <c r="S346" s="2"/>
      <c r="T346" s="52">
        <f t="shared" ca="1" si="276"/>
        <v>44517</v>
      </c>
      <c r="U346" s="52" t="s">
        <v>2</v>
      </c>
      <c r="V346" s="2">
        <v>1</v>
      </c>
      <c r="X346" s="16" t="str">
        <f t="shared" si="277"/>
        <v xml:space="preserve">   </v>
      </c>
      <c r="Z346" s="2" t="s">
        <v>491</v>
      </c>
      <c r="AA346" s="2" t="s">
        <v>491</v>
      </c>
      <c r="AB346" s="2" t="s">
        <v>491</v>
      </c>
      <c r="AC346" s="2" t="s">
        <v>491</v>
      </c>
      <c r="AD346" s="2" t="s">
        <v>491</v>
      </c>
      <c r="AJ346" s="8" t="str">
        <f t="shared" ca="1" si="278"/>
        <v>insert into personnel([empref],[manager],[startdate],[enddate]) values ('345','0','2021-11-17','1899-12-30 00:00:00.000')exec @id=dbo.nextval 'personnel.empref'</v>
      </c>
    </row>
    <row r="347" spans="1:36" x14ac:dyDescent="0.3">
      <c r="A347" s="2" t="s">
        <v>801</v>
      </c>
      <c r="B347" s="2" t="str">
        <f t="shared" si="252"/>
        <v>346</v>
      </c>
      <c r="C347" s="2" t="str">
        <f t="shared" si="253"/>
        <v>346</v>
      </c>
      <c r="D347" s="2"/>
      <c r="E347" s="2" t="s">
        <v>491</v>
      </c>
      <c r="F347" s="2" t="s">
        <v>491</v>
      </c>
      <c r="G347" s="2" t="s">
        <v>491</v>
      </c>
      <c r="H347" s="2"/>
      <c r="I347" s="2"/>
      <c r="J347" s="2"/>
      <c r="K347" s="2"/>
      <c r="L347" s="2"/>
      <c r="M347" s="2"/>
      <c r="N347" s="16">
        <f t="shared" ref="N347" si="302">IF(P347+R347="",0,P347+R347)</f>
        <v>0</v>
      </c>
      <c r="O347" s="2"/>
      <c r="P347" s="16">
        <f>IF(O347="",0,VLOOKUP(O347,CHOOSE({1,2},X$2:X646,Personnel!A$2:A645),2,0))</f>
        <v>0</v>
      </c>
      <c r="Q347" s="2"/>
      <c r="R347" s="16">
        <f>IF(Q347="",0,VLOOKUP(Q347,CHOOSE({1,2},S$2:S646,Personnel!A$2:A646),2,0))</f>
        <v>0</v>
      </c>
      <c r="S347" s="2"/>
      <c r="T347" s="52">
        <f t="shared" ca="1" si="276"/>
        <v>44517</v>
      </c>
      <c r="U347" s="52" t="s">
        <v>2</v>
      </c>
      <c r="V347" s="2">
        <v>1</v>
      </c>
      <c r="X347" s="16" t="str">
        <f t="shared" si="277"/>
        <v xml:space="preserve">   </v>
      </c>
      <c r="Z347" s="2" t="s">
        <v>491</v>
      </c>
      <c r="AA347" s="2" t="s">
        <v>491</v>
      </c>
      <c r="AB347" s="2" t="s">
        <v>491</v>
      </c>
      <c r="AC347" s="2" t="s">
        <v>491</v>
      </c>
      <c r="AD347" s="2" t="s">
        <v>491</v>
      </c>
      <c r="AJ347" s="8" t="str">
        <f t="shared" ca="1" si="278"/>
        <v>insert into personnel([empref],[manager],[startdate],[enddate]) values ('346','0','2021-11-17','1899-12-30 00:00:00.000')exec @id=dbo.nextval 'personnel.empref'</v>
      </c>
    </row>
    <row r="348" spans="1:36" x14ac:dyDescent="0.3">
      <c r="A348" s="2" t="s">
        <v>802</v>
      </c>
      <c r="B348" s="2" t="str">
        <f t="shared" si="252"/>
        <v>347</v>
      </c>
      <c r="C348" s="2" t="str">
        <f t="shared" si="253"/>
        <v>347</v>
      </c>
      <c r="D348" s="2"/>
      <c r="E348" s="2" t="s">
        <v>491</v>
      </c>
      <c r="F348" s="2" t="s">
        <v>491</v>
      </c>
      <c r="G348" s="2" t="s">
        <v>491</v>
      </c>
      <c r="H348" s="2"/>
      <c r="I348" s="2"/>
      <c r="J348" s="2"/>
      <c r="K348" s="2"/>
      <c r="L348" s="2"/>
      <c r="M348" s="2"/>
      <c r="N348" s="16">
        <f t="shared" ref="N348" si="303">P340+R340</f>
        <v>0</v>
      </c>
      <c r="O348" s="2"/>
      <c r="P348" s="16">
        <f>IF(O348="",0,VLOOKUP(O348,CHOOSE({1,2},X$2:X647,Personnel!A$2:A646),2,0))</f>
        <v>0</v>
      </c>
      <c r="Q348" s="2"/>
      <c r="R348" s="16">
        <f>IF(Q348="",0,VLOOKUP(Q348,CHOOSE({1,2},S$2:S647,Personnel!A$2:A647),2,0))</f>
        <v>0</v>
      </c>
      <c r="S348" s="2"/>
      <c r="T348" s="52">
        <f t="shared" ca="1" si="276"/>
        <v>44517</v>
      </c>
      <c r="U348" s="52" t="s">
        <v>2</v>
      </c>
      <c r="V348" s="2">
        <v>1</v>
      </c>
      <c r="X348" s="16" t="str">
        <f t="shared" si="277"/>
        <v xml:space="preserve">   </v>
      </c>
      <c r="Z348" s="2" t="s">
        <v>491</v>
      </c>
      <c r="AA348" s="2" t="s">
        <v>491</v>
      </c>
      <c r="AB348" s="2" t="s">
        <v>491</v>
      </c>
      <c r="AC348" s="2" t="s">
        <v>491</v>
      </c>
      <c r="AD348" s="2" t="s">
        <v>491</v>
      </c>
      <c r="AJ348" s="8" t="str">
        <f t="shared" ca="1" si="278"/>
        <v>insert into personnel([empref],[manager],[startdate],[enddate]) values ('347','0','2021-11-17','1899-12-30 00:00:00.000')exec @id=dbo.nextval 'personnel.empref'</v>
      </c>
    </row>
    <row r="349" spans="1:36" x14ac:dyDescent="0.3">
      <c r="A349" s="2" t="s">
        <v>803</v>
      </c>
      <c r="B349" s="2" t="str">
        <f t="shared" si="252"/>
        <v>348</v>
      </c>
      <c r="C349" s="2" t="str">
        <f t="shared" si="253"/>
        <v>348</v>
      </c>
      <c r="D349" s="2"/>
      <c r="E349" s="2" t="s">
        <v>491</v>
      </c>
      <c r="F349" s="2" t="s">
        <v>491</v>
      </c>
      <c r="G349" s="2" t="s">
        <v>491</v>
      </c>
      <c r="H349" s="2"/>
      <c r="I349" s="2"/>
      <c r="J349" s="2"/>
      <c r="K349" s="2"/>
      <c r="L349" s="2"/>
      <c r="M349" s="2"/>
      <c r="N349" s="16">
        <f t="shared" ref="N349" si="304">IF(P349+R349="",0,P349+R349)</f>
        <v>0</v>
      </c>
      <c r="O349" s="2"/>
      <c r="P349" s="16">
        <f>IF(O349="",0,VLOOKUP(O349,CHOOSE({1,2},X$2:X648,Personnel!A$2:A647),2,0))</f>
        <v>0</v>
      </c>
      <c r="Q349" s="2"/>
      <c r="R349" s="16">
        <f>IF(Q349="",0,VLOOKUP(Q349,CHOOSE({1,2},S$2:S648,Personnel!A$2:A648),2,0))</f>
        <v>0</v>
      </c>
      <c r="S349" s="2"/>
      <c r="T349" s="52">
        <f t="shared" ca="1" si="276"/>
        <v>44517</v>
      </c>
      <c r="U349" s="52" t="s">
        <v>2</v>
      </c>
      <c r="V349" s="2">
        <v>1</v>
      </c>
      <c r="X349" s="16" t="str">
        <f t="shared" si="277"/>
        <v xml:space="preserve">   </v>
      </c>
      <c r="Z349" s="2" t="s">
        <v>491</v>
      </c>
      <c r="AA349" s="2" t="s">
        <v>491</v>
      </c>
      <c r="AB349" s="2" t="s">
        <v>491</v>
      </c>
      <c r="AC349" s="2" t="s">
        <v>491</v>
      </c>
      <c r="AD349" s="2" t="s">
        <v>491</v>
      </c>
      <c r="AJ349" s="8" t="str">
        <f t="shared" ca="1" si="278"/>
        <v>insert into personnel([empref],[manager],[startdate],[enddate]) values ('348','0','2021-11-17','1899-12-30 00:00:00.000')exec @id=dbo.nextval 'personnel.empref'</v>
      </c>
    </row>
    <row r="350" spans="1:36" x14ac:dyDescent="0.3">
      <c r="A350" s="2" t="s">
        <v>804</v>
      </c>
      <c r="B350" s="2" t="str">
        <f t="shared" si="252"/>
        <v>349</v>
      </c>
      <c r="C350" s="2" t="str">
        <f t="shared" si="253"/>
        <v>349</v>
      </c>
      <c r="D350" s="2"/>
      <c r="E350" s="2" t="s">
        <v>491</v>
      </c>
      <c r="F350" s="2" t="s">
        <v>491</v>
      </c>
      <c r="G350" s="2" t="s">
        <v>491</v>
      </c>
      <c r="H350" s="2"/>
      <c r="I350" s="2"/>
      <c r="J350" s="2"/>
      <c r="K350" s="2"/>
      <c r="L350" s="2"/>
      <c r="M350" s="2"/>
      <c r="N350" s="16">
        <f t="shared" ref="N350" si="305">P342+R342</f>
        <v>0</v>
      </c>
      <c r="O350" s="2"/>
      <c r="P350" s="16">
        <f>IF(O350="",0,VLOOKUP(O350,CHOOSE({1,2},X$2:X649,Personnel!A$2:A648),2,0))</f>
        <v>0</v>
      </c>
      <c r="Q350" s="2"/>
      <c r="R350" s="16">
        <f>IF(Q350="",0,VLOOKUP(Q350,CHOOSE({1,2},S$2:S649,Personnel!A$2:A649),2,0))</f>
        <v>0</v>
      </c>
      <c r="S350" s="2"/>
      <c r="T350" s="52">
        <f t="shared" ca="1" si="276"/>
        <v>44517</v>
      </c>
      <c r="U350" s="52" t="s">
        <v>2</v>
      </c>
      <c r="V350" s="2">
        <v>1</v>
      </c>
      <c r="X350" s="16" t="str">
        <f t="shared" si="277"/>
        <v xml:space="preserve">   </v>
      </c>
      <c r="Z350" s="2" t="s">
        <v>491</v>
      </c>
      <c r="AA350" s="2" t="s">
        <v>491</v>
      </c>
      <c r="AB350" s="2" t="s">
        <v>491</v>
      </c>
      <c r="AC350" s="2" t="s">
        <v>491</v>
      </c>
      <c r="AD350" s="2" t="s">
        <v>491</v>
      </c>
      <c r="AJ350" s="8" t="str">
        <f t="shared" ca="1" si="278"/>
        <v>insert into personnel([empref],[manager],[startdate],[enddate]) values ('349','0','2021-11-17','1899-12-30 00:00:00.000')exec @id=dbo.nextval 'personnel.empref'</v>
      </c>
    </row>
    <row r="351" spans="1:36" x14ac:dyDescent="0.3">
      <c r="A351" s="2" t="s">
        <v>805</v>
      </c>
      <c r="B351" s="2" t="str">
        <f t="shared" si="252"/>
        <v>350</v>
      </c>
      <c r="C351" s="2" t="str">
        <f t="shared" si="253"/>
        <v>350</v>
      </c>
      <c r="D351" s="2"/>
      <c r="E351" s="2" t="s">
        <v>491</v>
      </c>
      <c r="F351" s="2" t="s">
        <v>491</v>
      </c>
      <c r="G351" s="2" t="s">
        <v>491</v>
      </c>
      <c r="H351" s="2"/>
      <c r="I351" s="2"/>
      <c r="J351" s="2"/>
      <c r="K351" s="2"/>
      <c r="L351" s="2"/>
      <c r="M351" s="2"/>
      <c r="N351" s="16">
        <f t="shared" ref="N351" si="306">IF(P351+R351="",0,P351+R351)</f>
        <v>0</v>
      </c>
      <c r="O351" s="2"/>
      <c r="P351" s="16">
        <f>IF(O351="",0,VLOOKUP(O351,CHOOSE({1,2},X$2:X650,Personnel!A$2:A649),2,0))</f>
        <v>0</v>
      </c>
      <c r="Q351" s="2"/>
      <c r="R351" s="16">
        <f>IF(Q351="",0,VLOOKUP(Q351,CHOOSE({1,2},S$2:S650,Personnel!A$2:A650),2,0))</f>
        <v>0</v>
      </c>
      <c r="S351" s="2"/>
      <c r="T351" s="52">
        <f t="shared" ca="1" si="276"/>
        <v>44517</v>
      </c>
      <c r="U351" s="52" t="s">
        <v>2</v>
      </c>
      <c r="V351" s="2">
        <v>1</v>
      </c>
      <c r="X351" s="16" t="str">
        <f t="shared" si="277"/>
        <v xml:space="preserve">   </v>
      </c>
      <c r="Z351" s="2" t="s">
        <v>491</v>
      </c>
      <c r="AA351" s="2" t="s">
        <v>491</v>
      </c>
      <c r="AB351" s="2" t="s">
        <v>491</v>
      </c>
      <c r="AC351" s="2" t="s">
        <v>491</v>
      </c>
      <c r="AD351" s="2" t="s">
        <v>491</v>
      </c>
      <c r="AJ351" s="8" t="str">
        <f t="shared" si="278"/>
        <v>insert into personnel([empref],[manager],[startdate],[enddate]) values ('350','0','1900-01-00','1900-01-00')exec @id=dbo.nextval 'personnel.empref'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64D9E-32A7-4FBD-B5B5-01674667BAB3}">
  <dimension ref="A1:W73"/>
  <sheetViews>
    <sheetView workbookViewId="0">
      <selection activeCell="L13" sqref="L13"/>
    </sheetView>
  </sheetViews>
  <sheetFormatPr defaultRowHeight="14.4" x14ac:dyDescent="0.3"/>
  <cols>
    <col min="1" max="1" width="13.88671875" customWidth="1"/>
    <col min="2" max="2" width="11.33203125" bestFit="1" customWidth="1"/>
    <col min="9" max="9" width="10.33203125" customWidth="1"/>
    <col min="10" max="10" width="18.5546875" style="16" customWidth="1"/>
    <col min="11" max="11" width="12.33203125" style="16" customWidth="1"/>
    <col min="12" max="12" width="15.33203125" customWidth="1"/>
    <col min="13" max="13" width="17.88671875" style="8" customWidth="1"/>
    <col min="14" max="17" width="8.88671875" style="2"/>
    <col min="18" max="21" width="8.88671875" style="16"/>
    <col min="22" max="22" width="9.44140625" customWidth="1"/>
  </cols>
  <sheetData>
    <row r="1" spans="1:23" x14ac:dyDescent="0.3">
      <c r="A1" t="s">
        <v>496</v>
      </c>
      <c r="B1" t="s">
        <v>11</v>
      </c>
      <c r="C1" t="s">
        <v>114</v>
      </c>
      <c r="D1" t="s">
        <v>88</v>
      </c>
      <c r="E1" t="s">
        <v>69</v>
      </c>
      <c r="F1" t="s">
        <v>495</v>
      </c>
      <c r="G1" t="s">
        <v>494</v>
      </c>
      <c r="H1" t="s">
        <v>493</v>
      </c>
      <c r="I1" s="59"/>
      <c r="J1" s="16" t="s">
        <v>416</v>
      </c>
      <c r="K1" s="16" t="s">
        <v>499</v>
      </c>
      <c r="L1" s="60" t="s">
        <v>498</v>
      </c>
      <c r="M1" s="16" t="s">
        <v>826</v>
      </c>
      <c r="N1" s="65" t="s">
        <v>825</v>
      </c>
      <c r="O1" s="2" t="str">
        <f>IF(N1&lt;$L2,N1+1,"")</f>
        <v/>
      </c>
      <c r="P1" s="2" t="str">
        <f>IF(O1&lt;$L2,O1+1,"")</f>
        <v/>
      </c>
      <c r="Q1" s="2" t="str">
        <f t="shared" ref="Q1" si="0">IF(P1&lt;$L2,P1+1,"")</f>
        <v/>
      </c>
      <c r="R1" s="16">
        <v>1</v>
      </c>
      <c r="S1" s="16" t="str">
        <f>IF(R1&lt;$L2,R1+1,"")</f>
        <v/>
      </c>
      <c r="T1" s="16" t="str">
        <f t="shared" ref="T1:U1" si="1">IF(S1&lt;$L2,S1+1,"")</f>
        <v/>
      </c>
      <c r="U1" s="16" t="str">
        <f t="shared" si="1"/>
        <v/>
      </c>
      <c r="W1" t="s">
        <v>500</v>
      </c>
    </row>
    <row r="2" spans="1:23" ht="15" thickBot="1" x14ac:dyDescent="0.35">
      <c r="A2">
        <v>1</v>
      </c>
      <c r="B2">
        <f>Schedule!A2</f>
        <v>1</v>
      </c>
      <c r="C2">
        <v>1</v>
      </c>
      <c r="D2">
        <v>1</v>
      </c>
      <c r="E2">
        <f ca="1">VLOOKUP(J2,M$2:U22,D2+5,FALSE)</f>
        <v>-18000</v>
      </c>
      <c r="F2">
        <v>-2</v>
      </c>
      <c r="G2">
        <v>2</v>
      </c>
      <c r="H2">
        <v>0</v>
      </c>
      <c r="I2" s="8"/>
      <c r="J2" s="16" t="str">
        <f ca="1">VLOOKUP(B2,Schedule!A$2:B100,2,FALSE)</f>
        <v xml:space="preserve">00:00 00:00 </v>
      </c>
      <c r="K2" s="16">
        <f>Shifts!T2*Scheduleshift!N$14</f>
        <v>-18000</v>
      </c>
      <c r="L2" s="40">
        <v>1</v>
      </c>
      <c r="M2" s="16" t="str">
        <f ca="1">Schedule!B2</f>
        <v xml:space="preserve">00:00 00:00 </v>
      </c>
      <c r="N2" s="2">
        <f t="shared" ref="N2:N28" si="2">K2/60/60</f>
        <v>-5</v>
      </c>
      <c r="R2" s="16">
        <f>N2*60*60</f>
        <v>-18000</v>
      </c>
      <c r="S2" s="16">
        <f>O2*60*60</f>
        <v>0</v>
      </c>
      <c r="T2" s="16">
        <f>P2*60*60</f>
        <v>0</v>
      </c>
      <c r="U2" s="16">
        <f>Q2*60*60</f>
        <v>0</v>
      </c>
      <c r="V2" s="8">
        <f>L$13</f>
        <v>0</v>
      </c>
      <c r="W2" s="8" t="str">
        <f>IF(V2=0,"","insert into weeklyrates values (@ID,'"&amp;B2&amp;"','"&amp;C2&amp;"','"&amp;D2&amp;"','"&amp;E2&amp;"','"&amp;F2&amp;"','"&amp;G2&amp;"','"&amp;H2&amp;"')exec @id=dbo.nextval 'weeklyrates.weeklyref'")</f>
        <v/>
      </c>
    </row>
    <row r="3" spans="1:23" x14ac:dyDescent="0.3">
      <c r="A3">
        <v>2</v>
      </c>
      <c r="B3" s="8">
        <f>IF(D3&gt;D2,B2,B2+1)</f>
        <v>2</v>
      </c>
      <c r="C3">
        <v>1</v>
      </c>
      <c r="D3">
        <f>IF(D2=L$2,1,D2+1)</f>
        <v>1</v>
      </c>
      <c r="E3" s="8">
        <f ca="1">VLOOKUP(J3,M$2:U23,D3+5,FALSE)</f>
        <v>-18000</v>
      </c>
      <c r="F3" s="8">
        <v>-2</v>
      </c>
      <c r="G3" s="8">
        <v>2</v>
      </c>
      <c r="H3" s="8">
        <v>0</v>
      </c>
      <c r="I3" s="8"/>
      <c r="J3" s="16" t="str">
        <f ca="1">VLOOKUP(B3,Schedule!A$2:B101,2,FALSE)</f>
        <v xml:space="preserve">00:00 00:00 </v>
      </c>
      <c r="K3" s="16">
        <f>Shifts!T3*Scheduleshift!N$14</f>
        <v>-18000</v>
      </c>
      <c r="M3" s="16" t="str">
        <f ca="1">Schedule!B3</f>
        <v xml:space="preserve">00:00 00:00 </v>
      </c>
      <c r="N3" s="2">
        <f t="shared" si="2"/>
        <v>-5</v>
      </c>
      <c r="R3" s="16">
        <f t="shared" ref="R3:R32" si="3">N3*60*60</f>
        <v>-18000</v>
      </c>
      <c r="S3" s="16">
        <f t="shared" ref="S3:S27" si="4">O3*60*60</f>
        <v>0</v>
      </c>
      <c r="T3" s="16">
        <f t="shared" ref="T3:T27" si="5">P3*60*60</f>
        <v>0</v>
      </c>
      <c r="U3" s="16">
        <f t="shared" ref="U3:U27" si="6">Q3*60*60</f>
        <v>0</v>
      </c>
      <c r="V3" s="8">
        <f t="shared" ref="V3:V32" si="7">L$13</f>
        <v>0</v>
      </c>
      <c r="W3" s="8" t="str">
        <f t="shared" ref="W3:W34" si="8">IF(V3=0,"","insert into weeklyrates values (@ID,'"&amp;B3&amp;"','"&amp;C3&amp;"','"&amp;D3&amp;"','"&amp;E3&amp;"','"&amp;F3&amp;"','"&amp;G3&amp;"','"&amp;H3&amp;"')exec @id=dbo.nextval 'weeklyrates.weeklyref'")</f>
        <v/>
      </c>
    </row>
    <row r="4" spans="1:23" x14ac:dyDescent="0.3">
      <c r="A4" s="8">
        <v>3</v>
      </c>
      <c r="B4" s="8">
        <f t="shared" ref="B4:B27" si="9">IF(D4&gt;D3,B3,B3+1)</f>
        <v>3</v>
      </c>
      <c r="C4" s="8">
        <v>1</v>
      </c>
      <c r="D4" s="8">
        <f t="shared" ref="D4:D28" si="10">IF(D3=L$2,1,D3+1)</f>
        <v>1</v>
      </c>
      <c r="E4" s="8">
        <f ca="1">VLOOKUP(J4,M$2:U24,D4+5,FALSE)</f>
        <v>-18000</v>
      </c>
      <c r="F4" s="8">
        <v>-2</v>
      </c>
      <c r="G4" s="8">
        <v>2</v>
      </c>
      <c r="H4" s="8">
        <v>0</v>
      </c>
      <c r="I4" s="8"/>
      <c r="J4" s="16" t="str">
        <f ca="1">VLOOKUP(B4,Schedule!A$2:B102,2,FALSE)</f>
        <v xml:space="preserve">00:00 00:00 </v>
      </c>
      <c r="K4" s="16">
        <f>Shifts!T4*Scheduleshift!N$14</f>
        <v>-18000</v>
      </c>
      <c r="M4" s="16" t="str">
        <f ca="1">Schedule!B4</f>
        <v xml:space="preserve">00:00 00:00 </v>
      </c>
      <c r="N4" s="2">
        <f t="shared" si="2"/>
        <v>-5</v>
      </c>
      <c r="R4" s="16">
        <f t="shared" si="3"/>
        <v>-18000</v>
      </c>
      <c r="S4" s="16">
        <f t="shared" si="4"/>
        <v>0</v>
      </c>
      <c r="T4" s="16">
        <f t="shared" si="5"/>
        <v>0</v>
      </c>
      <c r="U4" s="16">
        <f t="shared" si="6"/>
        <v>0</v>
      </c>
      <c r="V4" s="8">
        <f t="shared" si="7"/>
        <v>0</v>
      </c>
      <c r="W4" s="8" t="str">
        <f t="shared" si="8"/>
        <v/>
      </c>
    </row>
    <row r="5" spans="1:23" x14ac:dyDescent="0.3">
      <c r="A5" s="8">
        <v>4</v>
      </c>
      <c r="B5" s="8">
        <f t="shared" si="9"/>
        <v>4</v>
      </c>
      <c r="C5" s="8">
        <v>1</v>
      </c>
      <c r="D5" s="8">
        <f t="shared" si="10"/>
        <v>1</v>
      </c>
      <c r="E5" s="8">
        <f ca="1">VLOOKUP(J5,M$2:U25,D5+5,FALSE)</f>
        <v>-18000</v>
      </c>
      <c r="F5" s="8">
        <v>-2</v>
      </c>
      <c r="G5" s="8">
        <v>2</v>
      </c>
      <c r="H5" s="8">
        <v>0</v>
      </c>
      <c r="I5" s="8"/>
      <c r="J5" s="16" t="str">
        <f ca="1">VLOOKUP(B5,Schedule!A$2:B103,2,FALSE)</f>
        <v xml:space="preserve">00:00 00:00 </v>
      </c>
      <c r="K5" s="16">
        <f>Shifts!T5*Scheduleshift!N$14</f>
        <v>-18000</v>
      </c>
      <c r="L5" s="73" t="s">
        <v>824</v>
      </c>
      <c r="M5" s="16" t="str">
        <f ca="1">Schedule!B5</f>
        <v xml:space="preserve">00:00 00:00 </v>
      </c>
      <c r="N5" s="2">
        <f t="shared" si="2"/>
        <v>-5</v>
      </c>
      <c r="R5" s="16">
        <f t="shared" si="3"/>
        <v>-18000</v>
      </c>
      <c r="S5" s="16">
        <f t="shared" si="4"/>
        <v>0</v>
      </c>
      <c r="T5" s="16">
        <f t="shared" si="5"/>
        <v>0</v>
      </c>
      <c r="U5" s="16">
        <f t="shared" si="6"/>
        <v>0</v>
      </c>
      <c r="V5" s="8">
        <f t="shared" si="7"/>
        <v>0</v>
      </c>
      <c r="W5" s="8" t="str">
        <f t="shared" si="8"/>
        <v/>
      </c>
    </row>
    <row r="6" spans="1:23" x14ac:dyDescent="0.3">
      <c r="A6" s="8">
        <v>5</v>
      </c>
      <c r="B6" s="8">
        <f t="shared" si="9"/>
        <v>5</v>
      </c>
      <c r="C6" s="8">
        <v>1</v>
      </c>
      <c r="D6" s="8">
        <f t="shared" si="10"/>
        <v>1</v>
      </c>
      <c r="E6" s="8">
        <f ca="1">VLOOKUP(J6,M$2:U26,D6+5,FALSE)</f>
        <v>-18000</v>
      </c>
      <c r="F6" s="8">
        <v>-2</v>
      </c>
      <c r="G6" s="8">
        <v>2</v>
      </c>
      <c r="H6" s="8">
        <v>0</v>
      </c>
      <c r="I6" s="8"/>
      <c r="J6" s="16" t="str">
        <f ca="1">VLOOKUP(B6,Schedule!A$2:B104,2,FALSE)</f>
        <v xml:space="preserve">00:00 00:00 </v>
      </c>
      <c r="K6" s="16">
        <f>Shifts!T6*Scheduleshift!N$14</f>
        <v>-18000</v>
      </c>
      <c r="L6" s="73" t="s">
        <v>843</v>
      </c>
      <c r="M6" s="16" t="str">
        <f ca="1">Schedule!B6</f>
        <v xml:space="preserve">00:00 00:00 </v>
      </c>
      <c r="N6" s="2">
        <f t="shared" si="2"/>
        <v>-5</v>
      </c>
      <c r="R6" s="16">
        <f t="shared" si="3"/>
        <v>-18000</v>
      </c>
      <c r="S6" s="16">
        <f t="shared" si="4"/>
        <v>0</v>
      </c>
      <c r="T6" s="16">
        <f t="shared" si="5"/>
        <v>0</v>
      </c>
      <c r="U6" s="16">
        <f t="shared" si="6"/>
        <v>0</v>
      </c>
      <c r="V6" s="8">
        <f t="shared" si="7"/>
        <v>0</v>
      </c>
      <c r="W6" s="8" t="str">
        <f t="shared" si="8"/>
        <v/>
      </c>
    </row>
    <row r="7" spans="1:23" x14ac:dyDescent="0.3">
      <c r="A7" s="8">
        <v>6</v>
      </c>
      <c r="B7" s="8">
        <f t="shared" si="9"/>
        <v>6</v>
      </c>
      <c r="C7" s="8">
        <v>1</v>
      </c>
      <c r="D7" s="8">
        <f t="shared" si="10"/>
        <v>1</v>
      </c>
      <c r="E7" s="8">
        <f ca="1">VLOOKUP(J7,M$2:U27,D7+5,FALSE)</f>
        <v>-18000</v>
      </c>
      <c r="F7" s="8">
        <v>-2</v>
      </c>
      <c r="G7" s="8">
        <v>2</v>
      </c>
      <c r="H7" s="8">
        <v>0</v>
      </c>
      <c r="I7" s="8"/>
      <c r="J7" s="16" t="str">
        <f ca="1">VLOOKUP(B7,Schedule!A$2:B105,2,FALSE)</f>
        <v xml:space="preserve">00:00 00:00 </v>
      </c>
      <c r="K7" s="16">
        <f>Shifts!T7*Scheduleshift!N$14</f>
        <v>-18000</v>
      </c>
      <c r="L7" s="73" t="s">
        <v>845</v>
      </c>
      <c r="M7" s="16" t="str">
        <f ca="1">Schedule!B7</f>
        <v xml:space="preserve">00:00 00:00 </v>
      </c>
      <c r="N7" s="2">
        <f t="shared" si="2"/>
        <v>-5</v>
      </c>
      <c r="R7" s="16">
        <f t="shared" si="3"/>
        <v>-18000</v>
      </c>
      <c r="S7" s="16">
        <f t="shared" si="4"/>
        <v>0</v>
      </c>
      <c r="T7" s="16">
        <f t="shared" si="5"/>
        <v>0</v>
      </c>
      <c r="U7" s="16">
        <f t="shared" si="6"/>
        <v>0</v>
      </c>
      <c r="V7" s="8">
        <f t="shared" si="7"/>
        <v>0</v>
      </c>
      <c r="W7" s="8" t="str">
        <f t="shared" si="8"/>
        <v/>
      </c>
    </row>
    <row r="8" spans="1:23" x14ac:dyDescent="0.3">
      <c r="A8" s="8">
        <v>7</v>
      </c>
      <c r="B8" s="8">
        <f t="shared" si="9"/>
        <v>7</v>
      </c>
      <c r="C8" s="8">
        <v>1</v>
      </c>
      <c r="D8" s="8">
        <f t="shared" si="10"/>
        <v>1</v>
      </c>
      <c r="E8" s="8">
        <f ca="1">VLOOKUP(J8,M$2:U28,D8+5,FALSE)</f>
        <v>-18000</v>
      </c>
      <c r="F8" s="8">
        <v>-2</v>
      </c>
      <c r="G8" s="8">
        <v>2</v>
      </c>
      <c r="H8" s="8">
        <v>0</v>
      </c>
      <c r="I8" s="8"/>
      <c r="J8" s="16" t="str">
        <f ca="1">VLOOKUP(B8,Schedule!A$2:B106,2,FALSE)</f>
        <v xml:space="preserve">00:00 00:00 </v>
      </c>
      <c r="K8" s="16">
        <f>Shifts!T8*Scheduleshift!N$14</f>
        <v>-18000</v>
      </c>
      <c r="L8" s="73" t="s">
        <v>844</v>
      </c>
      <c r="M8" s="16" t="str">
        <f ca="1">Schedule!B8</f>
        <v xml:space="preserve">00:00 00:00 </v>
      </c>
      <c r="N8" s="2">
        <f t="shared" si="2"/>
        <v>-5</v>
      </c>
      <c r="R8" s="16">
        <f t="shared" si="3"/>
        <v>-18000</v>
      </c>
      <c r="S8" s="16">
        <f t="shared" si="4"/>
        <v>0</v>
      </c>
      <c r="T8" s="16">
        <f t="shared" si="5"/>
        <v>0</v>
      </c>
      <c r="U8" s="16">
        <f t="shared" si="6"/>
        <v>0</v>
      </c>
      <c r="V8" s="8">
        <f t="shared" si="7"/>
        <v>0</v>
      </c>
      <c r="W8" s="8" t="str">
        <f t="shared" si="8"/>
        <v/>
      </c>
    </row>
    <row r="9" spans="1:23" x14ac:dyDescent="0.3">
      <c r="A9" s="8">
        <v>8</v>
      </c>
      <c r="B9" s="8">
        <f t="shared" si="9"/>
        <v>8</v>
      </c>
      <c r="C9" s="8">
        <v>1</v>
      </c>
      <c r="D9" s="8">
        <f t="shared" si="10"/>
        <v>1</v>
      </c>
      <c r="E9" s="8">
        <f ca="1">VLOOKUP(J9,M$2:U29,D9+5,FALSE)</f>
        <v>-18000</v>
      </c>
      <c r="F9" s="8">
        <v>-2</v>
      </c>
      <c r="G9" s="8">
        <v>2</v>
      </c>
      <c r="H9" s="8">
        <v>0</v>
      </c>
      <c r="I9" s="8"/>
      <c r="J9" s="16" t="str">
        <f ca="1">VLOOKUP(B9,Schedule!A$2:B107,2,FALSE)</f>
        <v xml:space="preserve">00:00 00:00 </v>
      </c>
      <c r="K9" s="16">
        <f>Shifts!T9*Scheduleshift!N$14</f>
        <v>-18000</v>
      </c>
      <c r="L9" s="73" t="s">
        <v>846</v>
      </c>
      <c r="M9" s="16" t="str">
        <f ca="1">Schedule!B9</f>
        <v xml:space="preserve">00:00 00:00 </v>
      </c>
      <c r="N9" s="2">
        <f t="shared" si="2"/>
        <v>-5</v>
      </c>
      <c r="R9" s="16">
        <f t="shared" si="3"/>
        <v>-18000</v>
      </c>
      <c r="S9" s="16">
        <f t="shared" si="4"/>
        <v>0</v>
      </c>
      <c r="T9" s="16">
        <f t="shared" si="5"/>
        <v>0</v>
      </c>
      <c r="U9" s="16">
        <f t="shared" si="6"/>
        <v>0</v>
      </c>
      <c r="V9" s="8">
        <f t="shared" si="7"/>
        <v>0</v>
      </c>
      <c r="W9" s="8" t="str">
        <f t="shared" si="8"/>
        <v/>
      </c>
    </row>
    <row r="10" spans="1:23" x14ac:dyDescent="0.3">
      <c r="A10" s="8">
        <v>9</v>
      </c>
      <c r="B10" s="8">
        <f t="shared" si="9"/>
        <v>9</v>
      </c>
      <c r="C10" s="8">
        <v>1</v>
      </c>
      <c r="D10" s="8">
        <f t="shared" si="10"/>
        <v>1</v>
      </c>
      <c r="E10" s="8">
        <f ca="1">VLOOKUP(J10,M$2:U30,D10+5,FALSE)</f>
        <v>-18000</v>
      </c>
      <c r="F10" s="8">
        <v>-2</v>
      </c>
      <c r="G10" s="8">
        <v>2</v>
      </c>
      <c r="H10" s="8">
        <v>0</v>
      </c>
      <c r="I10" s="8"/>
      <c r="J10" s="16" t="str">
        <f ca="1">VLOOKUP(B10,Schedule!A$2:B108,2,FALSE)</f>
        <v xml:space="preserve">00:00 00:00 </v>
      </c>
      <c r="K10" s="16">
        <f>Shifts!T10*Scheduleshift!N$14</f>
        <v>-18000</v>
      </c>
      <c r="M10" s="16" t="str">
        <f ca="1">Schedule!B10</f>
        <v xml:space="preserve">00:00 00:00 </v>
      </c>
      <c r="N10" s="2">
        <f t="shared" si="2"/>
        <v>-5</v>
      </c>
      <c r="R10" s="16">
        <f t="shared" si="3"/>
        <v>-18000</v>
      </c>
      <c r="S10" s="16">
        <f t="shared" si="4"/>
        <v>0</v>
      </c>
      <c r="T10" s="16">
        <f t="shared" si="5"/>
        <v>0</v>
      </c>
      <c r="U10" s="16">
        <f t="shared" si="6"/>
        <v>0</v>
      </c>
      <c r="V10" s="8">
        <f t="shared" si="7"/>
        <v>0</v>
      </c>
      <c r="W10" s="8" t="str">
        <f t="shared" si="8"/>
        <v/>
      </c>
    </row>
    <row r="11" spans="1:23" x14ac:dyDescent="0.3">
      <c r="A11" s="8">
        <v>10</v>
      </c>
      <c r="B11" s="8">
        <f t="shared" si="9"/>
        <v>10</v>
      </c>
      <c r="C11" s="8">
        <v>1</v>
      </c>
      <c r="D11" s="8">
        <f t="shared" si="10"/>
        <v>1</v>
      </c>
      <c r="E11" s="8">
        <f ca="1">VLOOKUP(J11,M$2:U31,D11+5,FALSE)</f>
        <v>-18000</v>
      </c>
      <c r="F11" s="8">
        <v>-2</v>
      </c>
      <c r="G11" s="8">
        <v>2</v>
      </c>
      <c r="H11" s="8">
        <v>0</v>
      </c>
      <c r="I11" s="8"/>
      <c r="J11" s="16" t="str">
        <f ca="1">VLOOKUP(B11,Schedule!A$2:B109,2,FALSE)</f>
        <v xml:space="preserve">00:00 00:00 </v>
      </c>
      <c r="K11" s="16">
        <f>Shifts!T11*Scheduleshift!N$14</f>
        <v>-18000</v>
      </c>
      <c r="M11" s="16" t="str">
        <f ca="1">Schedule!B11</f>
        <v xml:space="preserve">00:00 00:00 </v>
      </c>
      <c r="N11" s="2">
        <f t="shared" si="2"/>
        <v>-5</v>
      </c>
      <c r="R11" s="16">
        <f t="shared" si="3"/>
        <v>-18000</v>
      </c>
      <c r="S11" s="16">
        <f t="shared" si="4"/>
        <v>0</v>
      </c>
      <c r="T11" s="16">
        <f t="shared" si="5"/>
        <v>0</v>
      </c>
      <c r="U11" s="16">
        <f t="shared" si="6"/>
        <v>0</v>
      </c>
      <c r="V11" s="8">
        <f t="shared" si="7"/>
        <v>0</v>
      </c>
      <c r="W11" s="8" t="str">
        <f t="shared" si="8"/>
        <v/>
      </c>
    </row>
    <row r="12" spans="1:23" x14ac:dyDescent="0.3">
      <c r="A12" s="8">
        <v>11</v>
      </c>
      <c r="B12" s="8">
        <f t="shared" si="9"/>
        <v>11</v>
      </c>
      <c r="C12" s="8">
        <v>1</v>
      </c>
      <c r="D12" s="8">
        <f t="shared" si="10"/>
        <v>1</v>
      </c>
      <c r="E12" s="8">
        <f ca="1">VLOOKUP(J12,M$2:U32,D12+5,FALSE)</f>
        <v>-18000</v>
      </c>
      <c r="F12" s="8">
        <v>-2</v>
      </c>
      <c r="G12" s="8">
        <v>2</v>
      </c>
      <c r="H12" s="8">
        <v>0</v>
      </c>
      <c r="I12" s="8"/>
      <c r="J12" s="16" t="str">
        <f ca="1">VLOOKUP(B12,Schedule!A$2:B110,2,FALSE)</f>
        <v xml:space="preserve">00:00 00:00 </v>
      </c>
      <c r="K12" s="16">
        <f>Shifts!T12*Scheduleshift!N$14</f>
        <v>-18000</v>
      </c>
      <c r="L12" s="59" t="s">
        <v>827</v>
      </c>
      <c r="M12" s="16" t="str">
        <f ca="1">Schedule!B12</f>
        <v xml:space="preserve">00:00 00:00 </v>
      </c>
      <c r="N12" s="2">
        <f t="shared" si="2"/>
        <v>-5</v>
      </c>
      <c r="R12" s="16">
        <f t="shared" si="3"/>
        <v>-18000</v>
      </c>
      <c r="S12" s="16">
        <f t="shared" si="4"/>
        <v>0</v>
      </c>
      <c r="T12" s="16">
        <f t="shared" si="5"/>
        <v>0</v>
      </c>
      <c r="U12" s="16">
        <f t="shared" si="6"/>
        <v>0</v>
      </c>
      <c r="V12" s="8">
        <f t="shared" si="7"/>
        <v>0</v>
      </c>
      <c r="W12" s="8" t="str">
        <f t="shared" si="8"/>
        <v/>
      </c>
    </row>
    <row r="13" spans="1:23" x14ac:dyDescent="0.3">
      <c r="A13" s="8">
        <v>12</v>
      </c>
      <c r="B13" s="8">
        <f t="shared" si="9"/>
        <v>12</v>
      </c>
      <c r="C13" s="8">
        <v>1</v>
      </c>
      <c r="D13" s="8">
        <f t="shared" si="10"/>
        <v>1</v>
      </c>
      <c r="E13" s="8">
        <f ca="1">VLOOKUP(J13,M$2:U33,D13+5,FALSE)</f>
        <v>-18000</v>
      </c>
      <c r="F13" s="8">
        <v>-2</v>
      </c>
      <c r="G13" s="8">
        <v>2</v>
      </c>
      <c r="H13" s="8">
        <v>0</v>
      </c>
      <c r="I13" s="8"/>
      <c r="J13" s="16" t="str">
        <f ca="1">VLOOKUP(B13,Schedule!A$2:B111,2,FALSE)</f>
        <v xml:space="preserve">00:00 00:00 </v>
      </c>
      <c r="K13" s="16">
        <f>Shifts!T13*Scheduleshift!N$14</f>
        <v>-18000</v>
      </c>
      <c r="L13" s="2">
        <v>0</v>
      </c>
      <c r="M13" s="16" t="str">
        <f ca="1">Schedule!B13</f>
        <v xml:space="preserve">00:00 00:00 </v>
      </c>
      <c r="N13" s="2">
        <f t="shared" si="2"/>
        <v>-5</v>
      </c>
      <c r="R13" s="16">
        <f t="shared" si="3"/>
        <v>-18000</v>
      </c>
      <c r="S13" s="16">
        <f t="shared" si="4"/>
        <v>0</v>
      </c>
      <c r="T13" s="16">
        <f t="shared" si="5"/>
        <v>0</v>
      </c>
      <c r="U13" s="16">
        <f t="shared" si="6"/>
        <v>0</v>
      </c>
      <c r="V13" s="8">
        <f t="shared" si="7"/>
        <v>0</v>
      </c>
      <c r="W13" s="8" t="str">
        <f t="shared" si="8"/>
        <v/>
      </c>
    </row>
    <row r="14" spans="1:23" x14ac:dyDescent="0.3">
      <c r="A14" s="8">
        <v>13</v>
      </c>
      <c r="B14" s="8">
        <f t="shared" si="9"/>
        <v>13</v>
      </c>
      <c r="C14" s="8">
        <v>1</v>
      </c>
      <c r="D14" s="8">
        <f t="shared" si="10"/>
        <v>1</v>
      </c>
      <c r="E14" s="8">
        <f ca="1">VLOOKUP(J14,M$2:U34,D14+5,FALSE)</f>
        <v>-18000</v>
      </c>
      <c r="F14" s="8">
        <v>-2</v>
      </c>
      <c r="G14" s="8">
        <v>2</v>
      </c>
      <c r="H14" s="8">
        <v>0</v>
      </c>
      <c r="I14" s="8"/>
      <c r="J14" s="16" t="str">
        <f ca="1">VLOOKUP(B14,Schedule!A$2:B112,2,FALSE)</f>
        <v xml:space="preserve">00:00 00:00 </v>
      </c>
      <c r="K14" s="16">
        <f>Shifts!T14*Scheduleshift!N$14</f>
        <v>-18000</v>
      </c>
      <c r="M14" s="16" t="str">
        <f ca="1">Schedule!B14</f>
        <v xml:space="preserve">00:00 00:00 </v>
      </c>
      <c r="N14" s="2">
        <f t="shared" si="2"/>
        <v>-5</v>
      </c>
      <c r="R14" s="16">
        <f t="shared" si="3"/>
        <v>-18000</v>
      </c>
      <c r="S14" s="16">
        <f t="shared" si="4"/>
        <v>0</v>
      </c>
      <c r="T14" s="16">
        <f t="shared" si="5"/>
        <v>0</v>
      </c>
      <c r="U14" s="16">
        <f t="shared" si="6"/>
        <v>0</v>
      </c>
      <c r="V14" s="8">
        <f t="shared" si="7"/>
        <v>0</v>
      </c>
      <c r="W14" s="8" t="str">
        <f t="shared" si="8"/>
        <v/>
      </c>
    </row>
    <row r="15" spans="1:23" x14ac:dyDescent="0.3">
      <c r="A15" s="8">
        <v>14</v>
      </c>
      <c r="B15" s="8">
        <f t="shared" si="9"/>
        <v>14</v>
      </c>
      <c r="C15" s="8">
        <v>1</v>
      </c>
      <c r="D15" s="8">
        <f t="shared" si="10"/>
        <v>1</v>
      </c>
      <c r="E15" s="8">
        <f ca="1">VLOOKUP(J15,M$2:U35,D15+5,FALSE)</f>
        <v>-18000</v>
      </c>
      <c r="F15" s="8">
        <v>-2</v>
      </c>
      <c r="G15" s="8">
        <v>2</v>
      </c>
      <c r="H15" s="8">
        <v>0</v>
      </c>
      <c r="I15" s="8"/>
      <c r="J15" s="16" t="str">
        <f ca="1">VLOOKUP(B15,Schedule!A$2:B113,2,FALSE)</f>
        <v xml:space="preserve">00:00 00:00 </v>
      </c>
      <c r="K15" s="16">
        <f>Shifts!T15*Scheduleshift!N$14</f>
        <v>-18000</v>
      </c>
      <c r="M15" s="16" t="str">
        <f ca="1">Schedule!B15</f>
        <v xml:space="preserve">00:00 00:00 </v>
      </c>
      <c r="N15" s="2">
        <f t="shared" si="2"/>
        <v>-5</v>
      </c>
      <c r="R15" s="16">
        <f t="shared" si="3"/>
        <v>-18000</v>
      </c>
      <c r="S15" s="16">
        <f t="shared" si="4"/>
        <v>0</v>
      </c>
      <c r="T15" s="16">
        <f t="shared" si="5"/>
        <v>0</v>
      </c>
      <c r="U15" s="16">
        <f t="shared" si="6"/>
        <v>0</v>
      </c>
      <c r="V15" s="8">
        <f t="shared" si="7"/>
        <v>0</v>
      </c>
      <c r="W15" s="8" t="str">
        <f t="shared" si="8"/>
        <v/>
      </c>
    </row>
    <row r="16" spans="1:23" x14ac:dyDescent="0.3">
      <c r="A16" s="8">
        <v>15</v>
      </c>
      <c r="B16" s="8">
        <f t="shared" si="9"/>
        <v>15</v>
      </c>
      <c r="C16" s="8">
        <v>1</v>
      </c>
      <c r="D16" s="8">
        <f t="shared" si="10"/>
        <v>1</v>
      </c>
      <c r="E16" s="8">
        <f ca="1">VLOOKUP(J16,M$2:U36,D16+5,FALSE)</f>
        <v>-18000</v>
      </c>
      <c r="F16" s="8">
        <v>-2</v>
      </c>
      <c r="G16" s="8">
        <v>2</v>
      </c>
      <c r="H16" s="8">
        <v>0</v>
      </c>
      <c r="I16" s="8"/>
      <c r="J16" s="16" t="str">
        <f ca="1">VLOOKUP(B16,Schedule!A$2:B114,2,FALSE)</f>
        <v xml:space="preserve">00:00 00:00 </v>
      </c>
      <c r="K16" s="16">
        <f>Shifts!T16*Scheduleshift!N$14</f>
        <v>-18000</v>
      </c>
      <c r="M16" s="16" t="str">
        <f ca="1">Schedule!B16</f>
        <v xml:space="preserve">00:00 00:00 </v>
      </c>
      <c r="N16" s="2">
        <f t="shared" si="2"/>
        <v>-5</v>
      </c>
      <c r="R16" s="16">
        <f t="shared" si="3"/>
        <v>-18000</v>
      </c>
      <c r="S16" s="16">
        <f t="shared" si="4"/>
        <v>0</v>
      </c>
      <c r="T16" s="16">
        <f t="shared" si="5"/>
        <v>0</v>
      </c>
      <c r="U16" s="16">
        <f t="shared" si="6"/>
        <v>0</v>
      </c>
      <c r="V16" s="8">
        <f t="shared" si="7"/>
        <v>0</v>
      </c>
      <c r="W16" s="8" t="str">
        <f t="shared" si="8"/>
        <v/>
      </c>
    </row>
    <row r="17" spans="1:23" x14ac:dyDescent="0.3">
      <c r="A17" s="8">
        <v>16</v>
      </c>
      <c r="B17" s="8">
        <f t="shared" si="9"/>
        <v>16</v>
      </c>
      <c r="C17" s="8">
        <v>1</v>
      </c>
      <c r="D17" s="8">
        <f t="shared" si="10"/>
        <v>1</v>
      </c>
      <c r="E17" s="8">
        <f ca="1">VLOOKUP(J17,M$2:U37,D17+5,FALSE)</f>
        <v>-18000</v>
      </c>
      <c r="F17" s="8">
        <v>-2</v>
      </c>
      <c r="G17" s="8">
        <v>2</v>
      </c>
      <c r="H17" s="8">
        <v>0</v>
      </c>
      <c r="I17" s="8"/>
      <c r="J17" s="16" t="str">
        <f ca="1">VLOOKUP(B17,Schedule!A$2:B115,2,FALSE)</f>
        <v xml:space="preserve">00:00 00:00 </v>
      </c>
      <c r="K17" s="16">
        <f>Shifts!T17*Scheduleshift!N$14</f>
        <v>-18000</v>
      </c>
      <c r="M17" s="16" t="str">
        <f ca="1">Schedule!B17</f>
        <v xml:space="preserve">00:00 00:00 </v>
      </c>
      <c r="N17" s="2">
        <f t="shared" si="2"/>
        <v>-5</v>
      </c>
      <c r="R17" s="16">
        <f t="shared" si="3"/>
        <v>-18000</v>
      </c>
      <c r="S17" s="16">
        <f t="shared" si="4"/>
        <v>0</v>
      </c>
      <c r="T17" s="16">
        <f t="shared" si="5"/>
        <v>0</v>
      </c>
      <c r="U17" s="16">
        <f t="shared" si="6"/>
        <v>0</v>
      </c>
      <c r="V17" s="8">
        <f t="shared" si="7"/>
        <v>0</v>
      </c>
      <c r="W17" s="8" t="str">
        <f t="shared" si="8"/>
        <v/>
      </c>
    </row>
    <row r="18" spans="1:23" x14ac:dyDescent="0.3">
      <c r="A18" s="8">
        <v>17</v>
      </c>
      <c r="B18" s="8">
        <f t="shared" si="9"/>
        <v>17</v>
      </c>
      <c r="C18" s="8">
        <v>1</v>
      </c>
      <c r="D18" s="8">
        <f t="shared" si="10"/>
        <v>1</v>
      </c>
      <c r="E18" s="8">
        <f ca="1">VLOOKUP(J18,M$2:U38,D18+5,FALSE)</f>
        <v>-18000</v>
      </c>
      <c r="F18" s="8">
        <v>-2</v>
      </c>
      <c r="G18" s="8">
        <v>2</v>
      </c>
      <c r="H18" s="8">
        <v>0</v>
      </c>
      <c r="I18" s="8"/>
      <c r="J18" s="16" t="str">
        <f ca="1">VLOOKUP(B18,Schedule!A$2:B116,2,FALSE)</f>
        <v xml:space="preserve">00:00 00:00 </v>
      </c>
      <c r="K18" s="16">
        <f>Shifts!T18*Scheduleshift!N$14</f>
        <v>-18000</v>
      </c>
      <c r="M18" s="16" t="str">
        <f ca="1">Schedule!B18</f>
        <v xml:space="preserve">00:00 00:00 </v>
      </c>
      <c r="N18" s="2">
        <f t="shared" si="2"/>
        <v>-5</v>
      </c>
      <c r="R18" s="16">
        <f t="shared" si="3"/>
        <v>-18000</v>
      </c>
      <c r="S18" s="16">
        <f t="shared" si="4"/>
        <v>0</v>
      </c>
      <c r="T18" s="16">
        <f t="shared" si="5"/>
        <v>0</v>
      </c>
      <c r="U18" s="16">
        <f t="shared" si="6"/>
        <v>0</v>
      </c>
      <c r="V18" s="8">
        <f t="shared" si="7"/>
        <v>0</v>
      </c>
      <c r="W18" s="8" t="str">
        <f t="shared" si="8"/>
        <v/>
      </c>
    </row>
    <row r="19" spans="1:23" x14ac:dyDescent="0.3">
      <c r="A19" s="8">
        <v>18</v>
      </c>
      <c r="B19" s="8">
        <f t="shared" si="9"/>
        <v>18</v>
      </c>
      <c r="C19" s="8">
        <v>1</v>
      </c>
      <c r="D19" s="8">
        <f t="shared" si="10"/>
        <v>1</v>
      </c>
      <c r="E19" s="8">
        <f ca="1">VLOOKUP(J19,M$2:U39,D19+5,FALSE)</f>
        <v>-18000</v>
      </c>
      <c r="F19" s="8">
        <v>-2</v>
      </c>
      <c r="G19" s="8">
        <v>2</v>
      </c>
      <c r="H19" s="8">
        <v>0</v>
      </c>
      <c r="I19" s="8"/>
      <c r="J19" s="16" t="str">
        <f ca="1">VLOOKUP(B19,Schedule!A$2:B117,2,FALSE)</f>
        <v xml:space="preserve">00:00 00:00 </v>
      </c>
      <c r="K19" s="16">
        <f>Shifts!T19*Scheduleshift!N$14</f>
        <v>-18000</v>
      </c>
      <c r="M19" s="16" t="str">
        <f ca="1">Schedule!B19</f>
        <v xml:space="preserve">00:00 00:00 </v>
      </c>
      <c r="N19" s="2">
        <f t="shared" si="2"/>
        <v>-5</v>
      </c>
      <c r="R19" s="16">
        <f t="shared" si="3"/>
        <v>-18000</v>
      </c>
      <c r="S19" s="16">
        <f t="shared" si="4"/>
        <v>0</v>
      </c>
      <c r="T19" s="16">
        <f t="shared" si="5"/>
        <v>0</v>
      </c>
      <c r="U19" s="16">
        <f t="shared" si="6"/>
        <v>0</v>
      </c>
      <c r="V19" s="8">
        <f t="shared" si="7"/>
        <v>0</v>
      </c>
      <c r="W19" s="8" t="str">
        <f t="shared" si="8"/>
        <v/>
      </c>
    </row>
    <row r="20" spans="1:23" x14ac:dyDescent="0.3">
      <c r="A20" s="8">
        <v>19</v>
      </c>
      <c r="B20" s="8">
        <f t="shared" si="9"/>
        <v>19</v>
      </c>
      <c r="C20" s="8">
        <v>1</v>
      </c>
      <c r="D20" s="8">
        <f t="shared" si="10"/>
        <v>1</v>
      </c>
      <c r="E20" s="8">
        <f ca="1">VLOOKUP(J20,M$2:U40,D20+5,FALSE)</f>
        <v>-18000</v>
      </c>
      <c r="F20" s="8">
        <v>-2</v>
      </c>
      <c r="G20" s="8">
        <v>2</v>
      </c>
      <c r="H20" s="8">
        <v>0</v>
      </c>
      <c r="I20" s="8"/>
      <c r="J20" s="16" t="str">
        <f ca="1">VLOOKUP(B20,Schedule!A$2:B118,2,FALSE)</f>
        <v xml:space="preserve">00:00 00:00 </v>
      </c>
      <c r="K20" s="16">
        <f>Shifts!T20*Scheduleshift!N$14</f>
        <v>-18000</v>
      </c>
      <c r="M20" s="16" t="str">
        <f ca="1">Schedule!B20</f>
        <v xml:space="preserve">00:00 00:00 </v>
      </c>
      <c r="N20" s="2">
        <f t="shared" si="2"/>
        <v>-5</v>
      </c>
      <c r="R20" s="16">
        <f t="shared" si="3"/>
        <v>-18000</v>
      </c>
      <c r="S20" s="16">
        <f t="shared" si="4"/>
        <v>0</v>
      </c>
      <c r="T20" s="16">
        <f t="shared" si="5"/>
        <v>0</v>
      </c>
      <c r="U20" s="16">
        <f t="shared" si="6"/>
        <v>0</v>
      </c>
      <c r="V20" s="8">
        <f t="shared" si="7"/>
        <v>0</v>
      </c>
      <c r="W20" s="8" t="str">
        <f t="shared" si="8"/>
        <v/>
      </c>
    </row>
    <row r="21" spans="1:23" x14ac:dyDescent="0.3">
      <c r="A21" s="8">
        <v>20</v>
      </c>
      <c r="B21" s="8">
        <f t="shared" si="9"/>
        <v>20</v>
      </c>
      <c r="C21" s="8">
        <v>1</v>
      </c>
      <c r="D21" s="8">
        <f t="shared" si="10"/>
        <v>1</v>
      </c>
      <c r="E21" s="8">
        <f ca="1">VLOOKUP(J21,M$2:U41,D21+5,FALSE)</f>
        <v>-18000</v>
      </c>
      <c r="F21" s="8">
        <v>-2</v>
      </c>
      <c r="G21" s="8">
        <v>2</v>
      </c>
      <c r="H21" s="8">
        <v>0</v>
      </c>
      <c r="I21" s="8"/>
      <c r="J21" s="16" t="str">
        <f ca="1">VLOOKUP(B21,Schedule!A$2:B119,2,FALSE)</f>
        <v xml:space="preserve">00:00 00:00 </v>
      </c>
      <c r="K21" s="16">
        <f>Shifts!T21*Scheduleshift!N$14</f>
        <v>-18000</v>
      </c>
      <c r="M21" s="16" t="str">
        <f ca="1">Schedule!B21</f>
        <v xml:space="preserve">00:00 00:00 </v>
      </c>
      <c r="N21" s="2">
        <f t="shared" si="2"/>
        <v>-5</v>
      </c>
      <c r="R21" s="16">
        <f t="shared" si="3"/>
        <v>-18000</v>
      </c>
      <c r="S21" s="16">
        <f t="shared" si="4"/>
        <v>0</v>
      </c>
      <c r="T21" s="16">
        <f t="shared" si="5"/>
        <v>0</v>
      </c>
      <c r="U21" s="16">
        <f t="shared" si="6"/>
        <v>0</v>
      </c>
      <c r="V21" s="8">
        <f t="shared" si="7"/>
        <v>0</v>
      </c>
      <c r="W21" s="8" t="str">
        <f t="shared" si="8"/>
        <v/>
      </c>
    </row>
    <row r="22" spans="1:23" x14ac:dyDescent="0.3">
      <c r="A22" s="8">
        <v>21</v>
      </c>
      <c r="B22" s="8">
        <f t="shared" si="9"/>
        <v>21</v>
      </c>
      <c r="C22" s="8">
        <v>1</v>
      </c>
      <c r="D22" s="8">
        <f t="shared" si="10"/>
        <v>1</v>
      </c>
      <c r="E22" s="8">
        <f ca="1">VLOOKUP(J22,M$2:U42,D22+5,FALSE)</f>
        <v>-18000</v>
      </c>
      <c r="F22" s="8">
        <v>-2</v>
      </c>
      <c r="G22" s="8">
        <v>2</v>
      </c>
      <c r="H22" s="8">
        <v>0</v>
      </c>
      <c r="I22" s="8"/>
      <c r="J22" s="16" t="str">
        <f ca="1">VLOOKUP(B22,Schedule!A$2:B120,2,FALSE)</f>
        <v xml:space="preserve">00:00 00:00 </v>
      </c>
      <c r="K22" s="16">
        <f>Shifts!T22*Scheduleshift!N$14</f>
        <v>-18000</v>
      </c>
      <c r="M22" s="16" t="str">
        <f ca="1">Schedule!B22</f>
        <v xml:space="preserve">00:00 00:00 </v>
      </c>
      <c r="N22" s="2">
        <f t="shared" si="2"/>
        <v>-5</v>
      </c>
      <c r="R22" s="16">
        <f t="shared" si="3"/>
        <v>-18000</v>
      </c>
      <c r="S22" s="16">
        <f t="shared" si="4"/>
        <v>0</v>
      </c>
      <c r="T22" s="16">
        <f t="shared" si="5"/>
        <v>0</v>
      </c>
      <c r="U22" s="16">
        <f t="shared" si="6"/>
        <v>0</v>
      </c>
      <c r="V22" s="8">
        <f t="shared" si="7"/>
        <v>0</v>
      </c>
      <c r="W22" s="8" t="str">
        <f t="shared" si="8"/>
        <v/>
      </c>
    </row>
    <row r="23" spans="1:23" x14ac:dyDescent="0.3">
      <c r="A23" s="8">
        <v>22</v>
      </c>
      <c r="B23" s="8">
        <f t="shared" si="9"/>
        <v>22</v>
      </c>
      <c r="C23" s="8">
        <v>1</v>
      </c>
      <c r="D23" s="8">
        <f t="shared" si="10"/>
        <v>1</v>
      </c>
      <c r="E23" s="8">
        <f ca="1">VLOOKUP(J23,M$2:U43,D23+5,FALSE)</f>
        <v>-18000</v>
      </c>
      <c r="F23" s="8">
        <v>-2</v>
      </c>
      <c r="G23" s="8">
        <v>2</v>
      </c>
      <c r="H23" s="8">
        <v>0</v>
      </c>
      <c r="I23" s="8"/>
      <c r="J23" s="16" t="str">
        <f ca="1">VLOOKUP(B23,Schedule!A$2:B121,2,FALSE)</f>
        <v xml:space="preserve">00:00 00:00 </v>
      </c>
      <c r="K23" s="16">
        <f>Shifts!T23*Scheduleshift!N$14</f>
        <v>-18000</v>
      </c>
      <c r="M23" s="16" t="str">
        <f ca="1">Schedule!B23</f>
        <v xml:space="preserve">00:00 00:00 </v>
      </c>
      <c r="N23" s="2">
        <f t="shared" si="2"/>
        <v>-5</v>
      </c>
      <c r="R23" s="16">
        <f t="shared" si="3"/>
        <v>-18000</v>
      </c>
      <c r="S23" s="16">
        <f t="shared" si="4"/>
        <v>0</v>
      </c>
      <c r="T23" s="16">
        <f t="shared" si="5"/>
        <v>0</v>
      </c>
      <c r="U23" s="16">
        <f t="shared" si="6"/>
        <v>0</v>
      </c>
      <c r="V23" s="8">
        <f t="shared" si="7"/>
        <v>0</v>
      </c>
      <c r="W23" s="8" t="str">
        <f t="shared" si="8"/>
        <v/>
      </c>
    </row>
    <row r="24" spans="1:23" x14ac:dyDescent="0.3">
      <c r="A24" s="8">
        <v>23</v>
      </c>
      <c r="B24" s="8">
        <f t="shared" si="9"/>
        <v>23</v>
      </c>
      <c r="C24" s="8">
        <v>1</v>
      </c>
      <c r="D24" s="8">
        <f t="shared" si="10"/>
        <v>1</v>
      </c>
      <c r="E24" s="8">
        <f ca="1">VLOOKUP(J24,M$2:U44,D24+5,FALSE)</f>
        <v>-18000</v>
      </c>
      <c r="F24" s="8">
        <v>-2</v>
      </c>
      <c r="G24" s="8">
        <v>2</v>
      </c>
      <c r="H24" s="8">
        <v>0</v>
      </c>
      <c r="I24" s="8"/>
      <c r="J24" s="16" t="str">
        <f ca="1">VLOOKUP(B24,Schedule!A$2:B122,2,FALSE)</f>
        <v xml:space="preserve">00:00 00:00 </v>
      </c>
      <c r="K24" s="16">
        <f>Shifts!T24*Scheduleshift!N$14</f>
        <v>-18000</v>
      </c>
      <c r="M24" s="16" t="str">
        <f ca="1">Schedule!B24</f>
        <v xml:space="preserve">00:00 00:00 </v>
      </c>
      <c r="N24" s="2">
        <f t="shared" si="2"/>
        <v>-5</v>
      </c>
      <c r="R24" s="16">
        <f t="shared" si="3"/>
        <v>-18000</v>
      </c>
      <c r="S24" s="16">
        <f t="shared" si="4"/>
        <v>0</v>
      </c>
      <c r="T24" s="16">
        <f t="shared" si="5"/>
        <v>0</v>
      </c>
      <c r="U24" s="16">
        <f t="shared" si="6"/>
        <v>0</v>
      </c>
      <c r="V24" s="8">
        <f t="shared" si="7"/>
        <v>0</v>
      </c>
      <c r="W24" s="8" t="str">
        <f t="shared" si="8"/>
        <v/>
      </c>
    </row>
    <row r="25" spans="1:23" x14ac:dyDescent="0.3">
      <c r="A25" s="8">
        <v>24</v>
      </c>
      <c r="B25" s="8">
        <f t="shared" si="9"/>
        <v>24</v>
      </c>
      <c r="C25" s="8">
        <v>1</v>
      </c>
      <c r="D25" s="8">
        <f t="shared" si="10"/>
        <v>1</v>
      </c>
      <c r="E25" s="8">
        <f ca="1">VLOOKUP(J25,M$2:U45,D25+5,FALSE)</f>
        <v>-18000</v>
      </c>
      <c r="F25" s="8">
        <v>-2</v>
      </c>
      <c r="G25" s="8">
        <v>2</v>
      </c>
      <c r="H25" s="8">
        <v>0</v>
      </c>
      <c r="I25" s="8"/>
      <c r="J25" s="16" t="str">
        <f ca="1">VLOOKUP(B25,Schedule!A$2:B123,2,FALSE)</f>
        <v xml:space="preserve">00:00 00:00 </v>
      </c>
      <c r="K25" s="16">
        <f>Shifts!T25*Scheduleshift!N$14</f>
        <v>-18000</v>
      </c>
      <c r="M25" s="16" t="str">
        <f ca="1">Schedule!B25</f>
        <v xml:space="preserve">00:00 00:00 </v>
      </c>
      <c r="N25" s="2">
        <f t="shared" si="2"/>
        <v>-5</v>
      </c>
      <c r="R25" s="16">
        <f t="shared" si="3"/>
        <v>-18000</v>
      </c>
      <c r="S25" s="16">
        <f t="shared" si="4"/>
        <v>0</v>
      </c>
      <c r="T25" s="16">
        <f t="shared" si="5"/>
        <v>0</v>
      </c>
      <c r="U25" s="16">
        <f t="shared" si="6"/>
        <v>0</v>
      </c>
      <c r="V25" s="8">
        <f t="shared" si="7"/>
        <v>0</v>
      </c>
      <c r="W25" s="8" t="str">
        <f t="shared" si="8"/>
        <v/>
      </c>
    </row>
    <row r="26" spans="1:23" x14ac:dyDescent="0.3">
      <c r="A26" s="8">
        <v>25</v>
      </c>
      <c r="B26" s="8">
        <f t="shared" si="9"/>
        <v>25</v>
      </c>
      <c r="C26" s="8">
        <v>1</v>
      </c>
      <c r="D26" s="8">
        <f t="shared" si="10"/>
        <v>1</v>
      </c>
      <c r="E26" s="8">
        <f ca="1">VLOOKUP(J26,M$2:U46,D26+5,FALSE)</f>
        <v>-18000</v>
      </c>
      <c r="F26" s="8">
        <v>-2</v>
      </c>
      <c r="G26" s="8">
        <v>2</v>
      </c>
      <c r="H26" s="8">
        <v>0</v>
      </c>
      <c r="I26" s="8"/>
      <c r="J26" s="16" t="str">
        <f ca="1">VLOOKUP(B26,Schedule!A$2:B124,2,FALSE)</f>
        <v xml:space="preserve">00:00 00:00 </v>
      </c>
      <c r="K26" s="16">
        <f>Shifts!T26*Scheduleshift!N$14</f>
        <v>-18000</v>
      </c>
      <c r="M26" s="16" t="str">
        <f ca="1">Schedule!B26</f>
        <v xml:space="preserve">00:00 00:00 </v>
      </c>
      <c r="N26" s="2">
        <f t="shared" si="2"/>
        <v>-5</v>
      </c>
      <c r="R26" s="16">
        <f t="shared" si="3"/>
        <v>-18000</v>
      </c>
      <c r="S26" s="16">
        <f t="shared" si="4"/>
        <v>0</v>
      </c>
      <c r="T26" s="16">
        <f t="shared" si="5"/>
        <v>0</v>
      </c>
      <c r="U26" s="16">
        <f t="shared" si="6"/>
        <v>0</v>
      </c>
      <c r="V26" s="8">
        <f t="shared" si="7"/>
        <v>0</v>
      </c>
      <c r="W26" s="8" t="str">
        <f t="shared" si="8"/>
        <v/>
      </c>
    </row>
    <row r="27" spans="1:23" x14ac:dyDescent="0.3">
      <c r="A27" s="8">
        <v>26</v>
      </c>
      <c r="B27" s="8">
        <f t="shared" si="9"/>
        <v>26</v>
      </c>
      <c r="C27" s="8">
        <v>1</v>
      </c>
      <c r="D27" s="8">
        <f t="shared" si="10"/>
        <v>1</v>
      </c>
      <c r="E27" s="8">
        <f ca="1">VLOOKUP(J27,M$2:U47,D27+5,FALSE)</f>
        <v>-18000</v>
      </c>
      <c r="F27" s="8">
        <v>-2</v>
      </c>
      <c r="G27" s="8">
        <v>2</v>
      </c>
      <c r="H27" s="8">
        <v>0</v>
      </c>
      <c r="I27" s="8"/>
      <c r="J27" s="16" t="str">
        <f ca="1">VLOOKUP(B27,Schedule!A$2:B125,2,FALSE)</f>
        <v xml:space="preserve">00:00 00:00 </v>
      </c>
      <c r="K27" s="16">
        <f>Shifts!T27*Scheduleshift!N$14</f>
        <v>-18000</v>
      </c>
      <c r="M27" s="16" t="str">
        <f ca="1">Schedule!B27</f>
        <v xml:space="preserve">00:00 00:00 </v>
      </c>
      <c r="N27" s="2">
        <f t="shared" si="2"/>
        <v>-5</v>
      </c>
      <c r="R27" s="16">
        <f t="shared" si="3"/>
        <v>-18000</v>
      </c>
      <c r="S27" s="16">
        <f t="shared" si="4"/>
        <v>0</v>
      </c>
      <c r="T27" s="16">
        <f t="shared" si="5"/>
        <v>0</v>
      </c>
      <c r="U27" s="16">
        <f t="shared" si="6"/>
        <v>0</v>
      </c>
      <c r="V27" s="8">
        <f t="shared" si="7"/>
        <v>0</v>
      </c>
      <c r="W27" s="8" t="str">
        <f t="shared" si="8"/>
        <v/>
      </c>
    </row>
    <row r="28" spans="1:23" x14ac:dyDescent="0.3">
      <c r="A28" s="8">
        <v>27</v>
      </c>
      <c r="B28" s="8">
        <f t="shared" ref="B28" si="11">IF(B27=L$2,B27+1,B27)</f>
        <v>26</v>
      </c>
      <c r="C28" s="8">
        <v>1</v>
      </c>
      <c r="D28" s="8">
        <f t="shared" si="10"/>
        <v>1</v>
      </c>
      <c r="E28" s="8">
        <f ca="1">VLOOKUP(J28,M$2:U48,D28+5,FALSE)</f>
        <v>-18000</v>
      </c>
      <c r="F28" s="8">
        <v>-2</v>
      </c>
      <c r="G28" s="8">
        <v>2</v>
      </c>
      <c r="H28" s="8">
        <v>0</v>
      </c>
      <c r="I28" s="8"/>
      <c r="J28" s="16" t="str">
        <f ca="1">VLOOKUP(B28,Schedule!A$2:B126,2,FALSE)</f>
        <v xml:space="preserve">00:00 00:00 </v>
      </c>
      <c r="K28" s="16">
        <f>Shifts!T28*Scheduleshift!N$14</f>
        <v>-18000</v>
      </c>
      <c r="M28" s="16" t="str">
        <f ca="1">Schedule!B28</f>
        <v xml:space="preserve">00:00 00:00 </v>
      </c>
      <c r="N28" s="2">
        <f t="shared" si="2"/>
        <v>-5</v>
      </c>
      <c r="R28" s="16">
        <f t="shared" si="3"/>
        <v>-18000</v>
      </c>
      <c r="S28" s="16">
        <f t="shared" ref="S28:S32" si="12">O28*60*60</f>
        <v>0</v>
      </c>
      <c r="T28" s="16">
        <f t="shared" ref="T28:T32" si="13">P28*60*60</f>
        <v>0</v>
      </c>
      <c r="U28" s="16">
        <f t="shared" ref="U28:U32" si="14">Q28*60*60</f>
        <v>0</v>
      </c>
      <c r="V28" s="8">
        <f t="shared" si="7"/>
        <v>0</v>
      </c>
      <c r="W28" s="8" t="str">
        <f t="shared" si="8"/>
        <v/>
      </c>
    </row>
    <row r="29" spans="1:23" x14ac:dyDescent="0.3">
      <c r="A29" s="8">
        <v>28</v>
      </c>
      <c r="B29" s="8">
        <f t="shared" ref="B29:B30" si="15">IF(D29&gt;D28,B28,B28+1)</f>
        <v>27</v>
      </c>
      <c r="C29" s="8">
        <v>1</v>
      </c>
      <c r="D29" s="8">
        <f t="shared" ref="D29:D32" si="16">IF(D28=L$2,1,D28+1)</f>
        <v>1</v>
      </c>
      <c r="E29" s="8">
        <f ca="1">VLOOKUP(J29,M$2:U49,D29+5,FALSE)</f>
        <v>-18000</v>
      </c>
      <c r="F29" s="8">
        <v>-2</v>
      </c>
      <c r="G29" s="8">
        <v>2</v>
      </c>
      <c r="H29" s="8">
        <v>0</v>
      </c>
      <c r="I29" s="8"/>
      <c r="J29" s="16" t="str">
        <f ca="1">VLOOKUP(B29,Schedule!A$2:B127,2,FALSE)</f>
        <v xml:space="preserve">00:00 00:00 </v>
      </c>
      <c r="K29" s="16">
        <f>Shifts!T29*Scheduleshift!N$14</f>
        <v>-18000</v>
      </c>
      <c r="L29" s="8"/>
      <c r="M29" s="16" t="str">
        <f ca="1">Schedule!B29</f>
        <v xml:space="preserve">00:00 00:00 </v>
      </c>
      <c r="N29" s="2">
        <f t="shared" ref="N29:N32" si="17">K29/60/60</f>
        <v>-5</v>
      </c>
      <c r="R29" s="16">
        <f t="shared" si="3"/>
        <v>-18000</v>
      </c>
      <c r="S29" s="16">
        <f t="shared" si="12"/>
        <v>0</v>
      </c>
      <c r="T29" s="16">
        <f t="shared" si="13"/>
        <v>0</v>
      </c>
      <c r="U29" s="16">
        <f t="shared" si="14"/>
        <v>0</v>
      </c>
      <c r="V29" s="8">
        <f t="shared" si="7"/>
        <v>0</v>
      </c>
      <c r="W29" s="8" t="str">
        <f t="shared" si="8"/>
        <v/>
      </c>
    </row>
    <row r="30" spans="1:23" x14ac:dyDescent="0.3">
      <c r="A30" s="8">
        <v>29</v>
      </c>
      <c r="B30" s="8">
        <f t="shared" si="15"/>
        <v>28</v>
      </c>
      <c r="C30" s="8">
        <v>1</v>
      </c>
      <c r="D30" s="8">
        <f t="shared" si="16"/>
        <v>1</v>
      </c>
      <c r="E30" s="8">
        <f ca="1">VLOOKUP(J30,M$2:U50,D30+5,FALSE)</f>
        <v>-18000</v>
      </c>
      <c r="F30" s="8">
        <v>-2</v>
      </c>
      <c r="G30" s="8">
        <v>2</v>
      </c>
      <c r="H30" s="8">
        <v>0</v>
      </c>
      <c r="I30" s="8"/>
      <c r="J30" s="16" t="str">
        <f ca="1">VLOOKUP(B30,Schedule!A$2:B128,2,FALSE)</f>
        <v xml:space="preserve">00:00 00:00 </v>
      </c>
      <c r="K30" s="16">
        <f>Shifts!T30*Scheduleshift!N$14</f>
        <v>-18000</v>
      </c>
      <c r="L30" s="8"/>
      <c r="M30" s="16" t="str">
        <f ca="1">Schedule!B30</f>
        <v xml:space="preserve">00:00 00:00 </v>
      </c>
      <c r="N30" s="2">
        <f t="shared" si="17"/>
        <v>-5</v>
      </c>
      <c r="R30" s="16">
        <f t="shared" si="3"/>
        <v>-18000</v>
      </c>
      <c r="S30" s="16">
        <f t="shared" si="12"/>
        <v>0</v>
      </c>
      <c r="T30" s="16">
        <f t="shared" si="13"/>
        <v>0</v>
      </c>
      <c r="U30" s="16">
        <f t="shared" si="14"/>
        <v>0</v>
      </c>
      <c r="V30" s="8">
        <f t="shared" si="7"/>
        <v>0</v>
      </c>
      <c r="W30" s="8" t="str">
        <f t="shared" si="8"/>
        <v/>
      </c>
    </row>
    <row r="31" spans="1:23" x14ac:dyDescent="0.3">
      <c r="A31" s="8">
        <v>30</v>
      </c>
      <c r="B31" s="8">
        <f t="shared" ref="B31" si="18">IF(B30=L$2,B30+1,B30)</f>
        <v>28</v>
      </c>
      <c r="C31" s="8">
        <v>1</v>
      </c>
      <c r="D31" s="8">
        <f t="shared" si="16"/>
        <v>1</v>
      </c>
      <c r="E31" s="8">
        <f ca="1">VLOOKUP(J31,M$2:U51,D31+5,FALSE)</f>
        <v>-18000</v>
      </c>
      <c r="F31" s="8">
        <v>-2</v>
      </c>
      <c r="G31" s="8">
        <v>2</v>
      </c>
      <c r="H31" s="8">
        <v>0</v>
      </c>
      <c r="I31" s="8"/>
      <c r="J31" s="16" t="str">
        <f ca="1">VLOOKUP(B31,Schedule!A$2:B129,2,FALSE)</f>
        <v xml:space="preserve">00:00 00:00 </v>
      </c>
      <c r="K31" s="16">
        <f>Shifts!T31*Scheduleshift!N$14</f>
        <v>-18000</v>
      </c>
      <c r="L31" s="8"/>
      <c r="M31" s="16" t="str">
        <f ca="1">Schedule!B31</f>
        <v xml:space="preserve">00:00 00:00 </v>
      </c>
      <c r="N31" s="2">
        <f t="shared" si="17"/>
        <v>-5</v>
      </c>
      <c r="R31" s="16">
        <f t="shared" si="3"/>
        <v>-18000</v>
      </c>
      <c r="S31" s="16">
        <f t="shared" si="12"/>
        <v>0</v>
      </c>
      <c r="T31" s="16">
        <f t="shared" si="13"/>
        <v>0</v>
      </c>
      <c r="U31" s="16">
        <f t="shared" si="14"/>
        <v>0</v>
      </c>
      <c r="V31" s="8">
        <f t="shared" si="7"/>
        <v>0</v>
      </c>
      <c r="W31" s="8" t="str">
        <f t="shared" si="8"/>
        <v/>
      </c>
    </row>
    <row r="32" spans="1:23" x14ac:dyDescent="0.3">
      <c r="A32" s="8">
        <v>31</v>
      </c>
      <c r="B32" s="8">
        <f t="shared" ref="B32" si="19">IF(D32&gt;D31,B31,B31+1)</f>
        <v>29</v>
      </c>
      <c r="C32" s="8">
        <v>1</v>
      </c>
      <c r="D32" s="8">
        <f t="shared" si="16"/>
        <v>1</v>
      </c>
      <c r="E32" s="8">
        <f ca="1">VLOOKUP(J32,M$2:U52,D32+5,FALSE)</f>
        <v>-18000</v>
      </c>
      <c r="F32" s="8">
        <v>-2</v>
      </c>
      <c r="G32" s="8">
        <v>2</v>
      </c>
      <c r="H32" s="8">
        <v>0</v>
      </c>
      <c r="I32" s="8"/>
      <c r="J32" s="16" t="str">
        <f ca="1">VLOOKUP(B32,Schedule!A$2:B130,2,FALSE)</f>
        <v xml:space="preserve">00:00 00:00 </v>
      </c>
      <c r="K32" s="16">
        <f>Shifts!T32*Scheduleshift!N$14</f>
        <v>-18000</v>
      </c>
      <c r="L32" s="8"/>
      <c r="M32" s="16" t="str">
        <f ca="1">Schedule!B32</f>
        <v xml:space="preserve">00:00 00:00 </v>
      </c>
      <c r="N32" s="2">
        <f t="shared" si="17"/>
        <v>-5</v>
      </c>
      <c r="R32" s="16">
        <f t="shared" si="3"/>
        <v>-18000</v>
      </c>
      <c r="S32" s="16">
        <f t="shared" si="12"/>
        <v>0</v>
      </c>
      <c r="T32" s="16">
        <f t="shared" si="13"/>
        <v>0</v>
      </c>
      <c r="U32" s="16">
        <f t="shared" si="14"/>
        <v>0</v>
      </c>
      <c r="V32" s="8">
        <f t="shared" si="7"/>
        <v>0</v>
      </c>
      <c r="W32" s="8" t="str">
        <f t="shared" si="8"/>
        <v/>
      </c>
    </row>
    <row r="33" spans="13:23" x14ac:dyDescent="0.3">
      <c r="M33" s="16"/>
      <c r="W33" s="8" t="str">
        <f t="shared" si="8"/>
        <v/>
      </c>
    </row>
    <row r="34" spans="13:23" x14ac:dyDescent="0.3">
      <c r="M34" s="16"/>
      <c r="W34" s="8" t="str">
        <f t="shared" si="8"/>
        <v/>
      </c>
    </row>
    <row r="35" spans="13:23" x14ac:dyDescent="0.3">
      <c r="M35" s="16"/>
    </row>
    <row r="36" spans="13:23" x14ac:dyDescent="0.3">
      <c r="M36" s="16"/>
    </row>
    <row r="37" spans="13:23" x14ac:dyDescent="0.3">
      <c r="M37" s="16"/>
    </row>
    <row r="38" spans="13:23" x14ac:dyDescent="0.3">
      <c r="M38" s="16"/>
    </row>
    <row r="39" spans="13:23" x14ac:dyDescent="0.3">
      <c r="M39" s="16"/>
    </row>
    <row r="40" spans="13:23" x14ac:dyDescent="0.3">
      <c r="M40" s="16"/>
    </row>
    <row r="41" spans="13:23" x14ac:dyDescent="0.3">
      <c r="M41" s="16"/>
    </row>
    <row r="42" spans="13:23" x14ac:dyDescent="0.3">
      <c r="M42" s="16"/>
    </row>
    <row r="43" spans="13:23" x14ac:dyDescent="0.3">
      <c r="M43" s="16"/>
    </row>
    <row r="44" spans="13:23" x14ac:dyDescent="0.3">
      <c r="M44" s="16"/>
    </row>
    <row r="45" spans="13:23" x14ac:dyDescent="0.3">
      <c r="M45" s="16"/>
    </row>
    <row r="46" spans="13:23" x14ac:dyDescent="0.3">
      <c r="M46" s="16"/>
    </row>
    <row r="47" spans="13:23" x14ac:dyDescent="0.3">
      <c r="M47" s="16"/>
    </row>
    <row r="48" spans="13:23" x14ac:dyDescent="0.3">
      <c r="M48" s="16"/>
    </row>
    <row r="49" spans="13:13" x14ac:dyDescent="0.3">
      <c r="M49" s="16"/>
    </row>
    <row r="50" spans="13:13" x14ac:dyDescent="0.3">
      <c r="M50" s="16"/>
    </row>
    <row r="51" spans="13:13" x14ac:dyDescent="0.3">
      <c r="M51" s="16"/>
    </row>
    <row r="52" spans="13:13" x14ac:dyDescent="0.3">
      <c r="M52" s="16"/>
    </row>
    <row r="53" spans="13:13" x14ac:dyDescent="0.3">
      <c r="M53" s="16"/>
    </row>
    <row r="54" spans="13:13" x14ac:dyDescent="0.3">
      <c r="M54" s="16"/>
    </row>
    <row r="55" spans="13:13" x14ac:dyDescent="0.3">
      <c r="M55" s="16"/>
    </row>
    <row r="56" spans="13:13" x14ac:dyDescent="0.3">
      <c r="M56" s="16"/>
    </row>
    <row r="57" spans="13:13" x14ac:dyDescent="0.3">
      <c r="M57" s="16"/>
    </row>
    <row r="58" spans="13:13" x14ac:dyDescent="0.3">
      <c r="M58" s="16"/>
    </row>
    <row r="59" spans="13:13" x14ac:dyDescent="0.3">
      <c r="M59" s="16"/>
    </row>
    <row r="60" spans="13:13" x14ac:dyDescent="0.3">
      <c r="M60" s="16"/>
    </row>
    <row r="61" spans="13:13" x14ac:dyDescent="0.3">
      <c r="M61" s="16"/>
    </row>
    <row r="62" spans="13:13" x14ac:dyDescent="0.3">
      <c r="M62" s="16"/>
    </row>
    <row r="63" spans="13:13" x14ac:dyDescent="0.3">
      <c r="M63" s="16"/>
    </row>
    <row r="64" spans="13:13" x14ac:dyDescent="0.3">
      <c r="M64" s="16"/>
    </row>
    <row r="65" spans="13:13" x14ac:dyDescent="0.3">
      <c r="M65" s="16"/>
    </row>
    <row r="66" spans="13:13" x14ac:dyDescent="0.3">
      <c r="M66" s="16"/>
    </row>
    <row r="67" spans="13:13" x14ac:dyDescent="0.3">
      <c r="M67" s="16"/>
    </row>
    <row r="68" spans="13:13" x14ac:dyDescent="0.3">
      <c r="M68" s="16"/>
    </row>
    <row r="69" spans="13:13" x14ac:dyDescent="0.3">
      <c r="M69" s="16"/>
    </row>
    <row r="70" spans="13:13" x14ac:dyDescent="0.3">
      <c r="M70" s="16"/>
    </row>
    <row r="71" spans="13:13" x14ac:dyDescent="0.3">
      <c r="M71" s="16"/>
    </row>
    <row r="72" spans="13:13" x14ac:dyDescent="0.3">
      <c r="M72" s="16"/>
    </row>
    <row r="73" spans="13:13" x14ac:dyDescent="0.3">
      <c r="M73" s="1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8B4E-5644-4471-BD50-E357C0D86FA1}">
  <dimension ref="A1:AA239"/>
  <sheetViews>
    <sheetView workbookViewId="0">
      <pane ySplit="1" topLeftCell="A2" activePane="bottomLeft" state="frozen"/>
      <selection pane="bottomLeft" activeCell="E6" sqref="E6"/>
    </sheetView>
  </sheetViews>
  <sheetFormatPr defaultRowHeight="14.4" x14ac:dyDescent="0.3"/>
  <cols>
    <col min="14" max="14" width="10.5546875" customWidth="1"/>
    <col min="16" max="17" width="10.5546875" style="49" bestFit="1" customWidth="1"/>
  </cols>
  <sheetData>
    <row r="1" spans="1:27" x14ac:dyDescent="0.3">
      <c r="A1" s="8" t="s">
        <v>409</v>
      </c>
      <c r="B1" s="8" t="s">
        <v>410</v>
      </c>
      <c r="C1" s="8" t="s">
        <v>411</v>
      </c>
      <c r="D1" s="8" t="s">
        <v>412</v>
      </c>
      <c r="E1" s="8" t="s">
        <v>413</v>
      </c>
      <c r="F1" s="8" t="s">
        <v>414</v>
      </c>
      <c r="G1" s="8" t="s">
        <v>415</v>
      </c>
      <c r="H1" s="8" t="s">
        <v>416</v>
      </c>
      <c r="I1" s="8" t="s">
        <v>417</v>
      </c>
      <c r="J1" s="8" t="s">
        <v>418</v>
      </c>
      <c r="K1" s="8" t="s">
        <v>419</v>
      </c>
      <c r="L1" s="8" t="s">
        <v>420</v>
      </c>
      <c r="M1" s="8" t="s">
        <v>421</v>
      </c>
      <c r="N1" s="8" t="s">
        <v>422</v>
      </c>
      <c r="O1" s="8" t="s">
        <v>423</v>
      </c>
      <c r="P1" s="49" t="s">
        <v>424</v>
      </c>
      <c r="Q1" s="49" t="s">
        <v>425</v>
      </c>
      <c r="R1" s="8" t="s">
        <v>426</v>
      </c>
      <c r="AA1" t="s">
        <v>473</v>
      </c>
    </row>
    <row r="2" spans="1:27" x14ac:dyDescent="0.3">
      <c r="A2" t="str">
        <f>Personnel!A2</f>
        <v>1</v>
      </c>
      <c r="B2" s="8" t="str">
        <f>Personnel!B2</f>
        <v>1</v>
      </c>
      <c r="C2" s="8" t="str">
        <f>Personnel!C2</f>
        <v>1</v>
      </c>
      <c r="D2" s="8" t="str">
        <f>IF(Personnel!D2="","",Personnel!D2)</f>
        <v/>
      </c>
      <c r="E2" s="8">
        <f>Personnel!E2</f>
        <v>0</v>
      </c>
      <c r="F2" s="8">
        <f>Personnel!F2</f>
        <v>0</v>
      </c>
      <c r="G2" s="8" t="str">
        <f>Personnel!G2</f>
        <v xml:space="preserve"> </v>
      </c>
      <c r="H2" s="8" t="e">
        <f ca="1">VLOOKUP(Personnel!H2,ScheduleRotate!A$2:E400,5,FALSE)</f>
        <v>#N/A</v>
      </c>
      <c r="I2" s="8" t="e">
        <f>VLOOKUP(Personnel!I2,Site!B$3:C50,2,FALSE)</f>
        <v>#N/A</v>
      </c>
      <c r="J2" s="8">
        <f>IF(ISBLANK(Personnel!J2),-1,VLOOKUP(Personnel!J2,CostCenter!C$3:D32,2,FALSE))</f>
        <v>-1</v>
      </c>
      <c r="K2" s="8">
        <f>IF(ISBLANK(Personnel!K2),-1,VLOOKUP(Personnel!K2,Deptref!C$3:F60,4,FALSE))</f>
        <v>-1</v>
      </c>
      <c r="L2" s="8">
        <f>IF(ISBLANK(Personnel!L2),-1,VLOOKUP(Personnel!L2,Jobposts!C$3:D80,2,FALSE))</f>
        <v>-1</v>
      </c>
      <c r="M2" s="8">
        <v>-1</v>
      </c>
      <c r="N2">
        <v>0</v>
      </c>
      <c r="O2" t="str">
        <f>IF(ISBLANK(Personnel!S2),"",Personnel!S2)</f>
        <v/>
      </c>
      <c r="P2" s="49">
        <f ca="1">Personnel!T2</f>
        <v>44517</v>
      </c>
      <c r="Q2" s="49" t="str">
        <f>Personnel!U2</f>
        <v>1899-12-30 00:00:00.000</v>
      </c>
      <c r="R2">
        <f>Personnel!V2</f>
        <v>1</v>
      </c>
      <c r="T2" t="str">
        <f>F2&amp;" "&amp;E2</f>
        <v>0 0</v>
      </c>
      <c r="AA2" t="e">
        <f ca="1">"insert into empdetails([empref],[payrollno],[cardno],[rfcardid],[surname],[forenames],[initials],[scheduleref],[siteref],[costcenterref],[deptref],[jobpostref],[assPointref],[supervisor],[email],[validfrom],[validTo],[HolEntGroupRef]) values ('"&amp;A2&amp;"','"&amp;B2&amp;"','"&amp;C2&amp;"','"&amp;D2&amp;"','"&amp;E2&amp;"','"&amp;F2&amp;"','"&amp;G2&amp;"','"&amp;H2&amp;"','"&amp;I2&amp;"','"&amp;J2&amp;"','"&amp;K2&amp;"','"&amp;L2&amp;"','"&amp;M2&amp;"','"&amp;N2&amp;"','"&amp;O2&amp;"','"&amp;TEXT(P2,"yyyy-mm-dd")&amp;"','"&amp;TEXT(Q2,"yyyy-mm-dd")&amp;"','"&amp;R2&amp;"')exec @id=dbo.nextval 'empdetails.empref'"</f>
        <v>#N/A</v>
      </c>
    </row>
    <row r="3" spans="1:27" x14ac:dyDescent="0.3">
      <c r="A3" s="8" t="str">
        <f>Personnel!A3</f>
        <v>2</v>
      </c>
      <c r="B3" s="8" t="str">
        <f>Personnel!B3</f>
        <v>2</v>
      </c>
      <c r="C3" s="8" t="str">
        <f>Personnel!C3</f>
        <v>2</v>
      </c>
      <c r="D3" s="8" t="str">
        <f>IF(Personnel!D3="","",Personnel!D3)</f>
        <v/>
      </c>
      <c r="E3" s="8">
        <f>Personnel!E3</f>
        <v>0</v>
      </c>
      <c r="F3" s="8">
        <f>Personnel!F3</f>
        <v>0</v>
      </c>
      <c r="G3" s="8" t="str">
        <f>Personnel!G3</f>
        <v xml:space="preserve"> </v>
      </c>
      <c r="H3" s="8" t="e">
        <f ca="1">VLOOKUP(Personnel!H3,ScheduleRotate!A$2:E401,5,FALSE)</f>
        <v>#N/A</v>
      </c>
      <c r="I3" s="8" t="e">
        <f>VLOOKUP(Personnel!I3,Site!B$3:C51,2,FALSE)</f>
        <v>#N/A</v>
      </c>
      <c r="J3" s="8">
        <f>IF(ISBLANK(Personnel!J3),-1,VLOOKUP(Personnel!J3,CostCenter!C$3:D33,2,FALSE))</f>
        <v>-1</v>
      </c>
      <c r="K3" s="8">
        <f>IF(ISBLANK(Personnel!K3),-1,VLOOKUP(Personnel!K3,Deptref!C$3:F61,4,FALSE))</f>
        <v>-1</v>
      </c>
      <c r="L3" s="8">
        <f>IF(ISBLANK(Personnel!L3),-1,VLOOKUP(Personnel!L3,Jobposts!C$3:D81,2,FALSE))</f>
        <v>-1</v>
      </c>
      <c r="M3" s="8">
        <v>-1</v>
      </c>
      <c r="N3" s="8">
        <v>0</v>
      </c>
      <c r="O3" s="8" t="str">
        <f>IF(ISBLANK(Personnel!S3),"",Personnel!S3)</f>
        <v/>
      </c>
      <c r="P3" s="49">
        <f ca="1">Personnel!T3</f>
        <v>44517</v>
      </c>
      <c r="Q3" s="49" t="str">
        <f>Personnel!U3</f>
        <v>1899-12-30 00:00:00.000</v>
      </c>
      <c r="R3" s="8">
        <f>Personnel!V3</f>
        <v>1</v>
      </c>
      <c r="T3" s="8" t="str">
        <f t="shared" ref="T3:T66" si="0">F3&amp;" "&amp;E3</f>
        <v>0 0</v>
      </c>
      <c r="AA3" s="8" t="e">
        <f t="shared" ref="AA3:AA66" ca="1" si="1">"insert into empdetails([empref],[payrollno],[cardno],[rfcardid],[surname],[forenames],[initials],[scheduleref],[siteref],[costcenterref],[deptref],[jobpostref],[assPointref],[supervisor],[email],[validfrom],[validTo],[HolEntGroupRef]) values ('"&amp;A3&amp;"','"&amp;B3&amp;"','"&amp;C3&amp;"','"&amp;D3&amp;"','"&amp;E3&amp;"','"&amp;F3&amp;"','"&amp;G3&amp;"','"&amp;H3&amp;"','"&amp;I3&amp;"','"&amp;J3&amp;"','"&amp;K3&amp;"','"&amp;L3&amp;"','"&amp;M3&amp;"','"&amp;N3&amp;"','"&amp;O3&amp;"','"&amp;TEXT(P3,"yyyy-mm-dd")&amp;"','"&amp;TEXT(Q3,"yyyy-mm-dd")&amp;"','"&amp;R3&amp;"')exec @id=dbo.nextval 'empdetails.empref'"</f>
        <v>#N/A</v>
      </c>
    </row>
    <row r="4" spans="1:27" x14ac:dyDescent="0.3">
      <c r="A4" s="8" t="str">
        <f>Personnel!A4</f>
        <v>3</v>
      </c>
      <c r="B4" s="8" t="str">
        <f>Personnel!B4</f>
        <v>3</v>
      </c>
      <c r="C4" s="8" t="str">
        <f>Personnel!C4</f>
        <v>3</v>
      </c>
      <c r="D4" s="8" t="str">
        <f>IF(Personnel!D4="","",Personnel!D4)</f>
        <v/>
      </c>
      <c r="E4" s="8">
        <f>Personnel!E4</f>
        <v>0</v>
      </c>
      <c r="F4" s="8">
        <f>Personnel!F4</f>
        <v>0</v>
      </c>
      <c r="G4" s="8" t="str">
        <f>Personnel!G4</f>
        <v xml:space="preserve"> </v>
      </c>
      <c r="H4" s="8" t="e">
        <f ca="1">VLOOKUP(Personnel!H4,ScheduleRotate!A$2:E402,5,FALSE)</f>
        <v>#N/A</v>
      </c>
      <c r="I4" s="8" t="e">
        <f>VLOOKUP(Personnel!I4,Site!B$3:C52,2,FALSE)</f>
        <v>#N/A</v>
      </c>
      <c r="J4" s="8">
        <f>IF(ISBLANK(Personnel!J4),-1,VLOOKUP(Personnel!J4,CostCenter!C$3:D34,2,FALSE))</f>
        <v>-1</v>
      </c>
      <c r="K4" s="8">
        <f>IF(ISBLANK(Personnel!K4),-1,VLOOKUP(Personnel!K4,Deptref!C$3:F62,4,FALSE))</f>
        <v>-1</v>
      </c>
      <c r="L4" s="8">
        <f>IF(ISBLANK(Personnel!L4),-1,VLOOKUP(Personnel!L4,Jobposts!C$3:D82,2,FALSE))</f>
        <v>-1</v>
      </c>
      <c r="M4" s="8">
        <v>-1</v>
      </c>
      <c r="N4" s="8">
        <v>0</v>
      </c>
      <c r="O4" s="8" t="str">
        <f>IF(ISBLANK(Personnel!S4),"",Personnel!S4)</f>
        <v/>
      </c>
      <c r="P4" s="49">
        <f ca="1">Personnel!T4</f>
        <v>44517</v>
      </c>
      <c r="Q4" s="49" t="str">
        <f>Personnel!U4</f>
        <v>1899-12-30 00:00:00.000</v>
      </c>
      <c r="R4" s="8">
        <f>Personnel!V4</f>
        <v>1</v>
      </c>
      <c r="T4" s="8" t="str">
        <f t="shared" si="0"/>
        <v>0 0</v>
      </c>
      <c r="AA4" s="8" t="e">
        <f t="shared" ca="1" si="1"/>
        <v>#N/A</v>
      </c>
    </row>
    <row r="5" spans="1:27" x14ac:dyDescent="0.3">
      <c r="A5" s="8" t="str">
        <f>Personnel!A5</f>
        <v>4</v>
      </c>
      <c r="B5" s="8" t="str">
        <f>Personnel!B5</f>
        <v>4</v>
      </c>
      <c r="C5" s="8" t="str">
        <f>Personnel!C5</f>
        <v>4</v>
      </c>
      <c r="D5" s="8" t="str">
        <f>IF(Personnel!D5="","",Personnel!D5)</f>
        <v/>
      </c>
      <c r="E5" s="8">
        <f>Personnel!E5</f>
        <v>0</v>
      </c>
      <c r="F5" s="8">
        <f>Personnel!F5</f>
        <v>0</v>
      </c>
      <c r="G5" s="8" t="str">
        <f>Personnel!G5</f>
        <v xml:space="preserve"> </v>
      </c>
      <c r="H5" s="8" t="e">
        <f ca="1">VLOOKUP(Personnel!H5,ScheduleRotate!A$2:E403,5,FALSE)</f>
        <v>#N/A</v>
      </c>
      <c r="I5" s="8" t="e">
        <f>VLOOKUP(Personnel!I5,Site!B$3:C53,2,FALSE)</f>
        <v>#N/A</v>
      </c>
      <c r="J5" s="8">
        <f>IF(ISBLANK(Personnel!J5),-1,VLOOKUP(Personnel!J5,CostCenter!C$3:D35,2,FALSE))</f>
        <v>-1</v>
      </c>
      <c r="K5" s="8">
        <f>IF(ISBLANK(Personnel!K5),-1,VLOOKUP(Personnel!K5,Deptref!C$3:F63,4,FALSE))</f>
        <v>-1</v>
      </c>
      <c r="L5" s="8">
        <f>IF(ISBLANK(Personnel!L5),-1,VLOOKUP(Personnel!L5,Jobposts!C$3:D83,2,FALSE))</f>
        <v>-1</v>
      </c>
      <c r="M5" s="8">
        <v>-1</v>
      </c>
      <c r="N5" s="8">
        <v>0</v>
      </c>
      <c r="O5" s="8" t="str">
        <f>IF(ISBLANK(Personnel!S5),"",Personnel!S5)</f>
        <v/>
      </c>
      <c r="P5" s="49">
        <f ca="1">Personnel!T5</f>
        <v>44517</v>
      </c>
      <c r="Q5" s="49" t="str">
        <f>Personnel!U5</f>
        <v>1899-12-30 00:00:00.000</v>
      </c>
      <c r="R5" s="8">
        <f>Personnel!V5</f>
        <v>1</v>
      </c>
      <c r="T5" s="8" t="str">
        <f t="shared" si="0"/>
        <v>0 0</v>
      </c>
      <c r="AA5" s="8" t="e">
        <f t="shared" ca="1" si="1"/>
        <v>#N/A</v>
      </c>
    </row>
    <row r="6" spans="1:27" x14ac:dyDescent="0.3">
      <c r="A6" s="8" t="str">
        <f>Personnel!A6</f>
        <v>5</v>
      </c>
      <c r="B6" s="8" t="str">
        <f>Personnel!B6</f>
        <v>5</v>
      </c>
      <c r="C6" s="8" t="str">
        <f>Personnel!C6</f>
        <v>5</v>
      </c>
      <c r="D6" s="8" t="str">
        <f>IF(Personnel!D6="","",Personnel!D6)</f>
        <v/>
      </c>
      <c r="E6" s="8">
        <f>Personnel!E6</f>
        <v>0</v>
      </c>
      <c r="F6" s="8">
        <f>Personnel!F6</f>
        <v>0</v>
      </c>
      <c r="G6" s="8" t="str">
        <f>Personnel!G6</f>
        <v xml:space="preserve"> </v>
      </c>
      <c r="H6" s="8" t="e">
        <f ca="1">VLOOKUP(Personnel!H6,ScheduleRotate!A$2:E404,5,FALSE)</f>
        <v>#N/A</v>
      </c>
      <c r="I6" s="8" t="e">
        <f>VLOOKUP(Personnel!I6,Site!B$3:C54,2,FALSE)</f>
        <v>#N/A</v>
      </c>
      <c r="J6" s="8">
        <f>IF(ISBLANK(Personnel!J6),-1,VLOOKUP(Personnel!J6,CostCenter!C$3:D36,2,FALSE))</f>
        <v>-1</v>
      </c>
      <c r="K6" s="8">
        <f>IF(ISBLANK(Personnel!K6),-1,VLOOKUP(Personnel!K6,Deptref!C$3:F64,4,FALSE))</f>
        <v>-1</v>
      </c>
      <c r="L6" s="8">
        <f>IF(ISBLANK(Personnel!L6),-1,VLOOKUP(Personnel!L6,Jobposts!C$3:D84,2,FALSE))</f>
        <v>-1</v>
      </c>
      <c r="M6" s="8">
        <v>-1</v>
      </c>
      <c r="N6" s="8">
        <v>0</v>
      </c>
      <c r="O6" s="8" t="str">
        <f>IF(ISBLANK(Personnel!S6),"",Personnel!S6)</f>
        <v/>
      </c>
      <c r="P6" s="49">
        <f ca="1">Personnel!T6</f>
        <v>44517</v>
      </c>
      <c r="Q6" s="49" t="str">
        <f>Personnel!U6</f>
        <v>1899-12-30 00:00:00.000</v>
      </c>
      <c r="R6" s="8">
        <f>Personnel!V6</f>
        <v>1</v>
      </c>
      <c r="T6" s="8" t="str">
        <f t="shared" si="0"/>
        <v>0 0</v>
      </c>
      <c r="AA6" s="8" t="e">
        <f t="shared" ca="1" si="1"/>
        <v>#N/A</v>
      </c>
    </row>
    <row r="7" spans="1:27" x14ac:dyDescent="0.3">
      <c r="A7" s="8" t="str">
        <f>Personnel!A7</f>
        <v>6</v>
      </c>
      <c r="B7" s="8" t="str">
        <f>Personnel!B7</f>
        <v>6</v>
      </c>
      <c r="C7" s="8" t="str">
        <f>Personnel!C7</f>
        <v>6</v>
      </c>
      <c r="D7" s="8" t="str">
        <f>IF(Personnel!D7="","",Personnel!D7)</f>
        <v/>
      </c>
      <c r="E7" s="8" t="str">
        <f>Personnel!E7</f>
        <v xml:space="preserve"> </v>
      </c>
      <c r="F7" s="8" t="str">
        <f>Personnel!F7</f>
        <v xml:space="preserve"> </v>
      </c>
      <c r="G7" s="8" t="str">
        <f>Personnel!G7</f>
        <v xml:space="preserve"> </v>
      </c>
      <c r="H7" s="8" t="e">
        <f ca="1">VLOOKUP(Personnel!H7,ScheduleRotate!A$2:E405,5,FALSE)</f>
        <v>#N/A</v>
      </c>
      <c r="I7" s="8" t="e">
        <f>VLOOKUP(Personnel!I7,Site!B$3:C55,2,FALSE)</f>
        <v>#N/A</v>
      </c>
      <c r="J7" s="8">
        <f>IF(ISBLANK(Personnel!J7),-1,VLOOKUP(Personnel!J7,CostCenter!C$3:D37,2,FALSE))</f>
        <v>-1</v>
      </c>
      <c r="K7" s="8">
        <f>IF(ISBLANK(Personnel!K7),-1,VLOOKUP(Personnel!K7,Deptref!C$3:F65,4,FALSE))</f>
        <v>-1</v>
      </c>
      <c r="L7" s="8">
        <f>IF(ISBLANK(Personnel!L7),-1,VLOOKUP(Personnel!L7,Jobposts!C$3:D85,2,FALSE))</f>
        <v>-1</v>
      </c>
      <c r="M7" s="8">
        <v>-1</v>
      </c>
      <c r="N7" s="8">
        <v>0</v>
      </c>
      <c r="O7" s="8" t="str">
        <f>IF(ISBLANK(Personnel!S7),"",Personnel!S7)</f>
        <v/>
      </c>
      <c r="P7" s="49">
        <f ca="1">Personnel!T7</f>
        <v>44517</v>
      </c>
      <c r="Q7" s="49" t="str">
        <f>Personnel!U7</f>
        <v>1899-12-30 00:00:00.000</v>
      </c>
      <c r="R7" s="8">
        <f>Personnel!V7</f>
        <v>1</v>
      </c>
      <c r="T7" s="8" t="str">
        <f t="shared" si="0"/>
        <v xml:space="preserve">   </v>
      </c>
      <c r="AA7" s="8" t="e">
        <f t="shared" ca="1" si="1"/>
        <v>#N/A</v>
      </c>
    </row>
    <row r="8" spans="1:27" x14ac:dyDescent="0.3">
      <c r="A8" s="8" t="str">
        <f>Personnel!A8</f>
        <v>7</v>
      </c>
      <c r="B8" s="8" t="str">
        <f>Personnel!B8</f>
        <v>7</v>
      </c>
      <c r="C8" s="8" t="str">
        <f>Personnel!C8</f>
        <v>7</v>
      </c>
      <c r="D8" s="8" t="str">
        <f>IF(Personnel!D8="","",Personnel!D8)</f>
        <v/>
      </c>
      <c r="E8" s="8" t="str">
        <f>Personnel!E8</f>
        <v xml:space="preserve"> </v>
      </c>
      <c r="F8" s="8" t="str">
        <f>Personnel!F8</f>
        <v xml:space="preserve"> </v>
      </c>
      <c r="G8" s="8" t="str">
        <f>Personnel!G8</f>
        <v xml:space="preserve"> </v>
      </c>
      <c r="H8" s="8" t="e">
        <f ca="1">VLOOKUP(Personnel!H8,ScheduleRotate!A$2:E406,5,FALSE)</f>
        <v>#N/A</v>
      </c>
      <c r="I8" s="8" t="e">
        <f>VLOOKUP(Personnel!I8,Site!B$3:C56,2,FALSE)</f>
        <v>#N/A</v>
      </c>
      <c r="J8" s="8">
        <f>IF(ISBLANK(Personnel!J8),-1,VLOOKUP(Personnel!J8,CostCenter!C$3:D38,2,FALSE))</f>
        <v>-1</v>
      </c>
      <c r="K8" s="8">
        <f>IF(ISBLANK(Personnel!K8),-1,VLOOKUP(Personnel!K8,Deptref!C$3:F66,4,FALSE))</f>
        <v>-1</v>
      </c>
      <c r="L8" s="8">
        <f>IF(ISBLANK(Personnel!L8),-1,VLOOKUP(Personnel!L8,Jobposts!C$3:D86,2,FALSE))</f>
        <v>-1</v>
      </c>
      <c r="M8" s="8">
        <v>-1</v>
      </c>
      <c r="N8" s="8">
        <v>0</v>
      </c>
      <c r="O8" s="8" t="str">
        <f>IF(ISBLANK(Personnel!S8),"",Personnel!S8)</f>
        <v/>
      </c>
      <c r="P8" s="49">
        <f ca="1">Personnel!T8</f>
        <v>44517</v>
      </c>
      <c r="Q8" s="49" t="str">
        <f>Personnel!U8</f>
        <v>1899-12-30 00:00:00.000</v>
      </c>
      <c r="R8" s="8">
        <f>Personnel!V8</f>
        <v>1</v>
      </c>
      <c r="T8" s="8" t="str">
        <f t="shared" si="0"/>
        <v xml:space="preserve">   </v>
      </c>
      <c r="AA8" s="8" t="e">
        <f t="shared" ca="1" si="1"/>
        <v>#N/A</v>
      </c>
    </row>
    <row r="9" spans="1:27" x14ac:dyDescent="0.3">
      <c r="A9" s="8" t="str">
        <f>Personnel!A9</f>
        <v>8</v>
      </c>
      <c r="B9" s="8" t="str">
        <f>Personnel!B9</f>
        <v>8</v>
      </c>
      <c r="C9" s="8" t="str">
        <f>Personnel!C9</f>
        <v>8</v>
      </c>
      <c r="D9" s="8" t="str">
        <f>IF(Personnel!D9="","",Personnel!D9)</f>
        <v/>
      </c>
      <c r="E9" s="8" t="str">
        <f>Personnel!E9</f>
        <v xml:space="preserve"> </v>
      </c>
      <c r="F9" s="8" t="str">
        <f>Personnel!F9</f>
        <v xml:space="preserve"> </v>
      </c>
      <c r="G9" s="8" t="str">
        <f>Personnel!G9</f>
        <v xml:space="preserve"> </v>
      </c>
      <c r="H9" s="8" t="e">
        <f ca="1">VLOOKUP(Personnel!H9,ScheduleRotate!A$2:E407,5,FALSE)</f>
        <v>#N/A</v>
      </c>
      <c r="I9" s="8" t="e">
        <f>VLOOKUP(Personnel!I9,Site!B$3:C57,2,FALSE)</f>
        <v>#N/A</v>
      </c>
      <c r="J9" s="8">
        <f>IF(ISBLANK(Personnel!J9),-1,VLOOKUP(Personnel!J9,CostCenter!C$3:D39,2,FALSE))</f>
        <v>-1</v>
      </c>
      <c r="K9" s="8">
        <f>IF(ISBLANK(Personnel!K9),-1,VLOOKUP(Personnel!K9,Deptref!C$3:F67,4,FALSE))</f>
        <v>-1</v>
      </c>
      <c r="L9" s="8">
        <f>IF(ISBLANK(Personnel!L9),-1,VLOOKUP(Personnel!L9,Jobposts!C$3:D87,2,FALSE))</f>
        <v>-1</v>
      </c>
      <c r="M9" s="8">
        <v>-1</v>
      </c>
      <c r="N9" s="8">
        <v>0</v>
      </c>
      <c r="O9" s="8" t="str">
        <f>IF(ISBLANK(Personnel!S9),"",Personnel!S9)</f>
        <v/>
      </c>
      <c r="P9" s="49">
        <f ca="1">Personnel!T9</f>
        <v>44517</v>
      </c>
      <c r="Q9" s="49" t="str">
        <f>Personnel!U9</f>
        <v>1899-12-30 00:00:00.000</v>
      </c>
      <c r="R9" s="8">
        <f>Personnel!V9</f>
        <v>1</v>
      </c>
      <c r="T9" s="8" t="str">
        <f t="shared" si="0"/>
        <v xml:space="preserve">   </v>
      </c>
      <c r="AA9" s="8" t="e">
        <f t="shared" ca="1" si="1"/>
        <v>#N/A</v>
      </c>
    </row>
    <row r="10" spans="1:27" x14ac:dyDescent="0.3">
      <c r="A10" s="8" t="str">
        <f>Personnel!A10</f>
        <v>9</v>
      </c>
      <c r="B10" s="8" t="str">
        <f>Personnel!B10</f>
        <v>9</v>
      </c>
      <c r="C10" s="8" t="str">
        <f>Personnel!C10</f>
        <v>9</v>
      </c>
      <c r="D10" s="8" t="str">
        <f>IF(Personnel!D10="","",Personnel!D10)</f>
        <v/>
      </c>
      <c r="E10" s="8" t="str">
        <f>Personnel!E10</f>
        <v xml:space="preserve"> </v>
      </c>
      <c r="F10" s="8" t="str">
        <f>Personnel!F10</f>
        <v xml:space="preserve"> </v>
      </c>
      <c r="G10" s="8" t="str">
        <f>Personnel!G10</f>
        <v xml:space="preserve"> </v>
      </c>
      <c r="H10" s="8" t="e">
        <f ca="1">VLOOKUP(Personnel!H10,ScheduleRotate!A$2:E408,5,FALSE)</f>
        <v>#N/A</v>
      </c>
      <c r="I10" s="8" t="e">
        <f>VLOOKUP(Personnel!I10,Site!B$3:C58,2,FALSE)</f>
        <v>#N/A</v>
      </c>
      <c r="J10" s="8">
        <f>IF(ISBLANK(Personnel!J10),-1,VLOOKUP(Personnel!J10,CostCenter!C$3:D40,2,FALSE))</f>
        <v>-1</v>
      </c>
      <c r="K10" s="8">
        <f>IF(ISBLANK(Personnel!K10),-1,VLOOKUP(Personnel!K10,Deptref!C$3:F68,4,FALSE))</f>
        <v>-1</v>
      </c>
      <c r="L10" s="8">
        <f>IF(ISBLANK(Personnel!L10),-1,VLOOKUP(Personnel!L10,Jobposts!C$3:D88,2,FALSE))</f>
        <v>-1</v>
      </c>
      <c r="M10" s="8">
        <v>-1</v>
      </c>
      <c r="N10" s="8">
        <v>0</v>
      </c>
      <c r="O10" s="8" t="str">
        <f>IF(ISBLANK(Personnel!S10),"",Personnel!S10)</f>
        <v/>
      </c>
      <c r="P10" s="49">
        <f ca="1">Personnel!T10</f>
        <v>44517</v>
      </c>
      <c r="Q10" s="49" t="str">
        <f>Personnel!U10</f>
        <v>1899-12-30 00:00:00.000</v>
      </c>
      <c r="R10" s="8">
        <f>Personnel!V10</f>
        <v>1</v>
      </c>
      <c r="T10" s="8" t="str">
        <f t="shared" si="0"/>
        <v xml:space="preserve">   </v>
      </c>
      <c r="AA10" s="8" t="e">
        <f t="shared" ca="1" si="1"/>
        <v>#N/A</v>
      </c>
    </row>
    <row r="11" spans="1:27" x14ac:dyDescent="0.3">
      <c r="A11" s="8" t="str">
        <f>Personnel!A11</f>
        <v>10</v>
      </c>
      <c r="B11" s="8" t="str">
        <f>Personnel!B11</f>
        <v>10</v>
      </c>
      <c r="C11" s="8" t="str">
        <f>Personnel!C11</f>
        <v>10</v>
      </c>
      <c r="D11" s="8" t="str">
        <f>IF(Personnel!D11="","",Personnel!D11)</f>
        <v/>
      </c>
      <c r="E11" s="8" t="str">
        <f>Personnel!E11</f>
        <v xml:space="preserve"> </v>
      </c>
      <c r="F11" s="8" t="str">
        <f>Personnel!F11</f>
        <v xml:space="preserve"> </v>
      </c>
      <c r="G11" s="8" t="str">
        <f>Personnel!G11</f>
        <v xml:space="preserve"> </v>
      </c>
      <c r="H11" s="8" t="e">
        <f ca="1">VLOOKUP(Personnel!H11,ScheduleRotate!A$2:E409,5,FALSE)</f>
        <v>#N/A</v>
      </c>
      <c r="I11" s="8" t="e">
        <f>VLOOKUP(Personnel!I11,Site!B$3:C59,2,FALSE)</f>
        <v>#N/A</v>
      </c>
      <c r="J11" s="8">
        <f>IF(ISBLANK(Personnel!J11),-1,VLOOKUP(Personnel!J11,CostCenter!C$3:D41,2,FALSE))</f>
        <v>-1</v>
      </c>
      <c r="K11" s="8">
        <f>IF(ISBLANK(Personnel!K11),-1,VLOOKUP(Personnel!K11,Deptref!C$3:F69,4,FALSE))</f>
        <v>-1</v>
      </c>
      <c r="L11" s="8">
        <f>IF(ISBLANK(Personnel!L11),-1,VLOOKUP(Personnel!L11,Jobposts!C$3:D89,2,FALSE))</f>
        <v>-1</v>
      </c>
      <c r="M11" s="8">
        <v>-1</v>
      </c>
      <c r="N11" s="8">
        <v>0</v>
      </c>
      <c r="O11" s="8" t="str">
        <f>IF(ISBLANK(Personnel!S11),"",Personnel!S11)</f>
        <v/>
      </c>
      <c r="P11" s="49">
        <f ca="1">Personnel!T11</f>
        <v>44517</v>
      </c>
      <c r="Q11" s="49" t="str">
        <f>Personnel!U11</f>
        <v>1899-12-30 00:00:00.000</v>
      </c>
      <c r="R11" s="8">
        <f>Personnel!V11</f>
        <v>1</v>
      </c>
      <c r="T11" s="8" t="str">
        <f t="shared" si="0"/>
        <v xml:space="preserve">   </v>
      </c>
      <c r="AA11" s="8" t="e">
        <f t="shared" ca="1" si="1"/>
        <v>#N/A</v>
      </c>
    </row>
    <row r="12" spans="1:27" x14ac:dyDescent="0.3">
      <c r="A12" s="8" t="str">
        <f>Personnel!A12</f>
        <v>11</v>
      </c>
      <c r="B12" s="8" t="str">
        <f>Personnel!B12</f>
        <v>11</v>
      </c>
      <c r="C12" s="8" t="str">
        <f>Personnel!C12</f>
        <v>11</v>
      </c>
      <c r="D12" s="8" t="str">
        <f>IF(Personnel!D12="","",Personnel!D12)</f>
        <v/>
      </c>
      <c r="E12" s="8" t="str">
        <f>Personnel!E12</f>
        <v xml:space="preserve"> </v>
      </c>
      <c r="F12" s="8" t="str">
        <f>Personnel!F12</f>
        <v xml:space="preserve"> </v>
      </c>
      <c r="G12" s="8" t="str">
        <f>Personnel!G12</f>
        <v xml:space="preserve"> </v>
      </c>
      <c r="H12" s="8" t="e">
        <f ca="1">VLOOKUP(Personnel!H12,ScheduleRotate!A$2:E410,5,FALSE)</f>
        <v>#N/A</v>
      </c>
      <c r="I12" s="8" t="e">
        <f>VLOOKUP(Personnel!I12,Site!B$3:C60,2,FALSE)</f>
        <v>#N/A</v>
      </c>
      <c r="J12" s="8">
        <f>IF(ISBLANK(Personnel!J12),-1,VLOOKUP(Personnel!J12,CostCenter!C$3:D42,2,FALSE))</f>
        <v>-1</v>
      </c>
      <c r="K12" s="8">
        <f>IF(ISBLANK(Personnel!K12),-1,VLOOKUP(Personnel!K12,Deptref!C$3:F70,4,FALSE))</f>
        <v>-1</v>
      </c>
      <c r="L12" s="8">
        <f>IF(ISBLANK(Personnel!L12),-1,VLOOKUP(Personnel!L12,Jobposts!C$3:D90,2,FALSE))</f>
        <v>-1</v>
      </c>
      <c r="M12" s="8">
        <v>-1</v>
      </c>
      <c r="N12" s="8">
        <v>0</v>
      </c>
      <c r="O12" s="8" t="str">
        <f>IF(ISBLANK(Personnel!S12),"",Personnel!S12)</f>
        <v/>
      </c>
      <c r="P12" s="49">
        <f ca="1">Personnel!T12</f>
        <v>44517</v>
      </c>
      <c r="Q12" s="49" t="str">
        <f>Personnel!U12</f>
        <v>1899-12-30 00:00:00.000</v>
      </c>
      <c r="R12" s="8">
        <f>Personnel!V12</f>
        <v>1</v>
      </c>
      <c r="T12" s="8" t="str">
        <f t="shared" si="0"/>
        <v xml:space="preserve">   </v>
      </c>
      <c r="AA12" s="8" t="e">
        <f t="shared" ca="1" si="1"/>
        <v>#N/A</v>
      </c>
    </row>
    <row r="13" spans="1:27" x14ac:dyDescent="0.3">
      <c r="A13" s="8" t="str">
        <f>Personnel!A13</f>
        <v>12</v>
      </c>
      <c r="B13" s="8" t="str">
        <f>Personnel!B13</f>
        <v>12</v>
      </c>
      <c r="C13" s="8" t="str">
        <f>Personnel!C13</f>
        <v>12</v>
      </c>
      <c r="D13" s="8" t="str">
        <f>IF(Personnel!D13="","",Personnel!D13)</f>
        <v/>
      </c>
      <c r="E13" s="8" t="str">
        <f>Personnel!E13</f>
        <v xml:space="preserve"> </v>
      </c>
      <c r="F13" s="8" t="str">
        <f>Personnel!F13</f>
        <v xml:space="preserve"> </v>
      </c>
      <c r="G13" s="8" t="str">
        <f>Personnel!G13</f>
        <v xml:space="preserve"> </v>
      </c>
      <c r="H13" s="8" t="e">
        <f ca="1">VLOOKUP(Personnel!H13,ScheduleRotate!A$2:E411,5,FALSE)</f>
        <v>#N/A</v>
      </c>
      <c r="I13" s="8" t="e">
        <f>VLOOKUP(Personnel!I13,Site!B$3:C61,2,FALSE)</f>
        <v>#N/A</v>
      </c>
      <c r="J13" s="8">
        <f>IF(ISBLANK(Personnel!J13),-1,VLOOKUP(Personnel!J13,CostCenter!C$3:D43,2,FALSE))</f>
        <v>-1</v>
      </c>
      <c r="K13" s="8">
        <f>IF(ISBLANK(Personnel!K13),-1,VLOOKUP(Personnel!K13,Deptref!C$3:F71,4,FALSE))</f>
        <v>-1</v>
      </c>
      <c r="L13" s="8">
        <f>IF(ISBLANK(Personnel!L13),-1,VLOOKUP(Personnel!L13,Jobposts!C$3:D91,2,FALSE))</f>
        <v>-1</v>
      </c>
      <c r="M13" s="8">
        <v>-1</v>
      </c>
      <c r="N13" s="8">
        <v>0</v>
      </c>
      <c r="O13" s="8" t="str">
        <f>IF(ISBLANK(Personnel!S13),"",Personnel!S13)</f>
        <v/>
      </c>
      <c r="P13" s="49">
        <f ca="1">Personnel!T13</f>
        <v>44517</v>
      </c>
      <c r="Q13" s="49" t="str">
        <f>Personnel!U13</f>
        <v>1899-12-30 00:00:00.000</v>
      </c>
      <c r="R13" s="8">
        <f>Personnel!V13</f>
        <v>1</v>
      </c>
      <c r="T13" s="8" t="str">
        <f t="shared" si="0"/>
        <v xml:space="preserve">   </v>
      </c>
      <c r="AA13" s="8" t="e">
        <f t="shared" ca="1" si="1"/>
        <v>#N/A</v>
      </c>
    </row>
    <row r="14" spans="1:27" x14ac:dyDescent="0.3">
      <c r="A14" s="8" t="str">
        <f>Personnel!A14</f>
        <v>13</v>
      </c>
      <c r="B14" s="8" t="str">
        <f>Personnel!B14</f>
        <v>13</v>
      </c>
      <c r="C14" s="8" t="str">
        <f>Personnel!C14</f>
        <v>13</v>
      </c>
      <c r="D14" s="8" t="str">
        <f>IF(Personnel!D14="","",Personnel!D14)</f>
        <v/>
      </c>
      <c r="E14" s="8" t="str">
        <f>Personnel!E14</f>
        <v xml:space="preserve"> </v>
      </c>
      <c r="F14" s="8" t="str">
        <f>Personnel!F14</f>
        <v xml:space="preserve"> </v>
      </c>
      <c r="G14" s="8" t="str">
        <f>Personnel!G14</f>
        <v xml:space="preserve"> </v>
      </c>
      <c r="H14" s="8" t="e">
        <f ca="1">VLOOKUP(Personnel!H14,ScheduleRotate!A$2:E412,5,FALSE)</f>
        <v>#N/A</v>
      </c>
      <c r="I14" s="8" t="e">
        <f>VLOOKUP(Personnel!I14,Site!B$3:C62,2,FALSE)</f>
        <v>#N/A</v>
      </c>
      <c r="J14" s="8">
        <f>IF(ISBLANK(Personnel!J14),-1,VLOOKUP(Personnel!J14,CostCenter!C$3:D44,2,FALSE))</f>
        <v>-1</v>
      </c>
      <c r="K14" s="8">
        <f>IF(ISBLANK(Personnel!K14),-1,VLOOKUP(Personnel!K14,Deptref!C$3:F72,4,FALSE))</f>
        <v>-1</v>
      </c>
      <c r="L14" s="8">
        <f>IF(ISBLANK(Personnel!L14),-1,VLOOKUP(Personnel!L14,Jobposts!C$3:D92,2,FALSE))</f>
        <v>-1</v>
      </c>
      <c r="M14" s="8">
        <v>-1</v>
      </c>
      <c r="N14" s="8">
        <v>0</v>
      </c>
      <c r="O14" s="8" t="str">
        <f>IF(ISBLANK(Personnel!S14),"",Personnel!S14)</f>
        <v/>
      </c>
      <c r="P14" s="49">
        <f ca="1">Personnel!T14</f>
        <v>44517</v>
      </c>
      <c r="Q14" s="49" t="str">
        <f>Personnel!U14</f>
        <v>1899-12-30 00:00:00.000</v>
      </c>
      <c r="R14" s="8">
        <f>Personnel!V14</f>
        <v>1</v>
      </c>
      <c r="T14" s="8" t="str">
        <f t="shared" si="0"/>
        <v xml:space="preserve">   </v>
      </c>
      <c r="AA14" s="8" t="e">
        <f t="shared" ca="1" si="1"/>
        <v>#N/A</v>
      </c>
    </row>
    <row r="15" spans="1:27" x14ac:dyDescent="0.3">
      <c r="A15" s="8" t="str">
        <f>Personnel!A15</f>
        <v>14</v>
      </c>
      <c r="B15" s="8" t="str">
        <f>Personnel!B15</f>
        <v>14</v>
      </c>
      <c r="C15" s="8" t="str">
        <f>Personnel!C15</f>
        <v>14</v>
      </c>
      <c r="D15" s="8" t="str">
        <f>IF(Personnel!D15="","",Personnel!D15)</f>
        <v/>
      </c>
      <c r="E15" s="8" t="str">
        <f>Personnel!E15</f>
        <v xml:space="preserve"> </v>
      </c>
      <c r="F15" s="8" t="str">
        <f>Personnel!F15</f>
        <v xml:space="preserve"> </v>
      </c>
      <c r="G15" s="8" t="str">
        <f>Personnel!G15</f>
        <v xml:space="preserve"> </v>
      </c>
      <c r="H15" s="8" t="e">
        <f ca="1">VLOOKUP(Personnel!H15,ScheduleRotate!A$2:E413,5,FALSE)</f>
        <v>#N/A</v>
      </c>
      <c r="I15" s="8" t="e">
        <f>VLOOKUP(Personnel!I15,Site!B$3:C63,2,FALSE)</f>
        <v>#N/A</v>
      </c>
      <c r="J15" s="8">
        <f>IF(ISBLANK(Personnel!J15),-1,VLOOKUP(Personnel!J15,CostCenter!C$3:D45,2,FALSE))</f>
        <v>-1</v>
      </c>
      <c r="K15" s="8">
        <f>IF(ISBLANK(Personnel!K15),-1,VLOOKUP(Personnel!K15,Deptref!C$3:F73,4,FALSE))</f>
        <v>-1</v>
      </c>
      <c r="L15" s="8">
        <f>IF(ISBLANK(Personnel!L15),-1,VLOOKUP(Personnel!L15,Jobposts!C$3:D93,2,FALSE))</f>
        <v>-1</v>
      </c>
      <c r="M15" s="8">
        <v>-1</v>
      </c>
      <c r="N15" s="8">
        <v>0</v>
      </c>
      <c r="O15" s="8" t="str">
        <f>IF(ISBLANK(Personnel!S15),"",Personnel!S15)</f>
        <v/>
      </c>
      <c r="P15" s="49">
        <f ca="1">Personnel!T15</f>
        <v>44517</v>
      </c>
      <c r="Q15" s="49" t="str">
        <f>Personnel!U15</f>
        <v>1899-12-30 00:00:00.000</v>
      </c>
      <c r="R15" s="8">
        <f>Personnel!V15</f>
        <v>1</v>
      </c>
      <c r="T15" s="8" t="str">
        <f t="shared" si="0"/>
        <v xml:space="preserve">   </v>
      </c>
      <c r="AA15" s="8" t="e">
        <f t="shared" ca="1" si="1"/>
        <v>#N/A</v>
      </c>
    </row>
    <row r="16" spans="1:27" x14ac:dyDescent="0.3">
      <c r="A16" s="8" t="str">
        <f>Personnel!A16</f>
        <v>15</v>
      </c>
      <c r="B16" s="8" t="str">
        <f>Personnel!B16</f>
        <v>15</v>
      </c>
      <c r="C16" s="8" t="str">
        <f>Personnel!C16</f>
        <v>15</v>
      </c>
      <c r="D16" s="8" t="str">
        <f>IF(Personnel!D16="","",Personnel!D16)</f>
        <v/>
      </c>
      <c r="E16" s="8" t="str">
        <f>Personnel!E16</f>
        <v xml:space="preserve"> </v>
      </c>
      <c r="F16" s="8" t="str">
        <f>Personnel!F16</f>
        <v xml:space="preserve"> </v>
      </c>
      <c r="G16" s="8" t="str">
        <f>Personnel!G16</f>
        <v xml:space="preserve"> </v>
      </c>
      <c r="H16" s="8" t="e">
        <f ca="1">VLOOKUP(Personnel!H16,ScheduleRotate!A$2:E414,5,FALSE)</f>
        <v>#N/A</v>
      </c>
      <c r="I16" s="8" t="e">
        <f>VLOOKUP(Personnel!I16,Site!B$3:C64,2,FALSE)</f>
        <v>#N/A</v>
      </c>
      <c r="J16" s="8">
        <f>IF(ISBLANK(Personnel!J16),-1,VLOOKUP(Personnel!J16,CostCenter!C$3:D46,2,FALSE))</f>
        <v>-1</v>
      </c>
      <c r="K16" s="8">
        <f>IF(ISBLANK(Personnel!K16),-1,VLOOKUP(Personnel!K16,Deptref!C$3:F74,4,FALSE))</f>
        <v>-1</v>
      </c>
      <c r="L16" s="8">
        <f>IF(ISBLANK(Personnel!L16),-1,VLOOKUP(Personnel!L16,Jobposts!C$3:D94,2,FALSE))</f>
        <v>-1</v>
      </c>
      <c r="M16" s="8">
        <v>-1</v>
      </c>
      <c r="N16" s="8">
        <v>0</v>
      </c>
      <c r="O16" s="8" t="str">
        <f>IF(ISBLANK(Personnel!S16),"",Personnel!S16)</f>
        <v/>
      </c>
      <c r="P16" s="49">
        <f ca="1">Personnel!T16</f>
        <v>44517</v>
      </c>
      <c r="Q16" s="49" t="str">
        <f>Personnel!U16</f>
        <v>1899-12-30 00:00:00.000</v>
      </c>
      <c r="R16" s="8">
        <f>Personnel!V16</f>
        <v>1</v>
      </c>
      <c r="T16" s="8" t="str">
        <f t="shared" si="0"/>
        <v xml:space="preserve">   </v>
      </c>
      <c r="AA16" s="8" t="e">
        <f t="shared" ca="1" si="1"/>
        <v>#N/A</v>
      </c>
    </row>
    <row r="17" spans="1:27" x14ac:dyDescent="0.3">
      <c r="A17" s="8" t="str">
        <f>Personnel!A17</f>
        <v>16</v>
      </c>
      <c r="B17" s="8" t="str">
        <f>Personnel!B17</f>
        <v>16</v>
      </c>
      <c r="C17" s="8" t="str">
        <f>Personnel!C17</f>
        <v>16</v>
      </c>
      <c r="D17" s="8" t="str">
        <f>IF(Personnel!D17="","",Personnel!D17)</f>
        <v/>
      </c>
      <c r="E17" s="8" t="str">
        <f>Personnel!E17</f>
        <v xml:space="preserve"> </v>
      </c>
      <c r="F17" s="8" t="str">
        <f>Personnel!F17</f>
        <v xml:space="preserve"> </v>
      </c>
      <c r="G17" s="8" t="str">
        <f>Personnel!G17</f>
        <v xml:space="preserve"> </v>
      </c>
      <c r="H17" s="8" t="e">
        <f ca="1">VLOOKUP(Personnel!H17,ScheduleRotate!A$2:E415,5,FALSE)</f>
        <v>#N/A</v>
      </c>
      <c r="I17" s="8" t="e">
        <f>VLOOKUP(Personnel!I17,Site!B$3:C65,2,FALSE)</f>
        <v>#N/A</v>
      </c>
      <c r="J17" s="8">
        <f>IF(ISBLANK(Personnel!J17),-1,VLOOKUP(Personnel!J17,CostCenter!C$3:D47,2,FALSE))</f>
        <v>-1</v>
      </c>
      <c r="K17" s="8">
        <f>IF(ISBLANK(Personnel!K17),-1,VLOOKUP(Personnel!K17,Deptref!C$3:F75,4,FALSE))</f>
        <v>-1</v>
      </c>
      <c r="L17" s="8">
        <f>IF(ISBLANK(Personnel!L17),-1,VLOOKUP(Personnel!L17,Jobposts!C$3:D95,2,FALSE))</f>
        <v>-1</v>
      </c>
      <c r="M17" s="8">
        <v>-1</v>
      </c>
      <c r="N17" s="8">
        <v>0</v>
      </c>
      <c r="O17" s="8" t="str">
        <f>IF(ISBLANK(Personnel!S17),"",Personnel!S17)</f>
        <v/>
      </c>
      <c r="P17" s="49">
        <f ca="1">Personnel!T17</f>
        <v>44517</v>
      </c>
      <c r="Q17" s="49" t="str">
        <f>Personnel!U17</f>
        <v>1899-12-30 00:00:00.000</v>
      </c>
      <c r="R17" s="8">
        <f>Personnel!V17</f>
        <v>1</v>
      </c>
      <c r="T17" s="8" t="str">
        <f t="shared" si="0"/>
        <v xml:space="preserve">   </v>
      </c>
      <c r="AA17" s="8" t="e">
        <f t="shared" ca="1" si="1"/>
        <v>#N/A</v>
      </c>
    </row>
    <row r="18" spans="1:27" x14ac:dyDescent="0.3">
      <c r="A18" s="8" t="str">
        <f>Personnel!A18</f>
        <v>17</v>
      </c>
      <c r="B18" s="8" t="str">
        <f>Personnel!B18</f>
        <v>17</v>
      </c>
      <c r="C18" s="8" t="str">
        <f>Personnel!C18</f>
        <v>17</v>
      </c>
      <c r="D18" s="8" t="str">
        <f>IF(Personnel!D18="","",Personnel!D18)</f>
        <v/>
      </c>
      <c r="E18" s="8" t="str">
        <f>Personnel!E18</f>
        <v xml:space="preserve"> </v>
      </c>
      <c r="F18" s="8" t="str">
        <f>Personnel!F18</f>
        <v xml:space="preserve"> </v>
      </c>
      <c r="G18" s="8" t="str">
        <f>Personnel!G18</f>
        <v xml:space="preserve"> </v>
      </c>
      <c r="H18" s="8" t="e">
        <f ca="1">VLOOKUP(Personnel!H18,ScheduleRotate!A$2:E416,5,FALSE)</f>
        <v>#N/A</v>
      </c>
      <c r="I18" s="8" t="e">
        <f>VLOOKUP(Personnel!I18,Site!B$3:C66,2,FALSE)</f>
        <v>#N/A</v>
      </c>
      <c r="J18" s="8">
        <f>IF(ISBLANK(Personnel!J18),-1,VLOOKUP(Personnel!J18,CostCenter!C$3:D48,2,FALSE))</f>
        <v>-1</v>
      </c>
      <c r="K18" s="8">
        <f>IF(ISBLANK(Personnel!K18),-1,VLOOKUP(Personnel!K18,Deptref!C$3:F76,4,FALSE))</f>
        <v>-1</v>
      </c>
      <c r="L18" s="8">
        <f>IF(ISBLANK(Personnel!L18),-1,VLOOKUP(Personnel!L18,Jobposts!C$3:D96,2,FALSE))</f>
        <v>-1</v>
      </c>
      <c r="M18" s="8">
        <v>-1</v>
      </c>
      <c r="N18" s="8">
        <v>0</v>
      </c>
      <c r="O18" s="8" t="str">
        <f>IF(ISBLANK(Personnel!S18),"",Personnel!S18)</f>
        <v/>
      </c>
      <c r="P18" s="49">
        <f ca="1">Personnel!T18</f>
        <v>44517</v>
      </c>
      <c r="Q18" s="49" t="str">
        <f>Personnel!U18</f>
        <v>1899-12-30 00:00:00.000</v>
      </c>
      <c r="R18" s="8">
        <f>Personnel!V18</f>
        <v>1</v>
      </c>
      <c r="T18" s="8" t="str">
        <f t="shared" si="0"/>
        <v xml:space="preserve">   </v>
      </c>
      <c r="AA18" s="8" t="e">
        <f t="shared" ca="1" si="1"/>
        <v>#N/A</v>
      </c>
    </row>
    <row r="19" spans="1:27" x14ac:dyDescent="0.3">
      <c r="A19" s="8" t="str">
        <f>Personnel!A19</f>
        <v>18</v>
      </c>
      <c r="B19" s="8" t="str">
        <f>Personnel!B19</f>
        <v>18</v>
      </c>
      <c r="C19" s="8" t="str">
        <f>Personnel!C19</f>
        <v>18</v>
      </c>
      <c r="D19" s="8" t="str">
        <f>IF(Personnel!D19="","",Personnel!D19)</f>
        <v/>
      </c>
      <c r="E19" s="8" t="str">
        <f>Personnel!E19</f>
        <v xml:space="preserve"> </v>
      </c>
      <c r="F19" s="8" t="str">
        <f>Personnel!F19</f>
        <v xml:space="preserve"> </v>
      </c>
      <c r="G19" s="8" t="str">
        <f>Personnel!G19</f>
        <v xml:space="preserve"> </v>
      </c>
      <c r="H19" s="8" t="e">
        <f ca="1">VLOOKUP(Personnel!H19,ScheduleRotate!A$2:E417,5,FALSE)</f>
        <v>#N/A</v>
      </c>
      <c r="I19" s="8" t="e">
        <f>VLOOKUP(Personnel!I19,Site!B$3:C67,2,FALSE)</f>
        <v>#N/A</v>
      </c>
      <c r="J19" s="8">
        <f>IF(ISBLANK(Personnel!J19),-1,VLOOKUP(Personnel!J19,CostCenter!C$3:D49,2,FALSE))</f>
        <v>-1</v>
      </c>
      <c r="K19" s="8">
        <f>IF(ISBLANK(Personnel!K19),-1,VLOOKUP(Personnel!K19,Deptref!C$3:F77,4,FALSE))</f>
        <v>-1</v>
      </c>
      <c r="L19" s="8">
        <f>IF(ISBLANK(Personnel!L19),-1,VLOOKUP(Personnel!L19,Jobposts!C$3:D97,2,FALSE))</f>
        <v>-1</v>
      </c>
      <c r="M19" s="8">
        <v>-1</v>
      </c>
      <c r="N19" s="8">
        <v>0</v>
      </c>
      <c r="O19" s="8" t="str">
        <f>IF(ISBLANK(Personnel!S19),"",Personnel!S19)</f>
        <v/>
      </c>
      <c r="P19" s="49">
        <f ca="1">Personnel!T19</f>
        <v>44517</v>
      </c>
      <c r="Q19" s="49" t="str">
        <f>Personnel!U19</f>
        <v>1899-12-30 00:00:00.000</v>
      </c>
      <c r="R19" s="8">
        <f>Personnel!V19</f>
        <v>1</v>
      </c>
      <c r="T19" s="8" t="str">
        <f t="shared" si="0"/>
        <v xml:space="preserve">   </v>
      </c>
      <c r="AA19" s="8" t="e">
        <f t="shared" ca="1" si="1"/>
        <v>#N/A</v>
      </c>
    </row>
    <row r="20" spans="1:27" x14ac:dyDescent="0.3">
      <c r="A20" s="8" t="str">
        <f>Personnel!A20</f>
        <v>19</v>
      </c>
      <c r="B20" s="8" t="str">
        <f>Personnel!B20</f>
        <v>19</v>
      </c>
      <c r="C20" s="8" t="str">
        <f>Personnel!C20</f>
        <v>19</v>
      </c>
      <c r="D20" s="8" t="str">
        <f>IF(Personnel!D20="","",Personnel!D20)</f>
        <v/>
      </c>
      <c r="E20" s="8" t="str">
        <f>Personnel!E20</f>
        <v xml:space="preserve"> </v>
      </c>
      <c r="F20" s="8" t="str">
        <f>Personnel!F20</f>
        <v xml:space="preserve"> </v>
      </c>
      <c r="G20" s="8" t="str">
        <f>Personnel!G20</f>
        <v xml:space="preserve"> </v>
      </c>
      <c r="H20" s="8" t="e">
        <f ca="1">VLOOKUP(Personnel!H20,ScheduleRotate!A$2:E418,5,FALSE)</f>
        <v>#N/A</v>
      </c>
      <c r="I20" s="8" t="e">
        <f>VLOOKUP(Personnel!I20,Site!B$3:C68,2,FALSE)</f>
        <v>#N/A</v>
      </c>
      <c r="J20" s="8">
        <f>IF(ISBLANK(Personnel!J20),-1,VLOOKUP(Personnel!J20,CostCenter!C$3:D50,2,FALSE))</f>
        <v>-1</v>
      </c>
      <c r="K20" s="8">
        <f>IF(ISBLANK(Personnel!K20),-1,VLOOKUP(Personnel!K20,Deptref!C$3:F78,4,FALSE))</f>
        <v>-1</v>
      </c>
      <c r="L20" s="8">
        <f>IF(ISBLANK(Personnel!L20),-1,VLOOKUP(Personnel!L20,Jobposts!C$3:D98,2,FALSE))</f>
        <v>-1</v>
      </c>
      <c r="M20" s="8">
        <v>-1</v>
      </c>
      <c r="N20" s="8">
        <v>0</v>
      </c>
      <c r="O20" s="8" t="str">
        <f>IF(ISBLANK(Personnel!S20),"",Personnel!S20)</f>
        <v/>
      </c>
      <c r="P20" s="49">
        <f ca="1">Personnel!T20</f>
        <v>44517</v>
      </c>
      <c r="Q20" s="49" t="str">
        <f>Personnel!U20</f>
        <v>1899-12-30 00:00:00.000</v>
      </c>
      <c r="R20" s="8">
        <f>Personnel!V20</f>
        <v>1</v>
      </c>
      <c r="T20" s="8" t="str">
        <f t="shared" si="0"/>
        <v xml:space="preserve">   </v>
      </c>
      <c r="AA20" s="8" t="e">
        <f t="shared" ca="1" si="1"/>
        <v>#N/A</v>
      </c>
    </row>
    <row r="21" spans="1:27" x14ac:dyDescent="0.3">
      <c r="A21" s="8" t="str">
        <f>Personnel!A21</f>
        <v>20</v>
      </c>
      <c r="B21" s="8" t="str">
        <f>Personnel!B21</f>
        <v>20</v>
      </c>
      <c r="C21" s="8" t="str">
        <f>Personnel!C21</f>
        <v>20</v>
      </c>
      <c r="D21" s="8" t="str">
        <f>IF(Personnel!D21="","",Personnel!D21)</f>
        <v/>
      </c>
      <c r="E21" s="8" t="str">
        <f>Personnel!E21</f>
        <v xml:space="preserve"> </v>
      </c>
      <c r="F21" s="8" t="str">
        <f>Personnel!F21</f>
        <v xml:space="preserve"> </v>
      </c>
      <c r="G21" s="8" t="str">
        <f>Personnel!G21</f>
        <v xml:space="preserve"> </v>
      </c>
      <c r="H21" s="8" t="e">
        <f ca="1">VLOOKUP(Personnel!H21,ScheduleRotate!A$2:E419,5,FALSE)</f>
        <v>#N/A</v>
      </c>
      <c r="I21" s="8" t="e">
        <f>VLOOKUP(Personnel!I21,Site!B$3:C69,2,FALSE)</f>
        <v>#N/A</v>
      </c>
      <c r="J21" s="8">
        <f>IF(ISBLANK(Personnel!J21),-1,VLOOKUP(Personnel!J21,CostCenter!C$3:D51,2,FALSE))</f>
        <v>-1</v>
      </c>
      <c r="K21" s="8">
        <f>IF(ISBLANK(Personnel!K21),-1,VLOOKUP(Personnel!K21,Deptref!C$3:F79,4,FALSE))</f>
        <v>-1</v>
      </c>
      <c r="L21" s="8">
        <f>IF(ISBLANK(Personnel!L21),-1,VLOOKUP(Personnel!L21,Jobposts!C$3:D99,2,FALSE))</f>
        <v>-1</v>
      </c>
      <c r="M21" s="8">
        <v>-1</v>
      </c>
      <c r="N21" s="8">
        <v>0</v>
      </c>
      <c r="O21" s="8" t="str">
        <f>IF(ISBLANK(Personnel!S21),"",Personnel!S21)</f>
        <v/>
      </c>
      <c r="P21" s="49">
        <f ca="1">Personnel!T21</f>
        <v>44517</v>
      </c>
      <c r="Q21" s="49" t="str">
        <f>Personnel!U21</f>
        <v>1899-12-30 00:00:00.000</v>
      </c>
      <c r="R21" s="8">
        <f>Personnel!V21</f>
        <v>1</v>
      </c>
      <c r="T21" s="8" t="str">
        <f t="shared" si="0"/>
        <v xml:space="preserve">   </v>
      </c>
      <c r="AA21" s="8" t="e">
        <f t="shared" ca="1" si="1"/>
        <v>#N/A</v>
      </c>
    </row>
    <row r="22" spans="1:27" x14ac:dyDescent="0.3">
      <c r="A22" s="8" t="str">
        <f>Personnel!A22</f>
        <v>21</v>
      </c>
      <c r="B22" s="8" t="str">
        <f>Personnel!B22</f>
        <v>21</v>
      </c>
      <c r="C22" s="8" t="str">
        <f>Personnel!C22</f>
        <v>21</v>
      </c>
      <c r="D22" s="8" t="str">
        <f>IF(Personnel!D22="","",Personnel!D22)</f>
        <v/>
      </c>
      <c r="E22" s="8" t="str">
        <f>Personnel!E22</f>
        <v xml:space="preserve"> </v>
      </c>
      <c r="F22" s="8" t="str">
        <f>Personnel!F22</f>
        <v xml:space="preserve"> </v>
      </c>
      <c r="G22" s="8" t="str">
        <f>Personnel!G22</f>
        <v xml:space="preserve"> </v>
      </c>
      <c r="H22" s="8" t="e">
        <f ca="1">VLOOKUP(Personnel!H22,ScheduleRotate!A$2:E420,5,FALSE)</f>
        <v>#N/A</v>
      </c>
      <c r="I22" s="8" t="e">
        <f>VLOOKUP(Personnel!I22,Site!B$3:C70,2,FALSE)</f>
        <v>#N/A</v>
      </c>
      <c r="J22" s="8">
        <f>IF(ISBLANK(Personnel!J22),-1,VLOOKUP(Personnel!J22,CostCenter!C$3:D52,2,FALSE))</f>
        <v>-1</v>
      </c>
      <c r="K22" s="8">
        <f>IF(ISBLANK(Personnel!K22),-1,VLOOKUP(Personnel!K22,Deptref!C$3:F80,4,FALSE))</f>
        <v>-1</v>
      </c>
      <c r="L22" s="8">
        <f>IF(ISBLANK(Personnel!L22),-1,VLOOKUP(Personnel!L22,Jobposts!C$3:D100,2,FALSE))</f>
        <v>-1</v>
      </c>
      <c r="M22" s="8">
        <v>-1</v>
      </c>
      <c r="N22" s="8">
        <v>0</v>
      </c>
      <c r="O22" s="8" t="str">
        <f>IF(ISBLANK(Personnel!S22),"",Personnel!S22)</f>
        <v/>
      </c>
      <c r="P22" s="49">
        <f ca="1">Personnel!T22</f>
        <v>44517</v>
      </c>
      <c r="Q22" s="49" t="str">
        <f>Personnel!U22</f>
        <v>1899-12-30 00:00:00.000</v>
      </c>
      <c r="R22" s="8">
        <f>Personnel!V22</f>
        <v>1</v>
      </c>
      <c r="T22" s="8" t="str">
        <f t="shared" si="0"/>
        <v xml:space="preserve">   </v>
      </c>
      <c r="AA22" s="8" t="e">
        <f t="shared" ca="1" si="1"/>
        <v>#N/A</v>
      </c>
    </row>
    <row r="23" spans="1:27" x14ac:dyDescent="0.3">
      <c r="A23" s="8" t="str">
        <f>Personnel!A23</f>
        <v>22</v>
      </c>
      <c r="B23" s="8" t="str">
        <f>Personnel!B23</f>
        <v>22</v>
      </c>
      <c r="C23" s="8" t="str">
        <f>Personnel!C23</f>
        <v>22</v>
      </c>
      <c r="D23" s="8" t="str">
        <f>IF(Personnel!D23="","",Personnel!D23)</f>
        <v/>
      </c>
      <c r="E23" s="8" t="str">
        <f>Personnel!E23</f>
        <v xml:space="preserve"> </v>
      </c>
      <c r="F23" s="8" t="str">
        <f>Personnel!F23</f>
        <v xml:space="preserve"> </v>
      </c>
      <c r="G23" s="8" t="str">
        <f>Personnel!G23</f>
        <v xml:space="preserve"> </v>
      </c>
      <c r="H23" s="8" t="e">
        <f ca="1">VLOOKUP(Personnel!H23,ScheduleRotate!A$2:E421,5,FALSE)</f>
        <v>#N/A</v>
      </c>
      <c r="I23" s="8" t="e">
        <f>VLOOKUP(Personnel!I23,Site!B$3:C71,2,FALSE)</f>
        <v>#N/A</v>
      </c>
      <c r="J23" s="8">
        <f>IF(ISBLANK(Personnel!J23),-1,VLOOKUP(Personnel!J23,CostCenter!C$3:D53,2,FALSE))</f>
        <v>-1</v>
      </c>
      <c r="K23" s="8">
        <f>IF(ISBLANK(Personnel!K23),-1,VLOOKUP(Personnel!K23,Deptref!C$3:F81,4,FALSE))</f>
        <v>-1</v>
      </c>
      <c r="L23" s="8">
        <f>IF(ISBLANK(Personnel!L23),-1,VLOOKUP(Personnel!L23,Jobposts!C$3:D101,2,FALSE))</f>
        <v>-1</v>
      </c>
      <c r="M23" s="8">
        <v>-1</v>
      </c>
      <c r="N23" s="8">
        <v>0</v>
      </c>
      <c r="O23" s="8" t="str">
        <f>IF(ISBLANK(Personnel!S23),"",Personnel!S23)</f>
        <v/>
      </c>
      <c r="P23" s="49">
        <f ca="1">Personnel!T23</f>
        <v>44517</v>
      </c>
      <c r="Q23" s="49" t="str">
        <f>Personnel!U23</f>
        <v>1899-12-30 00:00:00.000</v>
      </c>
      <c r="R23" s="8">
        <f>Personnel!V23</f>
        <v>1</v>
      </c>
      <c r="T23" s="8" t="str">
        <f t="shared" si="0"/>
        <v xml:space="preserve">   </v>
      </c>
      <c r="AA23" s="8" t="e">
        <f t="shared" ca="1" si="1"/>
        <v>#N/A</v>
      </c>
    </row>
    <row r="24" spans="1:27" x14ac:dyDescent="0.3">
      <c r="A24" s="8" t="str">
        <f>Personnel!A24</f>
        <v>23</v>
      </c>
      <c r="B24" s="8" t="str">
        <f>Personnel!B24</f>
        <v>23</v>
      </c>
      <c r="C24" s="8" t="str">
        <f>Personnel!C24</f>
        <v>23</v>
      </c>
      <c r="D24" s="8" t="str">
        <f>IF(Personnel!D24="","",Personnel!D24)</f>
        <v/>
      </c>
      <c r="E24" s="8" t="str">
        <f>Personnel!E24</f>
        <v xml:space="preserve"> </v>
      </c>
      <c r="F24" s="8" t="str">
        <f>Personnel!F24</f>
        <v xml:space="preserve"> </v>
      </c>
      <c r="G24" s="8" t="str">
        <f>Personnel!G24</f>
        <v xml:space="preserve"> </v>
      </c>
      <c r="H24" s="8" t="e">
        <f ca="1">VLOOKUP(Personnel!H24,ScheduleRotate!A$2:E422,5,FALSE)</f>
        <v>#N/A</v>
      </c>
      <c r="I24" s="8" t="e">
        <f>VLOOKUP(Personnel!I24,Site!B$3:C72,2,FALSE)</f>
        <v>#N/A</v>
      </c>
      <c r="J24" s="8">
        <f>IF(ISBLANK(Personnel!J24),-1,VLOOKUP(Personnel!J24,CostCenter!C$3:D54,2,FALSE))</f>
        <v>-1</v>
      </c>
      <c r="K24" s="8">
        <f>IF(ISBLANK(Personnel!K24),-1,VLOOKUP(Personnel!K24,Deptref!C$3:F82,4,FALSE))</f>
        <v>-1</v>
      </c>
      <c r="L24" s="8">
        <f>IF(ISBLANK(Personnel!L24),-1,VLOOKUP(Personnel!L24,Jobposts!C$3:D102,2,FALSE))</f>
        <v>-1</v>
      </c>
      <c r="M24" s="8">
        <v>-1</v>
      </c>
      <c r="N24" s="8">
        <v>0</v>
      </c>
      <c r="O24" s="8" t="str">
        <f>IF(ISBLANK(Personnel!S24),"",Personnel!S24)</f>
        <v/>
      </c>
      <c r="P24" s="49">
        <f ca="1">Personnel!T24</f>
        <v>44517</v>
      </c>
      <c r="Q24" s="49" t="str">
        <f>Personnel!U24</f>
        <v>1899-12-30 00:00:00.000</v>
      </c>
      <c r="R24" s="8">
        <f>Personnel!V24</f>
        <v>1</v>
      </c>
      <c r="T24" s="8" t="str">
        <f t="shared" si="0"/>
        <v xml:space="preserve">   </v>
      </c>
      <c r="AA24" s="8" t="e">
        <f t="shared" ca="1" si="1"/>
        <v>#N/A</v>
      </c>
    </row>
    <row r="25" spans="1:27" x14ac:dyDescent="0.3">
      <c r="A25" s="8" t="str">
        <f>Personnel!A25</f>
        <v>24</v>
      </c>
      <c r="B25" s="8" t="str">
        <f>Personnel!B25</f>
        <v>24</v>
      </c>
      <c r="C25" s="8" t="str">
        <f>Personnel!C25</f>
        <v>24</v>
      </c>
      <c r="D25" s="8" t="str">
        <f>IF(Personnel!D25="","",Personnel!D25)</f>
        <v/>
      </c>
      <c r="E25" s="8" t="str">
        <f>Personnel!E25</f>
        <v xml:space="preserve"> </v>
      </c>
      <c r="F25" s="8" t="str">
        <f>Personnel!F25</f>
        <v xml:space="preserve"> </v>
      </c>
      <c r="G25" s="8" t="str">
        <f>Personnel!G25</f>
        <v xml:space="preserve"> </v>
      </c>
      <c r="H25" s="8" t="e">
        <f ca="1">VLOOKUP(Personnel!H25,ScheduleRotate!A$2:E423,5,FALSE)</f>
        <v>#N/A</v>
      </c>
      <c r="I25" s="8" t="e">
        <f>VLOOKUP(Personnel!I25,Site!B$3:C73,2,FALSE)</f>
        <v>#N/A</v>
      </c>
      <c r="J25" s="8">
        <f>IF(ISBLANK(Personnel!J25),-1,VLOOKUP(Personnel!J25,CostCenter!C$3:D55,2,FALSE))</f>
        <v>-1</v>
      </c>
      <c r="K25" s="8">
        <f>IF(ISBLANK(Personnel!K25),-1,VLOOKUP(Personnel!K25,Deptref!C$3:F83,4,FALSE))</f>
        <v>-1</v>
      </c>
      <c r="L25" s="8">
        <f>IF(ISBLANK(Personnel!L25),-1,VLOOKUP(Personnel!L25,Jobposts!C$3:D103,2,FALSE))</f>
        <v>-1</v>
      </c>
      <c r="M25" s="8">
        <v>-1</v>
      </c>
      <c r="N25" s="8">
        <v>0</v>
      </c>
      <c r="O25" s="8" t="str">
        <f>IF(ISBLANK(Personnel!S25),"",Personnel!S25)</f>
        <v/>
      </c>
      <c r="P25" s="49">
        <f ca="1">Personnel!T25</f>
        <v>44517</v>
      </c>
      <c r="Q25" s="49" t="str">
        <f>Personnel!U25</f>
        <v>1899-12-30 00:00:00.000</v>
      </c>
      <c r="R25" s="8">
        <f>Personnel!V25</f>
        <v>1</v>
      </c>
      <c r="T25" s="8" t="str">
        <f t="shared" si="0"/>
        <v xml:space="preserve">   </v>
      </c>
      <c r="AA25" s="8" t="e">
        <f t="shared" ca="1" si="1"/>
        <v>#N/A</v>
      </c>
    </row>
    <row r="26" spans="1:27" x14ac:dyDescent="0.3">
      <c r="A26" s="8" t="str">
        <f>Personnel!A26</f>
        <v>25</v>
      </c>
      <c r="B26" s="8" t="str">
        <f>Personnel!B26</f>
        <v>25</v>
      </c>
      <c r="C26" s="8" t="str">
        <f>Personnel!C26</f>
        <v>25</v>
      </c>
      <c r="D26" s="8" t="str">
        <f>IF(Personnel!D26="","",Personnel!D26)</f>
        <v/>
      </c>
      <c r="E26" s="8" t="str">
        <f>Personnel!E26</f>
        <v xml:space="preserve"> </v>
      </c>
      <c r="F26" s="8" t="str">
        <f>Personnel!F26</f>
        <v xml:space="preserve"> </v>
      </c>
      <c r="G26" s="8" t="str">
        <f>Personnel!G26</f>
        <v xml:space="preserve"> </v>
      </c>
      <c r="H26" s="8" t="e">
        <f ca="1">VLOOKUP(Personnel!H26,ScheduleRotate!A$2:E424,5,FALSE)</f>
        <v>#N/A</v>
      </c>
      <c r="I26" s="8" t="e">
        <f>VLOOKUP(Personnel!I26,Site!B$3:C74,2,FALSE)</f>
        <v>#N/A</v>
      </c>
      <c r="J26" s="8">
        <f>IF(ISBLANK(Personnel!J26),-1,VLOOKUP(Personnel!J26,CostCenter!C$3:D56,2,FALSE))</f>
        <v>-1</v>
      </c>
      <c r="K26" s="8">
        <f>IF(ISBLANK(Personnel!K26),-1,VLOOKUP(Personnel!K26,Deptref!C$3:F84,4,FALSE))</f>
        <v>-1</v>
      </c>
      <c r="L26" s="8">
        <f>IF(ISBLANK(Personnel!L26),-1,VLOOKUP(Personnel!L26,Jobposts!C$3:D104,2,FALSE))</f>
        <v>-1</v>
      </c>
      <c r="M26" s="8">
        <v>-1</v>
      </c>
      <c r="N26" s="8">
        <v>0</v>
      </c>
      <c r="O26" s="8" t="str">
        <f>IF(ISBLANK(Personnel!S26),"",Personnel!S26)</f>
        <v/>
      </c>
      <c r="P26" s="49">
        <f ca="1">Personnel!T26</f>
        <v>44517</v>
      </c>
      <c r="Q26" s="49" t="str">
        <f>Personnel!U26</f>
        <v>1899-12-30 00:00:00.000</v>
      </c>
      <c r="R26" s="8">
        <f>Personnel!V26</f>
        <v>1</v>
      </c>
      <c r="T26" s="8" t="str">
        <f t="shared" si="0"/>
        <v xml:space="preserve">   </v>
      </c>
      <c r="AA26" s="8" t="e">
        <f t="shared" ca="1" si="1"/>
        <v>#N/A</v>
      </c>
    </row>
    <row r="27" spans="1:27" x14ac:dyDescent="0.3">
      <c r="A27" s="8" t="str">
        <f>Personnel!A27</f>
        <v>26</v>
      </c>
      <c r="B27" s="8" t="str">
        <f>Personnel!B27</f>
        <v>26</v>
      </c>
      <c r="C27" s="8" t="str">
        <f>Personnel!C27</f>
        <v>26</v>
      </c>
      <c r="D27" s="8" t="str">
        <f>IF(Personnel!D27="","",Personnel!D27)</f>
        <v/>
      </c>
      <c r="E27" s="8" t="str">
        <f>Personnel!E27</f>
        <v xml:space="preserve"> </v>
      </c>
      <c r="F27" s="8" t="str">
        <f>Personnel!F27</f>
        <v xml:space="preserve"> </v>
      </c>
      <c r="G27" s="8" t="str">
        <f>Personnel!G27</f>
        <v xml:space="preserve"> </v>
      </c>
      <c r="H27" s="8" t="e">
        <f ca="1">VLOOKUP(Personnel!H27,ScheduleRotate!A$2:E425,5,FALSE)</f>
        <v>#N/A</v>
      </c>
      <c r="I27" s="8" t="e">
        <f>VLOOKUP(Personnel!I27,Site!B$3:C75,2,FALSE)</f>
        <v>#N/A</v>
      </c>
      <c r="J27" s="8">
        <f>IF(ISBLANK(Personnel!J27),-1,VLOOKUP(Personnel!J27,CostCenter!C$3:D57,2,FALSE))</f>
        <v>-1</v>
      </c>
      <c r="K27" s="8">
        <f>IF(ISBLANK(Personnel!K27),-1,VLOOKUP(Personnel!K27,Deptref!C$3:F85,4,FALSE))</f>
        <v>-1</v>
      </c>
      <c r="L27" s="8">
        <f>IF(ISBLANK(Personnel!L27),-1,VLOOKUP(Personnel!L27,Jobposts!C$3:D105,2,FALSE))</f>
        <v>-1</v>
      </c>
      <c r="M27" s="8">
        <v>-1</v>
      </c>
      <c r="N27" s="8">
        <v>0</v>
      </c>
      <c r="O27" s="8" t="str">
        <f>IF(ISBLANK(Personnel!S27),"",Personnel!S27)</f>
        <v/>
      </c>
      <c r="P27" s="49">
        <f ca="1">Personnel!T27</f>
        <v>44517</v>
      </c>
      <c r="Q27" s="49" t="str">
        <f>Personnel!U27</f>
        <v>1899-12-30 00:00:00.000</v>
      </c>
      <c r="R27" s="8">
        <f>Personnel!V27</f>
        <v>1</v>
      </c>
      <c r="T27" s="8" t="str">
        <f t="shared" si="0"/>
        <v xml:space="preserve">   </v>
      </c>
      <c r="AA27" s="8" t="e">
        <f t="shared" ca="1" si="1"/>
        <v>#N/A</v>
      </c>
    </row>
    <row r="28" spans="1:27" x14ac:dyDescent="0.3">
      <c r="A28" s="8" t="str">
        <f>Personnel!A28</f>
        <v>27</v>
      </c>
      <c r="B28" s="8" t="str">
        <f>Personnel!B28</f>
        <v>27</v>
      </c>
      <c r="C28" s="8" t="str">
        <f>Personnel!C28</f>
        <v>27</v>
      </c>
      <c r="D28" s="8" t="str">
        <f>IF(Personnel!D28="","",Personnel!D28)</f>
        <v/>
      </c>
      <c r="E28" s="8" t="str">
        <f>Personnel!E28</f>
        <v xml:space="preserve"> </v>
      </c>
      <c r="F28" s="8" t="str">
        <f>Personnel!F28</f>
        <v xml:space="preserve"> </v>
      </c>
      <c r="G28" s="8" t="str">
        <f>Personnel!G28</f>
        <v xml:space="preserve"> </v>
      </c>
      <c r="H28" s="8" t="e">
        <f ca="1">VLOOKUP(Personnel!H28,ScheduleRotate!A$2:E426,5,FALSE)</f>
        <v>#N/A</v>
      </c>
      <c r="I28" s="8" t="e">
        <f>VLOOKUP(Personnel!I28,Site!B$3:C76,2,FALSE)</f>
        <v>#N/A</v>
      </c>
      <c r="J28" s="8">
        <f>IF(ISBLANK(Personnel!J28),-1,VLOOKUP(Personnel!J28,CostCenter!C$3:D58,2,FALSE))</f>
        <v>-1</v>
      </c>
      <c r="K28" s="8">
        <f>IF(ISBLANK(Personnel!K28),-1,VLOOKUP(Personnel!K28,Deptref!C$3:F86,4,FALSE))</f>
        <v>-1</v>
      </c>
      <c r="L28" s="8">
        <f>IF(ISBLANK(Personnel!L28),-1,VLOOKUP(Personnel!L28,Jobposts!C$3:D106,2,FALSE))</f>
        <v>-1</v>
      </c>
      <c r="M28" s="8">
        <v>-1</v>
      </c>
      <c r="N28" s="8">
        <v>0</v>
      </c>
      <c r="O28" s="8" t="str">
        <f>IF(ISBLANK(Personnel!S28),"",Personnel!S28)</f>
        <v/>
      </c>
      <c r="P28" s="49">
        <f ca="1">Personnel!T28</f>
        <v>44517</v>
      </c>
      <c r="Q28" s="49" t="str">
        <f>Personnel!U28</f>
        <v>1899-12-30 00:00:00.000</v>
      </c>
      <c r="R28" s="8">
        <f>Personnel!V28</f>
        <v>1</v>
      </c>
      <c r="T28" s="8" t="str">
        <f t="shared" si="0"/>
        <v xml:space="preserve">   </v>
      </c>
      <c r="AA28" s="8" t="e">
        <f t="shared" ca="1" si="1"/>
        <v>#N/A</v>
      </c>
    </row>
    <row r="29" spans="1:27" x14ac:dyDescent="0.3">
      <c r="A29" s="8" t="str">
        <f>Personnel!A29</f>
        <v>28</v>
      </c>
      <c r="B29" s="8" t="str">
        <f>Personnel!B29</f>
        <v>28</v>
      </c>
      <c r="C29" s="8" t="str">
        <f>Personnel!C29</f>
        <v>28</v>
      </c>
      <c r="D29" s="8" t="str">
        <f>IF(Personnel!D29="","",Personnel!D29)</f>
        <v/>
      </c>
      <c r="E29" s="8" t="str">
        <f>Personnel!E29</f>
        <v xml:space="preserve"> </v>
      </c>
      <c r="F29" s="8" t="str">
        <f>Personnel!F29</f>
        <v xml:space="preserve"> </v>
      </c>
      <c r="G29" s="8" t="str">
        <f>Personnel!G29</f>
        <v xml:space="preserve"> </v>
      </c>
      <c r="H29" s="8" t="e">
        <f ca="1">VLOOKUP(Personnel!H29,ScheduleRotate!A$2:E427,5,FALSE)</f>
        <v>#N/A</v>
      </c>
      <c r="I29" s="8" t="e">
        <f>VLOOKUP(Personnel!I29,Site!B$3:C77,2,FALSE)</f>
        <v>#N/A</v>
      </c>
      <c r="J29" s="8">
        <f>IF(ISBLANK(Personnel!J29),-1,VLOOKUP(Personnel!J29,CostCenter!C$3:D59,2,FALSE))</f>
        <v>-1</v>
      </c>
      <c r="K29" s="8">
        <f>IF(ISBLANK(Personnel!K29),-1,VLOOKUP(Personnel!K29,Deptref!C$3:F87,4,FALSE))</f>
        <v>-1</v>
      </c>
      <c r="L29" s="8">
        <f>IF(ISBLANK(Personnel!L29),-1,VLOOKUP(Personnel!L29,Jobposts!C$3:D107,2,FALSE))</f>
        <v>-1</v>
      </c>
      <c r="M29" s="8">
        <v>-1</v>
      </c>
      <c r="N29" s="8">
        <v>0</v>
      </c>
      <c r="O29" s="8" t="str">
        <f>IF(ISBLANK(Personnel!S29),"",Personnel!S29)</f>
        <v/>
      </c>
      <c r="P29" s="49">
        <f ca="1">Personnel!T29</f>
        <v>44517</v>
      </c>
      <c r="Q29" s="49" t="str">
        <f>Personnel!U29</f>
        <v>1899-12-30 00:00:00.000</v>
      </c>
      <c r="R29" s="8">
        <f>Personnel!V29</f>
        <v>1</v>
      </c>
      <c r="T29" s="8" t="str">
        <f t="shared" si="0"/>
        <v xml:space="preserve">   </v>
      </c>
      <c r="AA29" s="8" t="e">
        <f t="shared" ca="1" si="1"/>
        <v>#N/A</v>
      </c>
    </row>
    <row r="30" spans="1:27" x14ac:dyDescent="0.3">
      <c r="A30" s="8" t="str">
        <f>Personnel!A30</f>
        <v>29</v>
      </c>
      <c r="B30" s="8" t="str">
        <f>Personnel!B30</f>
        <v>29</v>
      </c>
      <c r="C30" s="8" t="str">
        <f>Personnel!C30</f>
        <v>29</v>
      </c>
      <c r="D30" s="8" t="str">
        <f>IF(Personnel!D30="","",Personnel!D30)</f>
        <v/>
      </c>
      <c r="E30" s="8" t="str">
        <f>Personnel!E30</f>
        <v xml:space="preserve"> </v>
      </c>
      <c r="F30" s="8" t="str">
        <f>Personnel!F30</f>
        <v xml:space="preserve"> </v>
      </c>
      <c r="G30" s="8" t="str">
        <f>Personnel!G30</f>
        <v xml:space="preserve"> </v>
      </c>
      <c r="H30" s="8" t="e">
        <f ca="1">VLOOKUP(Personnel!H30,ScheduleRotate!A$2:E428,5,FALSE)</f>
        <v>#N/A</v>
      </c>
      <c r="I30" s="8" t="e">
        <f>VLOOKUP(Personnel!I30,Site!B$3:C78,2,FALSE)</f>
        <v>#N/A</v>
      </c>
      <c r="J30" s="8">
        <f>IF(ISBLANK(Personnel!J30),-1,VLOOKUP(Personnel!J30,CostCenter!C$3:D60,2,FALSE))</f>
        <v>-1</v>
      </c>
      <c r="K30" s="8">
        <f>IF(ISBLANK(Personnel!K30),-1,VLOOKUP(Personnel!K30,Deptref!C$3:F88,4,FALSE))</f>
        <v>-1</v>
      </c>
      <c r="L30" s="8">
        <f>IF(ISBLANK(Personnel!L30),-1,VLOOKUP(Personnel!L30,Jobposts!C$3:D108,2,FALSE))</f>
        <v>-1</v>
      </c>
      <c r="M30" s="8">
        <v>-1</v>
      </c>
      <c r="N30" s="8">
        <v>0</v>
      </c>
      <c r="O30" s="8" t="str">
        <f>IF(ISBLANK(Personnel!S30),"",Personnel!S30)</f>
        <v/>
      </c>
      <c r="P30" s="49">
        <f ca="1">Personnel!T30</f>
        <v>44517</v>
      </c>
      <c r="Q30" s="49" t="str">
        <f>Personnel!U30</f>
        <v>1899-12-30 00:00:00.000</v>
      </c>
      <c r="R30" s="8">
        <f>Personnel!V30</f>
        <v>1</v>
      </c>
      <c r="T30" s="8" t="str">
        <f t="shared" si="0"/>
        <v xml:space="preserve">   </v>
      </c>
      <c r="AA30" s="8" t="e">
        <f t="shared" ca="1" si="1"/>
        <v>#N/A</v>
      </c>
    </row>
    <row r="31" spans="1:27" x14ac:dyDescent="0.3">
      <c r="A31" s="8" t="str">
        <f>Personnel!A31</f>
        <v>30</v>
      </c>
      <c r="B31" s="8" t="str">
        <f>Personnel!B31</f>
        <v>30</v>
      </c>
      <c r="C31" s="8" t="str">
        <f>Personnel!C31</f>
        <v>30</v>
      </c>
      <c r="D31" s="8" t="str">
        <f>IF(Personnel!D31="","",Personnel!D31)</f>
        <v/>
      </c>
      <c r="E31" s="8" t="str">
        <f>Personnel!E31</f>
        <v xml:space="preserve"> </v>
      </c>
      <c r="F31" s="8" t="str">
        <f>Personnel!F31</f>
        <v xml:space="preserve"> </v>
      </c>
      <c r="G31" s="8" t="str">
        <f>Personnel!G31</f>
        <v xml:space="preserve"> </v>
      </c>
      <c r="H31" s="8" t="e">
        <f ca="1">VLOOKUP(Personnel!H31,ScheduleRotate!A$2:E429,5,FALSE)</f>
        <v>#N/A</v>
      </c>
      <c r="I31" s="8" t="e">
        <f>VLOOKUP(Personnel!I31,Site!B$3:C79,2,FALSE)</f>
        <v>#N/A</v>
      </c>
      <c r="J31" s="8">
        <f>IF(ISBLANK(Personnel!J31),-1,VLOOKUP(Personnel!J31,CostCenter!C$3:D61,2,FALSE))</f>
        <v>-1</v>
      </c>
      <c r="K31" s="8">
        <f>IF(ISBLANK(Personnel!K31),-1,VLOOKUP(Personnel!K31,Deptref!C$3:F89,4,FALSE))</f>
        <v>-1</v>
      </c>
      <c r="L31" s="8">
        <f>IF(ISBLANK(Personnel!L31),-1,VLOOKUP(Personnel!L31,Jobposts!C$3:D109,2,FALSE))</f>
        <v>-1</v>
      </c>
      <c r="M31" s="8">
        <v>-1</v>
      </c>
      <c r="N31" s="8">
        <v>0</v>
      </c>
      <c r="O31" s="8" t="str">
        <f>IF(ISBLANK(Personnel!S31),"",Personnel!S31)</f>
        <v/>
      </c>
      <c r="P31" s="49">
        <f ca="1">Personnel!T31</f>
        <v>44517</v>
      </c>
      <c r="Q31" s="49" t="str">
        <f>Personnel!U31</f>
        <v>1899-12-30 00:00:00.000</v>
      </c>
      <c r="R31" s="8">
        <f>Personnel!V31</f>
        <v>1</v>
      </c>
      <c r="T31" s="8" t="str">
        <f t="shared" si="0"/>
        <v xml:space="preserve">   </v>
      </c>
      <c r="AA31" s="8" t="e">
        <f t="shared" ca="1" si="1"/>
        <v>#N/A</v>
      </c>
    </row>
    <row r="32" spans="1:27" x14ac:dyDescent="0.3">
      <c r="A32" s="8" t="str">
        <f>Personnel!A32</f>
        <v>31</v>
      </c>
      <c r="B32" s="8" t="str">
        <f>Personnel!B32</f>
        <v>31</v>
      </c>
      <c r="C32" s="8" t="str">
        <f>Personnel!C32</f>
        <v>31</v>
      </c>
      <c r="D32" s="8" t="str">
        <f>IF(Personnel!D32="","",Personnel!D32)</f>
        <v/>
      </c>
      <c r="E32" s="8" t="str">
        <f>Personnel!E32</f>
        <v xml:space="preserve"> </v>
      </c>
      <c r="F32" s="8" t="str">
        <f>Personnel!F32</f>
        <v xml:space="preserve"> </v>
      </c>
      <c r="G32" s="8" t="str">
        <f>Personnel!G32</f>
        <v xml:space="preserve"> </v>
      </c>
      <c r="H32" s="8" t="e">
        <f ca="1">VLOOKUP(Personnel!H32,ScheduleRotate!A$2:E430,5,FALSE)</f>
        <v>#N/A</v>
      </c>
      <c r="I32" s="8" t="e">
        <f>VLOOKUP(Personnel!I32,Site!B$3:C80,2,FALSE)</f>
        <v>#N/A</v>
      </c>
      <c r="J32" s="8">
        <f>IF(ISBLANK(Personnel!J32),-1,VLOOKUP(Personnel!J32,CostCenter!C$3:D62,2,FALSE))</f>
        <v>-1</v>
      </c>
      <c r="K32" s="8">
        <f>IF(ISBLANK(Personnel!K32),-1,VLOOKUP(Personnel!K32,Deptref!C$3:F90,4,FALSE))</f>
        <v>-1</v>
      </c>
      <c r="L32" s="8">
        <f>IF(ISBLANK(Personnel!L32),-1,VLOOKUP(Personnel!L32,Jobposts!C$3:D110,2,FALSE))</f>
        <v>-1</v>
      </c>
      <c r="M32" s="8">
        <v>-1</v>
      </c>
      <c r="N32" s="8">
        <v>0</v>
      </c>
      <c r="O32" s="8" t="str">
        <f>IF(ISBLANK(Personnel!S32),"",Personnel!S32)</f>
        <v/>
      </c>
      <c r="P32" s="49">
        <f ca="1">Personnel!T32</f>
        <v>44517</v>
      </c>
      <c r="Q32" s="49" t="str">
        <f>Personnel!U32</f>
        <v>1899-12-30 00:00:00.000</v>
      </c>
      <c r="R32" s="8">
        <f>Personnel!V32</f>
        <v>1</v>
      </c>
      <c r="T32" s="8" t="str">
        <f t="shared" si="0"/>
        <v xml:space="preserve">   </v>
      </c>
      <c r="AA32" s="8" t="e">
        <f t="shared" ca="1" si="1"/>
        <v>#N/A</v>
      </c>
    </row>
    <row r="33" spans="1:27" x14ac:dyDescent="0.3">
      <c r="A33" s="8" t="str">
        <f>Personnel!A33</f>
        <v>32</v>
      </c>
      <c r="B33" s="8" t="str">
        <f>Personnel!B33</f>
        <v>32</v>
      </c>
      <c r="C33" s="8" t="str">
        <f>Personnel!C33</f>
        <v>32</v>
      </c>
      <c r="D33" s="8" t="str">
        <f>IF(Personnel!D33="","",Personnel!D33)</f>
        <v/>
      </c>
      <c r="E33" s="8" t="str">
        <f>Personnel!E33</f>
        <v xml:space="preserve"> </v>
      </c>
      <c r="F33" s="8" t="str">
        <f>Personnel!F33</f>
        <v xml:space="preserve"> </v>
      </c>
      <c r="G33" s="8" t="str">
        <f>Personnel!G33</f>
        <v xml:space="preserve"> </v>
      </c>
      <c r="H33" s="8" t="e">
        <f ca="1">VLOOKUP(Personnel!H33,ScheduleRotate!A$2:E431,5,FALSE)</f>
        <v>#N/A</v>
      </c>
      <c r="I33" s="8" t="e">
        <f>VLOOKUP(Personnel!I33,Site!B$3:C81,2,FALSE)</f>
        <v>#N/A</v>
      </c>
      <c r="J33" s="8">
        <f>IF(ISBLANK(Personnel!J33),-1,VLOOKUP(Personnel!J33,CostCenter!C$3:D63,2,FALSE))</f>
        <v>-1</v>
      </c>
      <c r="K33" s="8">
        <f>IF(ISBLANK(Personnel!K33),-1,VLOOKUP(Personnel!K33,Deptref!C$3:F91,4,FALSE))</f>
        <v>-1</v>
      </c>
      <c r="L33" s="8">
        <f>IF(ISBLANK(Personnel!L33),-1,VLOOKUP(Personnel!L33,Jobposts!C$3:D111,2,FALSE))</f>
        <v>-1</v>
      </c>
      <c r="M33" s="8">
        <v>-1</v>
      </c>
      <c r="N33" s="8">
        <v>0</v>
      </c>
      <c r="O33" s="8" t="str">
        <f>IF(ISBLANK(Personnel!S33),"",Personnel!S33)</f>
        <v/>
      </c>
      <c r="P33" s="49">
        <f ca="1">Personnel!T33</f>
        <v>44517</v>
      </c>
      <c r="Q33" s="49" t="str">
        <f>Personnel!U33</f>
        <v>1899-12-30 00:00:00.000</v>
      </c>
      <c r="R33" s="8">
        <f>Personnel!V33</f>
        <v>1</v>
      </c>
      <c r="T33" s="8" t="str">
        <f t="shared" si="0"/>
        <v xml:space="preserve">   </v>
      </c>
      <c r="AA33" s="8" t="e">
        <f t="shared" ca="1" si="1"/>
        <v>#N/A</v>
      </c>
    </row>
    <row r="34" spans="1:27" x14ac:dyDescent="0.3">
      <c r="A34" s="8" t="str">
        <f>Personnel!A34</f>
        <v>33</v>
      </c>
      <c r="B34" s="8" t="str">
        <f>Personnel!B34</f>
        <v>33</v>
      </c>
      <c r="C34" s="8" t="str">
        <f>Personnel!C34</f>
        <v>33</v>
      </c>
      <c r="D34" s="8" t="str">
        <f>IF(Personnel!D34="","",Personnel!D34)</f>
        <v/>
      </c>
      <c r="E34" s="8" t="str">
        <f>Personnel!E34</f>
        <v xml:space="preserve"> </v>
      </c>
      <c r="F34" s="8" t="str">
        <f>Personnel!F34</f>
        <v xml:space="preserve"> </v>
      </c>
      <c r="G34" s="8" t="str">
        <f>Personnel!G34</f>
        <v xml:space="preserve"> </v>
      </c>
      <c r="H34" s="8" t="e">
        <f ca="1">VLOOKUP(Personnel!H34,ScheduleRotate!A$2:E432,5,FALSE)</f>
        <v>#N/A</v>
      </c>
      <c r="I34" s="8" t="e">
        <f>VLOOKUP(Personnel!I34,Site!B$3:C82,2,FALSE)</f>
        <v>#N/A</v>
      </c>
      <c r="J34" s="8">
        <f>IF(ISBLANK(Personnel!J34),-1,VLOOKUP(Personnel!J34,CostCenter!C$3:D64,2,FALSE))</f>
        <v>-1</v>
      </c>
      <c r="K34" s="8">
        <f>IF(ISBLANK(Personnel!K34),-1,VLOOKUP(Personnel!K34,Deptref!C$3:F92,4,FALSE))</f>
        <v>-1</v>
      </c>
      <c r="L34" s="8">
        <f>IF(ISBLANK(Personnel!L34),-1,VLOOKUP(Personnel!L34,Jobposts!C$3:D112,2,FALSE))</f>
        <v>-1</v>
      </c>
      <c r="M34" s="8">
        <v>-1</v>
      </c>
      <c r="N34" s="8">
        <v>0</v>
      </c>
      <c r="O34" s="8" t="str">
        <f>IF(ISBLANK(Personnel!S34),"",Personnel!S34)</f>
        <v/>
      </c>
      <c r="P34" s="49">
        <f ca="1">Personnel!T34</f>
        <v>44517</v>
      </c>
      <c r="Q34" s="49" t="str">
        <f>Personnel!U34</f>
        <v>1899-12-30 00:00:00.000</v>
      </c>
      <c r="R34" s="8">
        <f>Personnel!V34</f>
        <v>1</v>
      </c>
      <c r="T34" s="8" t="str">
        <f t="shared" si="0"/>
        <v xml:space="preserve">   </v>
      </c>
      <c r="AA34" s="8" t="e">
        <f t="shared" ca="1" si="1"/>
        <v>#N/A</v>
      </c>
    </row>
    <row r="35" spans="1:27" x14ac:dyDescent="0.3">
      <c r="A35" s="8" t="str">
        <f>Personnel!A35</f>
        <v>34</v>
      </c>
      <c r="B35" s="8" t="str">
        <f>Personnel!B35</f>
        <v>34</v>
      </c>
      <c r="C35" s="8" t="str">
        <f>Personnel!C35</f>
        <v>34</v>
      </c>
      <c r="D35" s="8" t="str">
        <f>IF(Personnel!D35="","",Personnel!D35)</f>
        <v/>
      </c>
      <c r="E35" s="8" t="str">
        <f>Personnel!E35</f>
        <v xml:space="preserve"> </v>
      </c>
      <c r="F35" s="8" t="str">
        <f>Personnel!F35</f>
        <v xml:space="preserve"> </v>
      </c>
      <c r="G35" s="8" t="str">
        <f>Personnel!G35</f>
        <v xml:space="preserve"> </v>
      </c>
      <c r="H35" s="8" t="e">
        <f ca="1">VLOOKUP(Personnel!H35,ScheduleRotate!A$2:E433,5,FALSE)</f>
        <v>#N/A</v>
      </c>
      <c r="I35" s="8" t="e">
        <f>VLOOKUP(Personnel!I35,Site!B$3:C83,2,FALSE)</f>
        <v>#N/A</v>
      </c>
      <c r="J35" s="8">
        <f>IF(ISBLANK(Personnel!J35),-1,VLOOKUP(Personnel!J35,CostCenter!C$3:D65,2,FALSE))</f>
        <v>-1</v>
      </c>
      <c r="K35" s="8">
        <f>IF(ISBLANK(Personnel!K35),-1,VLOOKUP(Personnel!K35,Deptref!C$3:F93,4,FALSE))</f>
        <v>-1</v>
      </c>
      <c r="L35" s="8">
        <f>IF(ISBLANK(Personnel!L35),-1,VLOOKUP(Personnel!L35,Jobposts!C$3:D113,2,FALSE))</f>
        <v>-1</v>
      </c>
      <c r="M35" s="8">
        <v>-1</v>
      </c>
      <c r="N35" s="8">
        <v>0</v>
      </c>
      <c r="O35" s="8" t="str">
        <f>IF(ISBLANK(Personnel!S35),"",Personnel!S35)</f>
        <v/>
      </c>
      <c r="P35" s="49">
        <f ca="1">Personnel!T35</f>
        <v>44517</v>
      </c>
      <c r="Q35" s="49" t="str">
        <f>Personnel!U35</f>
        <v>1899-12-30 00:00:00.000</v>
      </c>
      <c r="R35" s="8">
        <f>Personnel!V35</f>
        <v>1</v>
      </c>
      <c r="T35" s="8" t="str">
        <f t="shared" si="0"/>
        <v xml:space="preserve">   </v>
      </c>
      <c r="AA35" s="8" t="e">
        <f t="shared" ca="1" si="1"/>
        <v>#N/A</v>
      </c>
    </row>
    <row r="36" spans="1:27" x14ac:dyDescent="0.3">
      <c r="A36" s="8" t="str">
        <f>Personnel!A36</f>
        <v>35</v>
      </c>
      <c r="B36" s="8" t="str">
        <f>Personnel!B36</f>
        <v>35</v>
      </c>
      <c r="C36" s="8" t="str">
        <f>Personnel!C36</f>
        <v>35</v>
      </c>
      <c r="D36" s="8" t="str">
        <f>IF(Personnel!D36="","",Personnel!D36)</f>
        <v/>
      </c>
      <c r="E36" s="8" t="str">
        <f>Personnel!E36</f>
        <v xml:space="preserve"> </v>
      </c>
      <c r="F36" s="8" t="str">
        <f>Personnel!F36</f>
        <v xml:space="preserve"> </v>
      </c>
      <c r="G36" s="8" t="str">
        <f>Personnel!G36</f>
        <v xml:space="preserve"> </v>
      </c>
      <c r="H36" s="8" t="e">
        <f ca="1">VLOOKUP(Personnel!H36,ScheduleRotate!A$2:E434,5,FALSE)</f>
        <v>#N/A</v>
      </c>
      <c r="I36" s="8" t="e">
        <f>VLOOKUP(Personnel!I36,Site!B$3:C84,2,FALSE)</f>
        <v>#N/A</v>
      </c>
      <c r="J36" s="8">
        <f>IF(ISBLANK(Personnel!J36),-1,VLOOKUP(Personnel!J36,CostCenter!C$3:D66,2,FALSE))</f>
        <v>-1</v>
      </c>
      <c r="K36" s="8">
        <f>IF(ISBLANK(Personnel!K36),-1,VLOOKUP(Personnel!K36,Deptref!C$3:F94,4,FALSE))</f>
        <v>-1</v>
      </c>
      <c r="L36" s="8">
        <f>IF(ISBLANK(Personnel!L36),-1,VLOOKUP(Personnel!L36,Jobposts!C$3:D114,2,FALSE))</f>
        <v>-1</v>
      </c>
      <c r="M36" s="8">
        <v>-1</v>
      </c>
      <c r="N36" s="8">
        <v>0</v>
      </c>
      <c r="O36" s="8" t="str">
        <f>IF(ISBLANK(Personnel!S36),"",Personnel!S36)</f>
        <v/>
      </c>
      <c r="P36" s="49">
        <f ca="1">Personnel!T36</f>
        <v>44517</v>
      </c>
      <c r="Q36" s="49" t="str">
        <f>Personnel!U36</f>
        <v>1899-12-30 00:00:00.000</v>
      </c>
      <c r="R36" s="8">
        <f>Personnel!V36</f>
        <v>1</v>
      </c>
      <c r="T36" s="8" t="str">
        <f t="shared" si="0"/>
        <v xml:space="preserve">   </v>
      </c>
      <c r="AA36" s="8" t="e">
        <f t="shared" ca="1" si="1"/>
        <v>#N/A</v>
      </c>
    </row>
    <row r="37" spans="1:27" x14ac:dyDescent="0.3">
      <c r="A37" s="8" t="str">
        <f>Personnel!A37</f>
        <v>36</v>
      </c>
      <c r="B37" s="8" t="str">
        <f>Personnel!B37</f>
        <v>36</v>
      </c>
      <c r="C37" s="8" t="str">
        <f>Personnel!C37</f>
        <v>36</v>
      </c>
      <c r="D37" s="8" t="str">
        <f>IF(Personnel!D37="","",Personnel!D37)</f>
        <v/>
      </c>
      <c r="E37" s="8" t="str">
        <f>Personnel!E37</f>
        <v xml:space="preserve"> </v>
      </c>
      <c r="F37" s="8" t="str">
        <f>Personnel!F37</f>
        <v xml:space="preserve"> </v>
      </c>
      <c r="G37" s="8" t="str">
        <f>Personnel!G37</f>
        <v xml:space="preserve"> </v>
      </c>
      <c r="H37" s="8" t="e">
        <f ca="1">VLOOKUP(Personnel!H37,ScheduleRotate!A$2:E435,5,FALSE)</f>
        <v>#N/A</v>
      </c>
      <c r="I37" s="8" t="e">
        <f>VLOOKUP(Personnel!I37,Site!B$3:C85,2,FALSE)</f>
        <v>#N/A</v>
      </c>
      <c r="J37" s="8">
        <f>IF(ISBLANK(Personnel!J37),-1,VLOOKUP(Personnel!J37,CostCenter!C$3:D67,2,FALSE))</f>
        <v>-1</v>
      </c>
      <c r="K37" s="8">
        <f>IF(ISBLANK(Personnel!K37),-1,VLOOKUP(Personnel!K37,Deptref!C$3:F95,4,FALSE))</f>
        <v>-1</v>
      </c>
      <c r="L37" s="8">
        <f>IF(ISBLANK(Personnel!L37),-1,VLOOKUP(Personnel!L37,Jobposts!C$3:D115,2,FALSE))</f>
        <v>-1</v>
      </c>
      <c r="M37" s="8">
        <v>-1</v>
      </c>
      <c r="N37" s="8">
        <v>0</v>
      </c>
      <c r="O37" s="8" t="str">
        <f>IF(ISBLANK(Personnel!S37),"",Personnel!S37)</f>
        <v/>
      </c>
      <c r="P37" s="49">
        <f ca="1">Personnel!T37</f>
        <v>44517</v>
      </c>
      <c r="Q37" s="49" t="str">
        <f>Personnel!U37</f>
        <v>1899-12-30 00:00:00.000</v>
      </c>
      <c r="R37" s="8">
        <f>Personnel!V37</f>
        <v>1</v>
      </c>
      <c r="T37" s="8" t="str">
        <f t="shared" si="0"/>
        <v xml:space="preserve">   </v>
      </c>
      <c r="AA37" s="8" t="e">
        <f t="shared" ca="1" si="1"/>
        <v>#N/A</v>
      </c>
    </row>
    <row r="38" spans="1:27" x14ac:dyDescent="0.3">
      <c r="A38" s="8" t="str">
        <f>Personnel!A38</f>
        <v>37</v>
      </c>
      <c r="B38" s="8" t="str">
        <f>Personnel!B38</f>
        <v>37</v>
      </c>
      <c r="C38" s="8" t="str">
        <f>Personnel!C38</f>
        <v>37</v>
      </c>
      <c r="D38" s="8" t="str">
        <f>IF(Personnel!D38="","",Personnel!D38)</f>
        <v/>
      </c>
      <c r="E38" s="8" t="str">
        <f>Personnel!E38</f>
        <v xml:space="preserve"> </v>
      </c>
      <c r="F38" s="8" t="str">
        <f>Personnel!F38</f>
        <v xml:space="preserve"> </v>
      </c>
      <c r="G38" s="8" t="str">
        <f>Personnel!G38</f>
        <v xml:space="preserve"> </v>
      </c>
      <c r="H38" s="8" t="e">
        <f ca="1">VLOOKUP(Personnel!H38,ScheduleRotate!A$2:E436,5,FALSE)</f>
        <v>#N/A</v>
      </c>
      <c r="I38" s="8" t="e">
        <f>VLOOKUP(Personnel!I38,Site!B$3:C86,2,FALSE)</f>
        <v>#N/A</v>
      </c>
      <c r="J38" s="8">
        <f>IF(ISBLANK(Personnel!J38),-1,VLOOKUP(Personnel!J38,CostCenter!C$3:D68,2,FALSE))</f>
        <v>-1</v>
      </c>
      <c r="K38" s="8">
        <f>IF(ISBLANK(Personnel!K38),-1,VLOOKUP(Personnel!K38,Deptref!C$3:F96,4,FALSE))</f>
        <v>-1</v>
      </c>
      <c r="L38" s="8">
        <f>IF(ISBLANK(Personnel!L38),-1,VLOOKUP(Personnel!L38,Jobposts!C$3:D116,2,FALSE))</f>
        <v>-1</v>
      </c>
      <c r="M38" s="8">
        <v>-1</v>
      </c>
      <c r="N38" s="8">
        <v>0</v>
      </c>
      <c r="O38" s="8" t="str">
        <f>IF(ISBLANK(Personnel!S38),"",Personnel!S38)</f>
        <v/>
      </c>
      <c r="P38" s="49">
        <f ca="1">Personnel!T38</f>
        <v>44517</v>
      </c>
      <c r="Q38" s="49" t="str">
        <f>Personnel!U38</f>
        <v>1899-12-30 00:00:00.000</v>
      </c>
      <c r="R38" s="8">
        <f>Personnel!V38</f>
        <v>1</v>
      </c>
      <c r="T38" s="8" t="str">
        <f t="shared" si="0"/>
        <v xml:space="preserve">   </v>
      </c>
      <c r="AA38" s="8" t="e">
        <f t="shared" ca="1" si="1"/>
        <v>#N/A</v>
      </c>
    </row>
    <row r="39" spans="1:27" x14ac:dyDescent="0.3">
      <c r="A39" s="8" t="str">
        <f>Personnel!A39</f>
        <v>38</v>
      </c>
      <c r="B39" s="8" t="str">
        <f>Personnel!B39</f>
        <v>38</v>
      </c>
      <c r="C39" s="8" t="str">
        <f>Personnel!C39</f>
        <v>38</v>
      </c>
      <c r="D39" s="8" t="str">
        <f>IF(Personnel!D39="","",Personnel!D39)</f>
        <v/>
      </c>
      <c r="E39" s="8" t="str">
        <f>Personnel!E39</f>
        <v xml:space="preserve"> </v>
      </c>
      <c r="F39" s="8" t="str">
        <f>Personnel!F39</f>
        <v xml:space="preserve"> </v>
      </c>
      <c r="G39" s="8" t="str">
        <f>Personnel!G39</f>
        <v xml:space="preserve"> </v>
      </c>
      <c r="H39" s="8" t="e">
        <f ca="1">VLOOKUP(Personnel!H39,ScheduleRotate!A$2:E437,5,FALSE)</f>
        <v>#N/A</v>
      </c>
      <c r="I39" s="8" t="e">
        <f>VLOOKUP(Personnel!I39,Site!B$3:C87,2,FALSE)</f>
        <v>#N/A</v>
      </c>
      <c r="J39" s="8">
        <f>IF(ISBLANK(Personnel!J39),-1,VLOOKUP(Personnel!J39,CostCenter!C$3:D69,2,FALSE))</f>
        <v>-1</v>
      </c>
      <c r="K39" s="8">
        <f>IF(ISBLANK(Personnel!K39),-1,VLOOKUP(Personnel!K39,Deptref!C$3:F97,4,FALSE))</f>
        <v>-1</v>
      </c>
      <c r="L39" s="8">
        <f>IF(ISBLANK(Personnel!L39),-1,VLOOKUP(Personnel!L39,Jobposts!C$3:D117,2,FALSE))</f>
        <v>-1</v>
      </c>
      <c r="M39" s="8">
        <v>-1</v>
      </c>
      <c r="N39" s="8">
        <v>0</v>
      </c>
      <c r="O39" s="8" t="str">
        <f>IF(ISBLANK(Personnel!S39),"",Personnel!S39)</f>
        <v/>
      </c>
      <c r="P39" s="49">
        <f ca="1">Personnel!T39</f>
        <v>44517</v>
      </c>
      <c r="Q39" s="49" t="str">
        <f>Personnel!U39</f>
        <v>1899-12-30 00:00:00.000</v>
      </c>
      <c r="R39" s="8">
        <f>Personnel!V39</f>
        <v>1</v>
      </c>
      <c r="T39" s="8" t="str">
        <f t="shared" si="0"/>
        <v xml:space="preserve">   </v>
      </c>
      <c r="AA39" s="8" t="e">
        <f t="shared" ca="1" si="1"/>
        <v>#N/A</v>
      </c>
    </row>
    <row r="40" spans="1:27" x14ac:dyDescent="0.3">
      <c r="A40" s="8" t="str">
        <f>Personnel!A40</f>
        <v>39</v>
      </c>
      <c r="B40" s="8" t="str">
        <f>Personnel!B40</f>
        <v>39</v>
      </c>
      <c r="C40" s="8" t="str">
        <f>Personnel!C40</f>
        <v>39</v>
      </c>
      <c r="D40" s="8" t="str">
        <f>IF(Personnel!D40="","",Personnel!D40)</f>
        <v/>
      </c>
      <c r="E40" s="8" t="str">
        <f>Personnel!E40</f>
        <v xml:space="preserve"> </v>
      </c>
      <c r="F40" s="8" t="str">
        <f>Personnel!F40</f>
        <v xml:space="preserve"> </v>
      </c>
      <c r="G40" s="8" t="str">
        <f>Personnel!G40</f>
        <v xml:space="preserve"> </v>
      </c>
      <c r="H40" s="8" t="e">
        <f ca="1">VLOOKUP(Personnel!H40,ScheduleRotate!A$2:E438,5,FALSE)</f>
        <v>#N/A</v>
      </c>
      <c r="I40" s="8" t="e">
        <f>VLOOKUP(Personnel!I40,Site!B$3:C88,2,FALSE)</f>
        <v>#N/A</v>
      </c>
      <c r="J40" s="8">
        <f>IF(ISBLANK(Personnel!J40),-1,VLOOKUP(Personnel!J40,CostCenter!C$3:D70,2,FALSE))</f>
        <v>-1</v>
      </c>
      <c r="K40" s="8">
        <f>IF(ISBLANK(Personnel!K40),-1,VLOOKUP(Personnel!K40,Deptref!C$3:F98,4,FALSE))</f>
        <v>-1</v>
      </c>
      <c r="L40" s="8">
        <f>IF(ISBLANK(Personnel!L40),-1,VLOOKUP(Personnel!L40,Jobposts!C$3:D118,2,FALSE))</f>
        <v>-1</v>
      </c>
      <c r="M40" s="8">
        <v>-1</v>
      </c>
      <c r="N40" s="8">
        <v>0</v>
      </c>
      <c r="O40" s="8" t="str">
        <f>IF(ISBLANK(Personnel!S40),"",Personnel!S40)</f>
        <v/>
      </c>
      <c r="P40" s="49">
        <f ca="1">Personnel!T40</f>
        <v>44517</v>
      </c>
      <c r="Q40" s="49" t="str">
        <f>Personnel!U40</f>
        <v>1899-12-30 00:00:00.000</v>
      </c>
      <c r="R40" s="8">
        <f>Personnel!V40</f>
        <v>1</v>
      </c>
      <c r="T40" s="8" t="str">
        <f t="shared" si="0"/>
        <v xml:space="preserve">   </v>
      </c>
      <c r="AA40" s="8" t="e">
        <f t="shared" ca="1" si="1"/>
        <v>#N/A</v>
      </c>
    </row>
    <row r="41" spans="1:27" x14ac:dyDescent="0.3">
      <c r="A41" s="8" t="str">
        <f>Personnel!A41</f>
        <v>40</v>
      </c>
      <c r="B41" s="8" t="str">
        <f>Personnel!B41</f>
        <v>40</v>
      </c>
      <c r="C41" s="8" t="str">
        <f>Personnel!C41</f>
        <v>40</v>
      </c>
      <c r="D41" s="8" t="str">
        <f>IF(Personnel!D41="","",Personnel!D41)</f>
        <v/>
      </c>
      <c r="E41" s="8" t="str">
        <f>Personnel!E41</f>
        <v xml:space="preserve"> </v>
      </c>
      <c r="F41" s="8" t="str">
        <f>Personnel!F41</f>
        <v xml:space="preserve"> </v>
      </c>
      <c r="G41" s="8" t="str">
        <f>Personnel!G41</f>
        <v xml:space="preserve"> </v>
      </c>
      <c r="H41" s="8" t="e">
        <f ca="1">VLOOKUP(Personnel!H41,ScheduleRotate!A$2:E439,5,FALSE)</f>
        <v>#N/A</v>
      </c>
      <c r="I41" s="8" t="e">
        <f>VLOOKUP(Personnel!I41,Site!B$3:C89,2,FALSE)</f>
        <v>#N/A</v>
      </c>
      <c r="J41" s="8">
        <f>IF(ISBLANK(Personnel!J41),-1,VLOOKUP(Personnel!J41,CostCenter!C$3:D71,2,FALSE))</f>
        <v>-1</v>
      </c>
      <c r="K41" s="8">
        <f>IF(ISBLANK(Personnel!K41),-1,VLOOKUP(Personnel!K41,Deptref!C$3:F99,4,FALSE))</f>
        <v>-1</v>
      </c>
      <c r="L41" s="8">
        <f>IF(ISBLANK(Personnel!L41),-1,VLOOKUP(Personnel!L41,Jobposts!C$3:D119,2,FALSE))</f>
        <v>-1</v>
      </c>
      <c r="M41" s="8">
        <v>-1</v>
      </c>
      <c r="N41" s="8">
        <v>0</v>
      </c>
      <c r="O41" s="8" t="str">
        <f>IF(ISBLANK(Personnel!S41),"",Personnel!S41)</f>
        <v/>
      </c>
      <c r="P41" s="49">
        <f ca="1">Personnel!T41</f>
        <v>44517</v>
      </c>
      <c r="Q41" s="49" t="str">
        <f>Personnel!U41</f>
        <v>1899-12-30 00:00:00.000</v>
      </c>
      <c r="R41" s="8">
        <f>Personnel!V41</f>
        <v>1</v>
      </c>
      <c r="T41" s="8" t="str">
        <f t="shared" si="0"/>
        <v xml:space="preserve">   </v>
      </c>
      <c r="AA41" s="8" t="e">
        <f t="shared" ca="1" si="1"/>
        <v>#N/A</v>
      </c>
    </row>
    <row r="42" spans="1:27" x14ac:dyDescent="0.3">
      <c r="A42" s="8" t="str">
        <f>Personnel!A42</f>
        <v>41</v>
      </c>
      <c r="B42" s="8" t="str">
        <f>Personnel!B42</f>
        <v>41</v>
      </c>
      <c r="C42" s="8" t="str">
        <f>Personnel!C42</f>
        <v>41</v>
      </c>
      <c r="D42" s="8" t="str">
        <f>IF(Personnel!D42="","",Personnel!D42)</f>
        <v/>
      </c>
      <c r="E42" s="8" t="str">
        <f>Personnel!E42</f>
        <v xml:space="preserve"> </v>
      </c>
      <c r="F42" s="8" t="str">
        <f>Personnel!F42</f>
        <v xml:space="preserve"> </v>
      </c>
      <c r="G42" s="8" t="str">
        <f>Personnel!G42</f>
        <v xml:space="preserve"> </v>
      </c>
      <c r="H42" s="8" t="e">
        <f ca="1">VLOOKUP(Personnel!H42,ScheduleRotate!A$2:E440,5,FALSE)</f>
        <v>#N/A</v>
      </c>
      <c r="I42" s="8" t="e">
        <f>VLOOKUP(Personnel!I42,Site!B$3:C90,2,FALSE)</f>
        <v>#N/A</v>
      </c>
      <c r="J42" s="8">
        <f>IF(ISBLANK(Personnel!J42),-1,VLOOKUP(Personnel!J42,CostCenter!C$3:D72,2,FALSE))</f>
        <v>-1</v>
      </c>
      <c r="K42" s="8">
        <f>IF(ISBLANK(Personnel!K42),-1,VLOOKUP(Personnel!K42,Deptref!C$3:F100,4,FALSE))</f>
        <v>-1</v>
      </c>
      <c r="L42" s="8">
        <f>IF(ISBLANK(Personnel!L42),-1,VLOOKUP(Personnel!L42,Jobposts!C$3:D120,2,FALSE))</f>
        <v>-1</v>
      </c>
      <c r="M42" s="8">
        <v>-1</v>
      </c>
      <c r="N42" s="8">
        <v>0</v>
      </c>
      <c r="O42" s="8" t="str">
        <f>IF(ISBLANK(Personnel!S42),"",Personnel!S42)</f>
        <v/>
      </c>
      <c r="P42" s="49">
        <f ca="1">Personnel!T42</f>
        <v>44517</v>
      </c>
      <c r="Q42" s="49" t="str">
        <f>Personnel!U42</f>
        <v>1899-12-30 00:00:00.000</v>
      </c>
      <c r="R42" s="8">
        <f>Personnel!V42</f>
        <v>1</v>
      </c>
      <c r="T42" s="8" t="str">
        <f t="shared" si="0"/>
        <v xml:space="preserve">   </v>
      </c>
      <c r="AA42" s="8" t="e">
        <f t="shared" ca="1" si="1"/>
        <v>#N/A</v>
      </c>
    </row>
    <row r="43" spans="1:27" x14ac:dyDescent="0.3">
      <c r="A43" s="8" t="str">
        <f>Personnel!A43</f>
        <v>42</v>
      </c>
      <c r="B43" s="8" t="str">
        <f>Personnel!B43</f>
        <v>42</v>
      </c>
      <c r="C43" s="8" t="str">
        <f>Personnel!C43</f>
        <v>42</v>
      </c>
      <c r="D43" s="8" t="str">
        <f>IF(Personnel!D43="","",Personnel!D43)</f>
        <v/>
      </c>
      <c r="E43" s="8" t="str">
        <f>Personnel!E43</f>
        <v xml:space="preserve"> </v>
      </c>
      <c r="F43" s="8" t="str">
        <f>Personnel!F43</f>
        <v xml:space="preserve"> </v>
      </c>
      <c r="G43" s="8" t="str">
        <f>Personnel!G43</f>
        <v xml:space="preserve"> </v>
      </c>
      <c r="H43" s="8" t="e">
        <f ca="1">VLOOKUP(Personnel!H43,ScheduleRotate!A$2:E441,5,FALSE)</f>
        <v>#N/A</v>
      </c>
      <c r="I43" s="8" t="e">
        <f>VLOOKUP(Personnel!I43,Site!B$3:C91,2,FALSE)</f>
        <v>#N/A</v>
      </c>
      <c r="J43" s="8">
        <f>IF(ISBLANK(Personnel!J43),-1,VLOOKUP(Personnel!J43,CostCenter!C$3:D73,2,FALSE))</f>
        <v>-1</v>
      </c>
      <c r="K43" s="8">
        <f>IF(ISBLANK(Personnel!K43),-1,VLOOKUP(Personnel!K43,Deptref!C$3:F101,4,FALSE))</f>
        <v>-1</v>
      </c>
      <c r="L43" s="8">
        <f>IF(ISBLANK(Personnel!L43),-1,VLOOKUP(Personnel!L43,Jobposts!C$3:D121,2,FALSE))</f>
        <v>-1</v>
      </c>
      <c r="M43" s="8">
        <v>-1</v>
      </c>
      <c r="N43" s="8">
        <v>0</v>
      </c>
      <c r="O43" s="8" t="str">
        <f>IF(ISBLANK(Personnel!S43),"",Personnel!S43)</f>
        <v/>
      </c>
      <c r="P43" s="49">
        <f ca="1">Personnel!T43</f>
        <v>44517</v>
      </c>
      <c r="Q43" s="49" t="str">
        <f>Personnel!U43</f>
        <v>1899-12-30 00:00:00.000</v>
      </c>
      <c r="R43" s="8">
        <f>Personnel!V43</f>
        <v>1</v>
      </c>
      <c r="T43" s="8" t="str">
        <f t="shared" si="0"/>
        <v xml:space="preserve">   </v>
      </c>
      <c r="AA43" s="8" t="e">
        <f t="shared" ca="1" si="1"/>
        <v>#N/A</v>
      </c>
    </row>
    <row r="44" spans="1:27" x14ac:dyDescent="0.3">
      <c r="A44" s="8" t="str">
        <f>Personnel!A44</f>
        <v>43</v>
      </c>
      <c r="B44" s="8" t="str">
        <f>Personnel!B44</f>
        <v>43</v>
      </c>
      <c r="C44" s="8" t="str">
        <f>Personnel!C44</f>
        <v>43</v>
      </c>
      <c r="D44" s="8" t="str">
        <f>IF(Personnel!D44="","",Personnel!D44)</f>
        <v/>
      </c>
      <c r="E44" s="8" t="str">
        <f>Personnel!E44</f>
        <v xml:space="preserve"> </v>
      </c>
      <c r="F44" s="8" t="str">
        <f>Personnel!F44</f>
        <v xml:space="preserve"> </v>
      </c>
      <c r="G44" s="8" t="str">
        <f>Personnel!G44</f>
        <v xml:space="preserve"> </v>
      </c>
      <c r="H44" s="8" t="e">
        <f ca="1">VLOOKUP(Personnel!H44,ScheduleRotate!A$2:E442,5,FALSE)</f>
        <v>#N/A</v>
      </c>
      <c r="I44" s="8" t="e">
        <f>VLOOKUP(Personnel!I44,Site!B$3:C92,2,FALSE)</f>
        <v>#N/A</v>
      </c>
      <c r="J44" s="8">
        <f>IF(ISBLANK(Personnel!J44),-1,VLOOKUP(Personnel!J44,CostCenter!C$3:D74,2,FALSE))</f>
        <v>-1</v>
      </c>
      <c r="K44" s="8">
        <f>IF(ISBLANK(Personnel!K44),-1,VLOOKUP(Personnel!K44,Deptref!C$3:F102,4,FALSE))</f>
        <v>-1</v>
      </c>
      <c r="L44" s="8">
        <f>IF(ISBLANK(Personnel!L44),-1,VLOOKUP(Personnel!L44,Jobposts!C$3:D122,2,FALSE))</f>
        <v>-1</v>
      </c>
      <c r="M44" s="8">
        <v>-1</v>
      </c>
      <c r="N44" s="8">
        <v>0</v>
      </c>
      <c r="O44" s="8" t="str">
        <f>IF(ISBLANK(Personnel!S44),"",Personnel!S44)</f>
        <v/>
      </c>
      <c r="P44" s="49">
        <f ca="1">Personnel!T44</f>
        <v>44517</v>
      </c>
      <c r="Q44" s="49" t="str">
        <f>Personnel!U44</f>
        <v>1899-12-30 00:00:00.000</v>
      </c>
      <c r="R44" s="8">
        <f>Personnel!V44</f>
        <v>1</v>
      </c>
      <c r="T44" s="8" t="str">
        <f t="shared" si="0"/>
        <v xml:space="preserve">   </v>
      </c>
      <c r="AA44" s="8" t="e">
        <f t="shared" ca="1" si="1"/>
        <v>#N/A</v>
      </c>
    </row>
    <row r="45" spans="1:27" x14ac:dyDescent="0.3">
      <c r="A45" s="8" t="str">
        <f>Personnel!A45</f>
        <v>44</v>
      </c>
      <c r="B45" s="8" t="str">
        <f>Personnel!B45</f>
        <v>44</v>
      </c>
      <c r="C45" s="8" t="str">
        <f>Personnel!C45</f>
        <v>44</v>
      </c>
      <c r="D45" s="8" t="str">
        <f>IF(Personnel!D45="","",Personnel!D45)</f>
        <v/>
      </c>
      <c r="E45" s="8" t="str">
        <f>Personnel!E45</f>
        <v xml:space="preserve"> </v>
      </c>
      <c r="F45" s="8" t="str">
        <f>Personnel!F45</f>
        <v xml:space="preserve"> </v>
      </c>
      <c r="G45" s="8" t="str">
        <f>Personnel!G45</f>
        <v xml:space="preserve"> </v>
      </c>
      <c r="H45" s="8" t="e">
        <f ca="1">VLOOKUP(Personnel!H45,ScheduleRotate!A$2:E443,5,FALSE)</f>
        <v>#N/A</v>
      </c>
      <c r="I45" s="8" t="e">
        <f>VLOOKUP(Personnel!I45,Site!B$3:C93,2,FALSE)</f>
        <v>#N/A</v>
      </c>
      <c r="J45" s="8">
        <f>IF(ISBLANK(Personnel!J45),-1,VLOOKUP(Personnel!J45,CostCenter!C$3:D75,2,FALSE))</f>
        <v>-1</v>
      </c>
      <c r="K45" s="8">
        <f>IF(ISBLANK(Personnel!K45),-1,VLOOKUP(Personnel!K45,Deptref!C$3:F103,4,FALSE))</f>
        <v>-1</v>
      </c>
      <c r="L45" s="8">
        <f>IF(ISBLANK(Personnel!L45),-1,VLOOKUP(Personnel!L45,Jobposts!C$3:D123,2,FALSE))</f>
        <v>-1</v>
      </c>
      <c r="M45" s="8">
        <v>-1</v>
      </c>
      <c r="N45" s="8">
        <v>0</v>
      </c>
      <c r="O45" s="8" t="str">
        <f>IF(ISBLANK(Personnel!S45),"",Personnel!S45)</f>
        <v/>
      </c>
      <c r="P45" s="49">
        <f ca="1">Personnel!T45</f>
        <v>44517</v>
      </c>
      <c r="Q45" s="49" t="str">
        <f>Personnel!U45</f>
        <v>1899-12-30 00:00:00.000</v>
      </c>
      <c r="R45" s="8">
        <f>Personnel!V45</f>
        <v>1</v>
      </c>
      <c r="T45" s="8" t="str">
        <f t="shared" si="0"/>
        <v xml:space="preserve">   </v>
      </c>
      <c r="AA45" s="8" t="e">
        <f t="shared" ca="1" si="1"/>
        <v>#N/A</v>
      </c>
    </row>
    <row r="46" spans="1:27" x14ac:dyDescent="0.3">
      <c r="A46" s="8" t="str">
        <f>Personnel!A46</f>
        <v>45</v>
      </c>
      <c r="B46" s="8" t="str">
        <f>Personnel!B46</f>
        <v>45</v>
      </c>
      <c r="C46" s="8" t="str">
        <f>Personnel!C46</f>
        <v>45</v>
      </c>
      <c r="D46" s="8" t="str">
        <f>IF(Personnel!D46="","",Personnel!D46)</f>
        <v/>
      </c>
      <c r="E46" s="8" t="str">
        <f>Personnel!E46</f>
        <v xml:space="preserve"> </v>
      </c>
      <c r="F46" s="8" t="str">
        <f>Personnel!F46</f>
        <v xml:space="preserve"> </v>
      </c>
      <c r="G46" s="8" t="str">
        <f>Personnel!G46</f>
        <v xml:space="preserve"> </v>
      </c>
      <c r="H46" s="8" t="e">
        <f ca="1">VLOOKUP(Personnel!H46,ScheduleRotate!A$2:E444,5,FALSE)</f>
        <v>#N/A</v>
      </c>
      <c r="I46" s="8" t="e">
        <f>VLOOKUP(Personnel!I46,Site!B$3:C94,2,FALSE)</f>
        <v>#N/A</v>
      </c>
      <c r="J46" s="8">
        <f>IF(ISBLANK(Personnel!J46),-1,VLOOKUP(Personnel!J46,CostCenter!C$3:D76,2,FALSE))</f>
        <v>-1</v>
      </c>
      <c r="K46" s="8">
        <f>IF(ISBLANK(Personnel!K46),-1,VLOOKUP(Personnel!K46,Deptref!C$3:F104,4,FALSE))</f>
        <v>-1</v>
      </c>
      <c r="L46" s="8">
        <f>IF(ISBLANK(Personnel!L46),-1,VLOOKUP(Personnel!L46,Jobposts!C$3:D124,2,FALSE))</f>
        <v>-1</v>
      </c>
      <c r="M46" s="8">
        <v>-1</v>
      </c>
      <c r="N46" s="8">
        <v>0</v>
      </c>
      <c r="O46" s="8" t="str">
        <f>IF(ISBLANK(Personnel!S46),"",Personnel!S46)</f>
        <v/>
      </c>
      <c r="P46" s="49">
        <f ca="1">Personnel!T46</f>
        <v>44517</v>
      </c>
      <c r="Q46" s="49" t="str">
        <f>Personnel!U46</f>
        <v>1899-12-30 00:00:00.000</v>
      </c>
      <c r="R46" s="8">
        <f>Personnel!V46</f>
        <v>1</v>
      </c>
      <c r="T46" s="8" t="str">
        <f t="shared" si="0"/>
        <v xml:space="preserve">   </v>
      </c>
      <c r="AA46" s="8" t="e">
        <f t="shared" ca="1" si="1"/>
        <v>#N/A</v>
      </c>
    </row>
    <row r="47" spans="1:27" x14ac:dyDescent="0.3">
      <c r="A47" s="8" t="str">
        <f>Personnel!A47</f>
        <v>46</v>
      </c>
      <c r="B47" s="8" t="str">
        <f>Personnel!B47</f>
        <v>46</v>
      </c>
      <c r="C47" s="8" t="str">
        <f>Personnel!C47</f>
        <v>46</v>
      </c>
      <c r="D47" s="8" t="str">
        <f>IF(Personnel!D47="","",Personnel!D47)</f>
        <v/>
      </c>
      <c r="E47" s="8" t="str">
        <f>Personnel!E47</f>
        <v xml:space="preserve"> </v>
      </c>
      <c r="F47" s="8" t="str">
        <f>Personnel!F47</f>
        <v xml:space="preserve"> </v>
      </c>
      <c r="G47" s="8" t="str">
        <f>Personnel!G47</f>
        <v xml:space="preserve"> </v>
      </c>
      <c r="H47" s="8" t="e">
        <f ca="1">VLOOKUP(Personnel!H47,ScheduleRotate!A$2:E445,5,FALSE)</f>
        <v>#N/A</v>
      </c>
      <c r="I47" s="8" t="e">
        <f>VLOOKUP(Personnel!I47,Site!B$3:C95,2,FALSE)</f>
        <v>#N/A</v>
      </c>
      <c r="J47" s="8">
        <f>IF(ISBLANK(Personnel!J47),-1,VLOOKUP(Personnel!J47,CostCenter!C$3:D77,2,FALSE))</f>
        <v>-1</v>
      </c>
      <c r="K47" s="8">
        <f>IF(ISBLANK(Personnel!K47),-1,VLOOKUP(Personnel!K47,Deptref!C$3:F105,4,FALSE))</f>
        <v>-1</v>
      </c>
      <c r="L47" s="8">
        <f>IF(ISBLANK(Personnel!L47),-1,VLOOKUP(Personnel!L47,Jobposts!C$3:D125,2,FALSE))</f>
        <v>-1</v>
      </c>
      <c r="M47" s="8">
        <v>-1</v>
      </c>
      <c r="N47" s="8">
        <v>0</v>
      </c>
      <c r="O47" s="8" t="str">
        <f>IF(ISBLANK(Personnel!S47),"",Personnel!S47)</f>
        <v/>
      </c>
      <c r="P47" s="49">
        <f ca="1">Personnel!T47</f>
        <v>44517</v>
      </c>
      <c r="Q47" s="49" t="str">
        <f>Personnel!U47</f>
        <v>1899-12-30 00:00:00.000</v>
      </c>
      <c r="R47" s="8">
        <f>Personnel!V47</f>
        <v>1</v>
      </c>
      <c r="T47" s="8" t="str">
        <f t="shared" si="0"/>
        <v xml:space="preserve">   </v>
      </c>
      <c r="AA47" s="8" t="e">
        <f t="shared" ca="1" si="1"/>
        <v>#N/A</v>
      </c>
    </row>
    <row r="48" spans="1:27" x14ac:dyDescent="0.3">
      <c r="A48" s="8" t="str">
        <f>Personnel!A48</f>
        <v>47</v>
      </c>
      <c r="B48" s="8" t="str">
        <f>Personnel!B48</f>
        <v>47</v>
      </c>
      <c r="C48" s="8" t="str">
        <f>Personnel!C48</f>
        <v>47</v>
      </c>
      <c r="D48" s="8" t="str">
        <f>IF(Personnel!D48="","",Personnel!D48)</f>
        <v/>
      </c>
      <c r="E48" s="8" t="str">
        <f>Personnel!E48</f>
        <v xml:space="preserve"> </v>
      </c>
      <c r="F48" s="8" t="str">
        <f>Personnel!F48</f>
        <v xml:space="preserve"> </v>
      </c>
      <c r="G48" s="8" t="str">
        <f>Personnel!G48</f>
        <v xml:space="preserve"> </v>
      </c>
      <c r="H48" s="8" t="e">
        <f ca="1">VLOOKUP(Personnel!H48,ScheduleRotate!A$2:E446,5,FALSE)</f>
        <v>#N/A</v>
      </c>
      <c r="I48" s="8" t="e">
        <f>VLOOKUP(Personnel!I48,Site!B$3:C96,2,FALSE)</f>
        <v>#N/A</v>
      </c>
      <c r="J48" s="8">
        <f>IF(ISBLANK(Personnel!J48),-1,VLOOKUP(Personnel!J48,CostCenter!C$3:D78,2,FALSE))</f>
        <v>-1</v>
      </c>
      <c r="K48" s="8">
        <f>IF(ISBLANK(Personnel!K48),-1,VLOOKUP(Personnel!K48,Deptref!C$3:F106,4,FALSE))</f>
        <v>-1</v>
      </c>
      <c r="L48" s="8">
        <f>IF(ISBLANK(Personnel!L48),-1,VLOOKUP(Personnel!L48,Jobposts!C$3:D126,2,FALSE))</f>
        <v>-1</v>
      </c>
      <c r="M48" s="8">
        <v>-1</v>
      </c>
      <c r="N48" s="8">
        <v>0</v>
      </c>
      <c r="O48" s="8" t="str">
        <f>IF(ISBLANK(Personnel!S48),"",Personnel!S48)</f>
        <v/>
      </c>
      <c r="P48" s="49">
        <f ca="1">Personnel!T48</f>
        <v>44517</v>
      </c>
      <c r="Q48" s="49" t="str">
        <f>Personnel!U48</f>
        <v>1899-12-30 00:00:00.000</v>
      </c>
      <c r="R48" s="8">
        <f>Personnel!V48</f>
        <v>1</v>
      </c>
      <c r="T48" s="8" t="str">
        <f t="shared" si="0"/>
        <v xml:space="preserve">   </v>
      </c>
      <c r="AA48" s="8" t="e">
        <f t="shared" ca="1" si="1"/>
        <v>#N/A</v>
      </c>
    </row>
    <row r="49" spans="1:27" x14ac:dyDescent="0.3">
      <c r="A49" s="8" t="str">
        <f>Personnel!A49</f>
        <v>48</v>
      </c>
      <c r="B49" s="8" t="str">
        <f>Personnel!B49</f>
        <v>48</v>
      </c>
      <c r="C49" s="8" t="str">
        <f>Personnel!C49</f>
        <v>48</v>
      </c>
      <c r="D49" s="8" t="str">
        <f>IF(Personnel!D49="","",Personnel!D49)</f>
        <v/>
      </c>
      <c r="E49" s="8" t="str">
        <f>Personnel!E49</f>
        <v xml:space="preserve"> </v>
      </c>
      <c r="F49" s="8" t="str">
        <f>Personnel!F49</f>
        <v xml:space="preserve"> </v>
      </c>
      <c r="G49" s="8" t="str">
        <f>Personnel!G49</f>
        <v xml:space="preserve"> </v>
      </c>
      <c r="H49" s="8" t="e">
        <f ca="1">VLOOKUP(Personnel!H49,ScheduleRotate!A$2:E447,5,FALSE)</f>
        <v>#N/A</v>
      </c>
      <c r="I49" s="8" t="e">
        <f>VLOOKUP(Personnel!I49,Site!B$3:C97,2,FALSE)</f>
        <v>#N/A</v>
      </c>
      <c r="J49" s="8">
        <f>IF(ISBLANK(Personnel!J49),-1,VLOOKUP(Personnel!J49,CostCenter!C$3:D79,2,FALSE))</f>
        <v>-1</v>
      </c>
      <c r="K49" s="8">
        <f>IF(ISBLANK(Personnel!K49),-1,VLOOKUP(Personnel!K49,Deptref!C$3:F107,4,FALSE))</f>
        <v>-1</v>
      </c>
      <c r="L49" s="8">
        <f>IF(ISBLANK(Personnel!L49),-1,VLOOKUP(Personnel!L49,Jobposts!C$3:D127,2,FALSE))</f>
        <v>-1</v>
      </c>
      <c r="M49" s="8">
        <v>-1</v>
      </c>
      <c r="N49" s="8">
        <v>0</v>
      </c>
      <c r="O49" s="8" t="str">
        <f>IF(ISBLANK(Personnel!S49),"",Personnel!S49)</f>
        <v/>
      </c>
      <c r="P49" s="49">
        <f ca="1">Personnel!T49</f>
        <v>44517</v>
      </c>
      <c r="Q49" s="49" t="str">
        <f>Personnel!U49</f>
        <v>1899-12-30 00:00:00.000</v>
      </c>
      <c r="R49" s="8">
        <f>Personnel!V49</f>
        <v>1</v>
      </c>
      <c r="T49" s="8" t="str">
        <f t="shared" si="0"/>
        <v xml:space="preserve">   </v>
      </c>
      <c r="AA49" s="8" t="e">
        <f t="shared" ca="1" si="1"/>
        <v>#N/A</v>
      </c>
    </row>
    <row r="50" spans="1:27" x14ac:dyDescent="0.3">
      <c r="A50" s="8" t="str">
        <f>Personnel!A50</f>
        <v>49</v>
      </c>
      <c r="B50" s="8" t="str">
        <f>Personnel!B50</f>
        <v>49</v>
      </c>
      <c r="C50" s="8" t="str">
        <f>Personnel!C50</f>
        <v>49</v>
      </c>
      <c r="D50" s="8" t="str">
        <f>IF(Personnel!D50="","",Personnel!D50)</f>
        <v/>
      </c>
      <c r="E50" s="8" t="str">
        <f>Personnel!E50</f>
        <v xml:space="preserve"> </v>
      </c>
      <c r="F50" s="8" t="str">
        <f>Personnel!F50</f>
        <v xml:space="preserve"> </v>
      </c>
      <c r="G50" s="8" t="str">
        <f>Personnel!G50</f>
        <v xml:space="preserve"> </v>
      </c>
      <c r="H50" s="8" t="e">
        <f ca="1">VLOOKUP(Personnel!H50,ScheduleRotate!A$2:E448,5,FALSE)</f>
        <v>#N/A</v>
      </c>
      <c r="I50" s="8" t="e">
        <f>VLOOKUP(Personnel!I50,Site!B$3:C98,2,FALSE)</f>
        <v>#N/A</v>
      </c>
      <c r="J50" s="8">
        <f>IF(ISBLANK(Personnel!J50),-1,VLOOKUP(Personnel!J50,CostCenter!C$3:D80,2,FALSE))</f>
        <v>-1</v>
      </c>
      <c r="K50" s="8">
        <f>IF(ISBLANK(Personnel!K50),-1,VLOOKUP(Personnel!K50,Deptref!C$3:F108,4,FALSE))</f>
        <v>-1</v>
      </c>
      <c r="L50" s="8">
        <f>IF(ISBLANK(Personnel!L50),-1,VLOOKUP(Personnel!L50,Jobposts!C$3:D128,2,FALSE))</f>
        <v>-1</v>
      </c>
      <c r="M50" s="8">
        <v>-1</v>
      </c>
      <c r="N50" s="8">
        <v>0</v>
      </c>
      <c r="O50" s="8" t="str">
        <f>IF(ISBLANK(Personnel!S50),"",Personnel!S50)</f>
        <v/>
      </c>
      <c r="P50" s="49">
        <f ca="1">Personnel!T50</f>
        <v>44517</v>
      </c>
      <c r="Q50" s="49" t="str">
        <f>Personnel!U50</f>
        <v>1899-12-30 00:00:00.000</v>
      </c>
      <c r="R50" s="8">
        <f>Personnel!V50</f>
        <v>1</v>
      </c>
      <c r="T50" s="8" t="str">
        <f t="shared" si="0"/>
        <v xml:space="preserve">   </v>
      </c>
      <c r="AA50" s="8" t="e">
        <f t="shared" ca="1" si="1"/>
        <v>#N/A</v>
      </c>
    </row>
    <row r="51" spans="1:27" x14ac:dyDescent="0.3">
      <c r="A51" s="8" t="str">
        <f>Personnel!A51</f>
        <v>50</v>
      </c>
      <c r="B51" s="8" t="str">
        <f>Personnel!B51</f>
        <v>50</v>
      </c>
      <c r="C51" s="8" t="str">
        <f>Personnel!C51</f>
        <v>50</v>
      </c>
      <c r="D51" s="8" t="str">
        <f>IF(Personnel!D51="","",Personnel!D51)</f>
        <v/>
      </c>
      <c r="E51" s="8" t="str">
        <f>Personnel!E51</f>
        <v xml:space="preserve"> </v>
      </c>
      <c r="F51" s="8" t="str">
        <f>Personnel!F51</f>
        <v xml:space="preserve"> </v>
      </c>
      <c r="G51" s="8" t="str">
        <f>Personnel!G51</f>
        <v xml:space="preserve"> </v>
      </c>
      <c r="H51" s="8" t="e">
        <f ca="1">VLOOKUP(Personnel!H51,ScheduleRotate!A$2:E449,5,FALSE)</f>
        <v>#N/A</v>
      </c>
      <c r="I51" s="8" t="e">
        <f>VLOOKUP(Personnel!I51,Site!B$3:C99,2,FALSE)</f>
        <v>#N/A</v>
      </c>
      <c r="J51" s="8">
        <f>IF(ISBLANK(Personnel!J51),-1,VLOOKUP(Personnel!J51,CostCenter!C$3:D81,2,FALSE))</f>
        <v>-1</v>
      </c>
      <c r="K51" s="8">
        <f>IF(ISBLANK(Personnel!K51),-1,VLOOKUP(Personnel!K51,Deptref!C$3:F109,4,FALSE))</f>
        <v>-1</v>
      </c>
      <c r="L51" s="8">
        <f>IF(ISBLANK(Personnel!L51),-1,VLOOKUP(Personnel!L51,Jobposts!C$3:D129,2,FALSE))</f>
        <v>-1</v>
      </c>
      <c r="M51" s="8">
        <v>-1</v>
      </c>
      <c r="N51" s="8">
        <v>0</v>
      </c>
      <c r="O51" s="8" t="str">
        <f>IF(ISBLANK(Personnel!S51),"",Personnel!S51)</f>
        <v/>
      </c>
      <c r="P51" s="49">
        <f ca="1">Personnel!T51</f>
        <v>44517</v>
      </c>
      <c r="Q51" s="49" t="str">
        <f>Personnel!U51</f>
        <v>1899-12-30 00:00:00.000</v>
      </c>
      <c r="R51" s="8">
        <f>Personnel!V51</f>
        <v>1</v>
      </c>
      <c r="T51" s="8" t="str">
        <f t="shared" si="0"/>
        <v xml:space="preserve">   </v>
      </c>
      <c r="AA51" s="8" t="e">
        <f t="shared" ca="1" si="1"/>
        <v>#N/A</v>
      </c>
    </row>
    <row r="52" spans="1:27" x14ac:dyDescent="0.3">
      <c r="A52" s="8" t="str">
        <f>Personnel!A52</f>
        <v>51</v>
      </c>
      <c r="B52" s="8" t="str">
        <f>Personnel!B52</f>
        <v>51</v>
      </c>
      <c r="C52" s="8" t="str">
        <f>Personnel!C52</f>
        <v>51</v>
      </c>
      <c r="D52" s="8" t="str">
        <f>IF(Personnel!D52="","",Personnel!D52)</f>
        <v/>
      </c>
      <c r="E52" s="8" t="str">
        <f>Personnel!E52</f>
        <v xml:space="preserve"> </v>
      </c>
      <c r="F52" s="8" t="str">
        <f>Personnel!F52</f>
        <v xml:space="preserve"> </v>
      </c>
      <c r="G52" s="8" t="str">
        <f>Personnel!G52</f>
        <v xml:space="preserve"> </v>
      </c>
      <c r="H52" s="8" t="e">
        <f ca="1">VLOOKUP(Personnel!H52,ScheduleRotate!A$2:E450,5,FALSE)</f>
        <v>#N/A</v>
      </c>
      <c r="I52" s="8" t="e">
        <f>VLOOKUP(Personnel!I52,Site!B$3:C100,2,FALSE)</f>
        <v>#N/A</v>
      </c>
      <c r="J52" s="8">
        <f>IF(ISBLANK(Personnel!J52),-1,VLOOKUP(Personnel!J52,CostCenter!C$3:D82,2,FALSE))</f>
        <v>-1</v>
      </c>
      <c r="K52" s="8">
        <f>IF(ISBLANK(Personnel!K52),-1,VLOOKUP(Personnel!K52,Deptref!C$3:F110,4,FALSE))</f>
        <v>-1</v>
      </c>
      <c r="L52" s="8">
        <f>IF(ISBLANK(Personnel!L52),-1,VLOOKUP(Personnel!L52,Jobposts!C$3:D130,2,FALSE))</f>
        <v>-1</v>
      </c>
      <c r="M52" s="8">
        <v>-1</v>
      </c>
      <c r="N52" s="8">
        <v>0</v>
      </c>
      <c r="O52" s="8" t="str">
        <f>IF(ISBLANK(Personnel!S52),"",Personnel!S52)</f>
        <v/>
      </c>
      <c r="P52" s="49">
        <f ca="1">Personnel!T52</f>
        <v>44517</v>
      </c>
      <c r="Q52" s="49" t="str">
        <f>Personnel!U52</f>
        <v>1899-12-30 00:00:00.000</v>
      </c>
      <c r="R52" s="8">
        <f>Personnel!V52</f>
        <v>1</v>
      </c>
      <c r="T52" s="8" t="str">
        <f t="shared" si="0"/>
        <v xml:space="preserve">   </v>
      </c>
      <c r="AA52" s="8" t="e">
        <f t="shared" ca="1" si="1"/>
        <v>#N/A</v>
      </c>
    </row>
    <row r="53" spans="1:27" x14ac:dyDescent="0.3">
      <c r="A53" s="8" t="str">
        <f>Personnel!A53</f>
        <v>52</v>
      </c>
      <c r="B53" s="8" t="str">
        <f>Personnel!B53</f>
        <v>52</v>
      </c>
      <c r="C53" s="8" t="str">
        <f>Personnel!C53</f>
        <v>52</v>
      </c>
      <c r="D53" s="8" t="str">
        <f>IF(Personnel!D53="","",Personnel!D53)</f>
        <v/>
      </c>
      <c r="E53" s="8" t="str">
        <f>Personnel!E53</f>
        <v xml:space="preserve"> </v>
      </c>
      <c r="F53" s="8" t="str">
        <f>Personnel!F53</f>
        <v xml:space="preserve"> </v>
      </c>
      <c r="G53" s="8" t="str">
        <f>Personnel!G53</f>
        <v xml:space="preserve"> </v>
      </c>
      <c r="H53" s="8" t="e">
        <f ca="1">VLOOKUP(Personnel!H53,ScheduleRotate!A$2:E451,5,FALSE)</f>
        <v>#N/A</v>
      </c>
      <c r="I53" s="8" t="e">
        <f>VLOOKUP(Personnel!I53,Site!B$3:C101,2,FALSE)</f>
        <v>#N/A</v>
      </c>
      <c r="J53" s="8">
        <f>IF(ISBLANK(Personnel!J53),-1,VLOOKUP(Personnel!J53,CostCenter!C$3:D83,2,FALSE))</f>
        <v>-1</v>
      </c>
      <c r="K53" s="8">
        <f>IF(ISBLANK(Personnel!K53),-1,VLOOKUP(Personnel!K53,Deptref!C$3:F111,4,FALSE))</f>
        <v>-1</v>
      </c>
      <c r="L53" s="8">
        <f>IF(ISBLANK(Personnel!L53),-1,VLOOKUP(Personnel!L53,Jobposts!C$3:D131,2,FALSE))</f>
        <v>-1</v>
      </c>
      <c r="M53" s="8">
        <v>-1</v>
      </c>
      <c r="N53" s="8">
        <v>0</v>
      </c>
      <c r="O53" s="8" t="str">
        <f>IF(ISBLANK(Personnel!S53),"",Personnel!S53)</f>
        <v/>
      </c>
      <c r="P53" s="49">
        <f ca="1">Personnel!T53</f>
        <v>44517</v>
      </c>
      <c r="Q53" s="49" t="str">
        <f>Personnel!U53</f>
        <v>1899-12-30 00:00:00.000</v>
      </c>
      <c r="R53" s="8">
        <f>Personnel!V53</f>
        <v>1</v>
      </c>
      <c r="T53" s="8" t="str">
        <f t="shared" si="0"/>
        <v xml:space="preserve">   </v>
      </c>
      <c r="AA53" s="8" t="e">
        <f t="shared" ca="1" si="1"/>
        <v>#N/A</v>
      </c>
    </row>
    <row r="54" spans="1:27" x14ac:dyDescent="0.3">
      <c r="A54" s="8" t="str">
        <f>Personnel!A54</f>
        <v>53</v>
      </c>
      <c r="B54" s="8" t="str">
        <f>Personnel!B54</f>
        <v>53</v>
      </c>
      <c r="C54" s="8" t="str">
        <f>Personnel!C54</f>
        <v>53</v>
      </c>
      <c r="D54" s="8" t="str">
        <f>IF(Personnel!D54="","",Personnel!D54)</f>
        <v/>
      </c>
      <c r="E54" s="8" t="str">
        <f>Personnel!E54</f>
        <v xml:space="preserve"> </v>
      </c>
      <c r="F54" s="8" t="str">
        <f>Personnel!F54</f>
        <v xml:space="preserve"> </v>
      </c>
      <c r="G54" s="8" t="str">
        <f>Personnel!G54</f>
        <v xml:space="preserve"> </v>
      </c>
      <c r="H54" s="8" t="e">
        <f ca="1">VLOOKUP(Personnel!H54,ScheduleRotate!A$2:E452,5,FALSE)</f>
        <v>#N/A</v>
      </c>
      <c r="I54" s="8" t="e">
        <f>VLOOKUP(Personnel!I54,Site!B$3:C102,2,FALSE)</f>
        <v>#N/A</v>
      </c>
      <c r="J54" s="8">
        <f>IF(ISBLANK(Personnel!J54),-1,VLOOKUP(Personnel!J54,CostCenter!C$3:D84,2,FALSE))</f>
        <v>-1</v>
      </c>
      <c r="K54" s="8">
        <f>IF(ISBLANK(Personnel!K54),-1,VLOOKUP(Personnel!K54,Deptref!C$3:F112,4,FALSE))</f>
        <v>-1</v>
      </c>
      <c r="L54" s="8">
        <f>IF(ISBLANK(Personnel!L54),-1,VLOOKUP(Personnel!L54,Jobposts!C$3:D132,2,FALSE))</f>
        <v>-1</v>
      </c>
      <c r="M54" s="8">
        <v>-1</v>
      </c>
      <c r="N54" s="8">
        <v>0</v>
      </c>
      <c r="O54" s="8" t="str">
        <f>IF(ISBLANK(Personnel!S54),"",Personnel!S54)</f>
        <v/>
      </c>
      <c r="P54" s="49">
        <f ca="1">Personnel!T54</f>
        <v>44517</v>
      </c>
      <c r="Q54" s="49" t="str">
        <f>Personnel!U54</f>
        <v>1899-12-30 00:00:00.000</v>
      </c>
      <c r="R54" s="8">
        <f>Personnel!V54</f>
        <v>1</v>
      </c>
      <c r="T54" s="8" t="str">
        <f t="shared" si="0"/>
        <v xml:space="preserve">   </v>
      </c>
      <c r="AA54" s="8" t="e">
        <f t="shared" ca="1" si="1"/>
        <v>#N/A</v>
      </c>
    </row>
    <row r="55" spans="1:27" x14ac:dyDescent="0.3">
      <c r="A55" s="8" t="str">
        <f>Personnel!A55</f>
        <v>54</v>
      </c>
      <c r="B55" s="8" t="str">
        <f>Personnel!B55</f>
        <v>54</v>
      </c>
      <c r="C55" s="8" t="str">
        <f>Personnel!C55</f>
        <v>54</v>
      </c>
      <c r="D55" s="8" t="str">
        <f>IF(Personnel!D55="","",Personnel!D55)</f>
        <v/>
      </c>
      <c r="E55" s="8" t="str">
        <f>Personnel!E55</f>
        <v xml:space="preserve"> </v>
      </c>
      <c r="F55" s="8" t="str">
        <f>Personnel!F55</f>
        <v xml:space="preserve"> </v>
      </c>
      <c r="G55" s="8" t="str">
        <f>Personnel!G55</f>
        <v xml:space="preserve"> </v>
      </c>
      <c r="H55" s="8" t="e">
        <f ca="1">VLOOKUP(Personnel!H55,ScheduleRotate!A$2:E453,5,FALSE)</f>
        <v>#N/A</v>
      </c>
      <c r="I55" s="8" t="e">
        <f>VLOOKUP(Personnel!I55,Site!B$3:C103,2,FALSE)</f>
        <v>#N/A</v>
      </c>
      <c r="J55" s="8">
        <f>IF(ISBLANK(Personnel!J55),-1,VLOOKUP(Personnel!J55,CostCenter!C$3:D85,2,FALSE))</f>
        <v>-1</v>
      </c>
      <c r="K55" s="8">
        <f>IF(ISBLANK(Personnel!K55),-1,VLOOKUP(Personnel!K55,Deptref!C$3:F113,4,FALSE))</f>
        <v>-1</v>
      </c>
      <c r="L55" s="8">
        <f>IF(ISBLANK(Personnel!L55),-1,VLOOKUP(Personnel!L55,Jobposts!C$3:D133,2,FALSE))</f>
        <v>-1</v>
      </c>
      <c r="M55" s="8">
        <v>-1</v>
      </c>
      <c r="N55" s="8">
        <v>0</v>
      </c>
      <c r="O55" s="8" t="str">
        <f>IF(ISBLANK(Personnel!S55),"",Personnel!S55)</f>
        <v/>
      </c>
      <c r="P55" s="49">
        <f ca="1">Personnel!T55</f>
        <v>44517</v>
      </c>
      <c r="Q55" s="49" t="str">
        <f>Personnel!U55</f>
        <v>1899-12-30 00:00:00.000</v>
      </c>
      <c r="R55" s="8">
        <f>Personnel!V55</f>
        <v>1</v>
      </c>
      <c r="T55" s="8" t="str">
        <f t="shared" si="0"/>
        <v xml:space="preserve">   </v>
      </c>
      <c r="AA55" s="8" t="e">
        <f t="shared" ca="1" si="1"/>
        <v>#N/A</v>
      </c>
    </row>
    <row r="56" spans="1:27" x14ac:dyDescent="0.3">
      <c r="A56" s="8" t="str">
        <f>Personnel!A56</f>
        <v>55</v>
      </c>
      <c r="B56" s="8" t="str">
        <f>Personnel!B56</f>
        <v>55</v>
      </c>
      <c r="C56" s="8" t="str">
        <f>Personnel!C56</f>
        <v>55</v>
      </c>
      <c r="D56" s="8" t="str">
        <f>IF(Personnel!D56="","",Personnel!D56)</f>
        <v/>
      </c>
      <c r="E56" s="8" t="str">
        <f>Personnel!E56</f>
        <v xml:space="preserve"> </v>
      </c>
      <c r="F56" s="8" t="str">
        <f>Personnel!F56</f>
        <v xml:space="preserve"> </v>
      </c>
      <c r="G56" s="8" t="str">
        <f>Personnel!G56</f>
        <v xml:space="preserve"> </v>
      </c>
      <c r="H56" s="8" t="e">
        <f ca="1">VLOOKUP(Personnel!H56,ScheduleRotate!A$2:E454,5,FALSE)</f>
        <v>#N/A</v>
      </c>
      <c r="I56" s="8" t="e">
        <f>VLOOKUP(Personnel!I56,Site!B$3:C104,2,FALSE)</f>
        <v>#N/A</v>
      </c>
      <c r="J56" s="8">
        <f>IF(ISBLANK(Personnel!J56),-1,VLOOKUP(Personnel!J56,CostCenter!C$3:D86,2,FALSE))</f>
        <v>-1</v>
      </c>
      <c r="K56" s="8">
        <f>IF(ISBLANK(Personnel!K56),-1,VLOOKUP(Personnel!K56,Deptref!C$3:F114,4,FALSE))</f>
        <v>-1</v>
      </c>
      <c r="L56" s="8">
        <f>IF(ISBLANK(Personnel!L56),-1,VLOOKUP(Personnel!L56,Jobposts!C$3:D134,2,FALSE))</f>
        <v>-1</v>
      </c>
      <c r="M56" s="8">
        <v>-1</v>
      </c>
      <c r="N56" s="8">
        <v>0</v>
      </c>
      <c r="O56" s="8" t="str">
        <f>IF(ISBLANK(Personnel!S56),"",Personnel!S56)</f>
        <v/>
      </c>
      <c r="P56" s="49">
        <f ca="1">Personnel!T56</f>
        <v>44517</v>
      </c>
      <c r="Q56" s="49" t="str">
        <f>Personnel!U56</f>
        <v>1899-12-30 00:00:00.000</v>
      </c>
      <c r="R56" s="8">
        <f>Personnel!V56</f>
        <v>1</v>
      </c>
      <c r="T56" s="8" t="str">
        <f t="shared" si="0"/>
        <v xml:space="preserve">   </v>
      </c>
      <c r="AA56" s="8" t="e">
        <f t="shared" ca="1" si="1"/>
        <v>#N/A</v>
      </c>
    </row>
    <row r="57" spans="1:27" x14ac:dyDescent="0.3">
      <c r="A57" s="8" t="str">
        <f>Personnel!A57</f>
        <v>56</v>
      </c>
      <c r="B57" s="8" t="str">
        <f>Personnel!B57</f>
        <v>56</v>
      </c>
      <c r="C57" s="8" t="str">
        <f>Personnel!C57</f>
        <v>56</v>
      </c>
      <c r="D57" s="8" t="str">
        <f>IF(Personnel!D57="","",Personnel!D57)</f>
        <v/>
      </c>
      <c r="E57" s="8" t="str">
        <f>Personnel!E57</f>
        <v xml:space="preserve"> </v>
      </c>
      <c r="F57" s="8" t="str">
        <f>Personnel!F57</f>
        <v xml:space="preserve"> </v>
      </c>
      <c r="G57" s="8" t="str">
        <f>Personnel!G57</f>
        <v xml:space="preserve"> </v>
      </c>
      <c r="H57" s="8" t="e">
        <f ca="1">VLOOKUP(Personnel!H57,ScheduleRotate!A$2:E455,5,FALSE)</f>
        <v>#N/A</v>
      </c>
      <c r="I57" s="8" t="e">
        <f>VLOOKUP(Personnel!I57,Site!B$3:C105,2,FALSE)</f>
        <v>#N/A</v>
      </c>
      <c r="J57" s="8">
        <f>IF(ISBLANK(Personnel!J57),-1,VLOOKUP(Personnel!J57,CostCenter!C$3:D87,2,FALSE))</f>
        <v>-1</v>
      </c>
      <c r="K57" s="8">
        <f>IF(ISBLANK(Personnel!K57),-1,VLOOKUP(Personnel!K57,Deptref!C$3:F115,4,FALSE))</f>
        <v>-1</v>
      </c>
      <c r="L57" s="8">
        <f>IF(ISBLANK(Personnel!L57),-1,VLOOKUP(Personnel!L57,Jobposts!C$3:D135,2,FALSE))</f>
        <v>-1</v>
      </c>
      <c r="M57" s="8">
        <v>-1</v>
      </c>
      <c r="N57" s="8">
        <v>0</v>
      </c>
      <c r="O57" s="8" t="str">
        <f>IF(ISBLANK(Personnel!S57),"",Personnel!S57)</f>
        <v/>
      </c>
      <c r="P57" s="49">
        <f ca="1">Personnel!T57</f>
        <v>44517</v>
      </c>
      <c r="Q57" s="49" t="str">
        <f>Personnel!U57</f>
        <v>1899-12-30 00:00:00.000</v>
      </c>
      <c r="R57" s="8">
        <f>Personnel!V57</f>
        <v>1</v>
      </c>
      <c r="T57" s="8" t="str">
        <f t="shared" si="0"/>
        <v xml:space="preserve">   </v>
      </c>
      <c r="AA57" s="8" t="e">
        <f t="shared" ca="1" si="1"/>
        <v>#N/A</v>
      </c>
    </row>
    <row r="58" spans="1:27" x14ac:dyDescent="0.3">
      <c r="A58" s="8" t="str">
        <f>Personnel!A58</f>
        <v>57</v>
      </c>
      <c r="B58" s="8" t="str">
        <f>Personnel!B58</f>
        <v>57</v>
      </c>
      <c r="C58" s="8" t="str">
        <f>Personnel!C58</f>
        <v>57</v>
      </c>
      <c r="D58" s="8" t="str">
        <f>IF(Personnel!D58="","",Personnel!D58)</f>
        <v/>
      </c>
      <c r="E58" s="8" t="str">
        <f>Personnel!E58</f>
        <v xml:space="preserve"> </v>
      </c>
      <c r="F58" s="8" t="str">
        <f>Personnel!F58</f>
        <v xml:space="preserve"> </v>
      </c>
      <c r="G58" s="8" t="str">
        <f>Personnel!G58</f>
        <v xml:space="preserve"> </v>
      </c>
      <c r="H58" s="8" t="e">
        <f ca="1">VLOOKUP(Personnel!H58,ScheduleRotate!A$2:E456,5,FALSE)</f>
        <v>#N/A</v>
      </c>
      <c r="I58" s="8" t="e">
        <f>VLOOKUP(Personnel!I58,Site!B$3:C106,2,FALSE)</f>
        <v>#N/A</v>
      </c>
      <c r="J58" s="8">
        <f>IF(ISBLANK(Personnel!J58),-1,VLOOKUP(Personnel!J58,CostCenter!C$3:D88,2,FALSE))</f>
        <v>-1</v>
      </c>
      <c r="K58" s="8">
        <f>IF(ISBLANK(Personnel!K58),-1,VLOOKUP(Personnel!K58,Deptref!C$3:F116,4,FALSE))</f>
        <v>-1</v>
      </c>
      <c r="L58" s="8">
        <f>IF(ISBLANK(Personnel!L58),-1,VLOOKUP(Personnel!L58,Jobposts!C$3:D136,2,FALSE))</f>
        <v>-1</v>
      </c>
      <c r="M58" s="8">
        <v>-1</v>
      </c>
      <c r="N58" s="8">
        <v>0</v>
      </c>
      <c r="O58" s="8" t="str">
        <f>IF(ISBLANK(Personnel!S58),"",Personnel!S58)</f>
        <v/>
      </c>
      <c r="P58" s="49">
        <f ca="1">Personnel!T58</f>
        <v>44517</v>
      </c>
      <c r="Q58" s="49" t="str">
        <f>Personnel!U58</f>
        <v>1899-12-30 00:00:00.000</v>
      </c>
      <c r="R58" s="8">
        <f>Personnel!V58</f>
        <v>1</v>
      </c>
      <c r="T58" s="8" t="str">
        <f t="shared" si="0"/>
        <v xml:space="preserve">   </v>
      </c>
      <c r="AA58" s="8" t="e">
        <f t="shared" ca="1" si="1"/>
        <v>#N/A</v>
      </c>
    </row>
    <row r="59" spans="1:27" x14ac:dyDescent="0.3">
      <c r="A59" s="8" t="str">
        <f>Personnel!A59</f>
        <v>58</v>
      </c>
      <c r="B59" s="8" t="str">
        <f>Personnel!B59</f>
        <v>58</v>
      </c>
      <c r="C59" s="8" t="str">
        <f>Personnel!C59</f>
        <v>58</v>
      </c>
      <c r="D59" s="8" t="str">
        <f>IF(Personnel!D59="","",Personnel!D59)</f>
        <v/>
      </c>
      <c r="E59" s="8" t="str">
        <f>Personnel!E59</f>
        <v xml:space="preserve"> </v>
      </c>
      <c r="F59" s="8" t="str">
        <f>Personnel!F59</f>
        <v xml:space="preserve"> </v>
      </c>
      <c r="G59" s="8" t="str">
        <f>Personnel!G59</f>
        <v xml:space="preserve"> </v>
      </c>
      <c r="H59" s="8" t="e">
        <f ca="1">VLOOKUP(Personnel!H59,ScheduleRotate!A$2:E457,5,FALSE)</f>
        <v>#N/A</v>
      </c>
      <c r="I59" s="8" t="e">
        <f>VLOOKUP(Personnel!I59,Site!B$3:C107,2,FALSE)</f>
        <v>#N/A</v>
      </c>
      <c r="J59" s="8">
        <f>IF(ISBLANK(Personnel!J59),-1,VLOOKUP(Personnel!J59,CostCenter!C$3:D89,2,FALSE))</f>
        <v>-1</v>
      </c>
      <c r="K59" s="8">
        <f>IF(ISBLANK(Personnel!K59),-1,VLOOKUP(Personnel!K59,Deptref!C$3:F117,4,FALSE))</f>
        <v>-1</v>
      </c>
      <c r="L59" s="8">
        <f>IF(ISBLANK(Personnel!L59),-1,VLOOKUP(Personnel!L59,Jobposts!C$3:D137,2,FALSE))</f>
        <v>-1</v>
      </c>
      <c r="M59" s="8">
        <v>-1</v>
      </c>
      <c r="N59" s="8">
        <v>0</v>
      </c>
      <c r="O59" s="8" t="str">
        <f>IF(ISBLANK(Personnel!S59),"",Personnel!S59)</f>
        <v/>
      </c>
      <c r="P59" s="49">
        <f ca="1">Personnel!T59</f>
        <v>44517</v>
      </c>
      <c r="Q59" s="49" t="str">
        <f>Personnel!U59</f>
        <v>1899-12-30 00:00:00.000</v>
      </c>
      <c r="R59" s="8">
        <f>Personnel!V59</f>
        <v>1</v>
      </c>
      <c r="T59" s="8" t="str">
        <f t="shared" si="0"/>
        <v xml:space="preserve">   </v>
      </c>
      <c r="AA59" s="8" t="e">
        <f t="shared" ca="1" si="1"/>
        <v>#N/A</v>
      </c>
    </row>
    <row r="60" spans="1:27" x14ac:dyDescent="0.3">
      <c r="A60" s="8" t="str">
        <f>Personnel!A60</f>
        <v>59</v>
      </c>
      <c r="B60" s="8" t="str">
        <f>Personnel!B60</f>
        <v>59</v>
      </c>
      <c r="C60" s="8" t="str">
        <f>Personnel!C60</f>
        <v>59</v>
      </c>
      <c r="D60" s="8" t="str">
        <f>IF(Personnel!D60="","",Personnel!D60)</f>
        <v/>
      </c>
      <c r="E60" s="8" t="str">
        <f>Personnel!E60</f>
        <v xml:space="preserve"> </v>
      </c>
      <c r="F60" s="8" t="str">
        <f>Personnel!F60</f>
        <v xml:space="preserve"> </v>
      </c>
      <c r="G60" s="8" t="str">
        <f>Personnel!G60</f>
        <v xml:space="preserve"> </v>
      </c>
      <c r="H60" s="8" t="e">
        <f ca="1">VLOOKUP(Personnel!H60,ScheduleRotate!A$2:E458,5,FALSE)</f>
        <v>#N/A</v>
      </c>
      <c r="I60" s="8" t="e">
        <f>VLOOKUP(Personnel!I60,Site!B$3:C108,2,FALSE)</f>
        <v>#N/A</v>
      </c>
      <c r="J60" s="8">
        <f>IF(ISBLANK(Personnel!J60),-1,VLOOKUP(Personnel!J60,CostCenter!C$3:D90,2,FALSE))</f>
        <v>-1</v>
      </c>
      <c r="K60" s="8">
        <f>IF(ISBLANK(Personnel!K60),-1,VLOOKUP(Personnel!K60,Deptref!C$3:F118,4,FALSE))</f>
        <v>-1</v>
      </c>
      <c r="L60" s="8">
        <f>IF(ISBLANK(Personnel!L60),-1,VLOOKUP(Personnel!L60,Jobposts!C$3:D138,2,FALSE))</f>
        <v>-1</v>
      </c>
      <c r="M60" s="8">
        <v>-1</v>
      </c>
      <c r="N60" s="8">
        <v>0</v>
      </c>
      <c r="O60" s="8" t="str">
        <f>IF(ISBLANK(Personnel!S60),"",Personnel!S60)</f>
        <v/>
      </c>
      <c r="P60" s="49">
        <f ca="1">Personnel!T60</f>
        <v>44517</v>
      </c>
      <c r="Q60" s="49" t="str">
        <f>Personnel!U60</f>
        <v>1899-12-30 00:00:00.000</v>
      </c>
      <c r="R60" s="8">
        <f>Personnel!V60</f>
        <v>1</v>
      </c>
      <c r="T60" s="8" t="str">
        <f t="shared" si="0"/>
        <v xml:space="preserve">   </v>
      </c>
      <c r="AA60" s="8" t="e">
        <f t="shared" ca="1" si="1"/>
        <v>#N/A</v>
      </c>
    </row>
    <row r="61" spans="1:27" x14ac:dyDescent="0.3">
      <c r="A61" s="8" t="str">
        <f>Personnel!A61</f>
        <v>60</v>
      </c>
      <c r="B61" s="8" t="str">
        <f>Personnel!B61</f>
        <v>60</v>
      </c>
      <c r="C61" s="8" t="str">
        <f>Personnel!C61</f>
        <v>60</v>
      </c>
      <c r="D61" s="8" t="str">
        <f>IF(Personnel!D61="","",Personnel!D61)</f>
        <v/>
      </c>
      <c r="E61" s="8" t="str">
        <f>Personnel!E61</f>
        <v xml:space="preserve"> </v>
      </c>
      <c r="F61" s="8" t="str">
        <f>Personnel!F61</f>
        <v xml:space="preserve"> </v>
      </c>
      <c r="G61" s="8" t="str">
        <f>Personnel!G61</f>
        <v xml:space="preserve"> </v>
      </c>
      <c r="H61" s="8" t="e">
        <f ca="1">VLOOKUP(Personnel!H61,ScheduleRotate!A$2:E459,5,FALSE)</f>
        <v>#N/A</v>
      </c>
      <c r="I61" s="8" t="e">
        <f>VLOOKUP(Personnel!I61,Site!B$3:C109,2,FALSE)</f>
        <v>#N/A</v>
      </c>
      <c r="J61" s="8">
        <f>IF(ISBLANK(Personnel!J61),-1,VLOOKUP(Personnel!J61,CostCenter!C$3:D91,2,FALSE))</f>
        <v>-1</v>
      </c>
      <c r="K61" s="8">
        <f>IF(ISBLANK(Personnel!K61),-1,VLOOKUP(Personnel!K61,Deptref!C$3:F119,4,FALSE))</f>
        <v>-1</v>
      </c>
      <c r="L61" s="8">
        <f>IF(ISBLANK(Personnel!L61),-1,VLOOKUP(Personnel!L61,Jobposts!C$3:D139,2,FALSE))</f>
        <v>-1</v>
      </c>
      <c r="M61" s="8">
        <v>-1</v>
      </c>
      <c r="N61" s="8">
        <v>0</v>
      </c>
      <c r="O61" s="8" t="str">
        <f>IF(ISBLANK(Personnel!S61),"",Personnel!S61)</f>
        <v/>
      </c>
      <c r="P61" s="49">
        <f ca="1">Personnel!T61</f>
        <v>44517</v>
      </c>
      <c r="Q61" s="49" t="str">
        <f>Personnel!U61</f>
        <v>1899-12-30 00:00:00.000</v>
      </c>
      <c r="R61" s="8">
        <f>Personnel!V61</f>
        <v>1</v>
      </c>
      <c r="T61" s="8" t="str">
        <f t="shared" si="0"/>
        <v xml:space="preserve">   </v>
      </c>
      <c r="AA61" s="8" t="e">
        <f t="shared" ca="1" si="1"/>
        <v>#N/A</v>
      </c>
    </row>
    <row r="62" spans="1:27" x14ac:dyDescent="0.3">
      <c r="A62" s="8" t="str">
        <f>Personnel!A62</f>
        <v>61</v>
      </c>
      <c r="B62" s="8" t="str">
        <f>Personnel!B62</f>
        <v>61</v>
      </c>
      <c r="C62" s="8" t="str">
        <f>Personnel!C62</f>
        <v>61</v>
      </c>
      <c r="D62" s="8" t="str">
        <f>IF(Personnel!D62="","",Personnel!D62)</f>
        <v/>
      </c>
      <c r="E62" s="8" t="str">
        <f>Personnel!E62</f>
        <v xml:space="preserve"> </v>
      </c>
      <c r="F62" s="8" t="str">
        <f>Personnel!F62</f>
        <v xml:space="preserve"> </v>
      </c>
      <c r="G62" s="8" t="str">
        <f>Personnel!G62</f>
        <v xml:space="preserve"> </v>
      </c>
      <c r="H62" s="8" t="e">
        <f ca="1">VLOOKUP(Personnel!H62,ScheduleRotate!A$2:E460,5,FALSE)</f>
        <v>#N/A</v>
      </c>
      <c r="I62" s="8" t="e">
        <f>VLOOKUP(Personnel!I62,Site!B$3:C110,2,FALSE)</f>
        <v>#N/A</v>
      </c>
      <c r="J62" s="8">
        <f>IF(ISBLANK(Personnel!J62),-1,VLOOKUP(Personnel!J62,CostCenter!C$3:D92,2,FALSE))</f>
        <v>-1</v>
      </c>
      <c r="K62" s="8">
        <f>IF(ISBLANK(Personnel!K62),-1,VLOOKUP(Personnel!K62,Deptref!C$3:F120,4,FALSE))</f>
        <v>-1</v>
      </c>
      <c r="L62" s="8">
        <f>IF(ISBLANK(Personnel!L62),-1,VLOOKUP(Personnel!L62,Jobposts!C$3:D140,2,FALSE))</f>
        <v>-1</v>
      </c>
      <c r="M62" s="8">
        <v>-1</v>
      </c>
      <c r="N62" s="8">
        <v>0</v>
      </c>
      <c r="O62" s="8" t="str">
        <f>IF(ISBLANK(Personnel!S62),"",Personnel!S62)</f>
        <v/>
      </c>
      <c r="P62" s="49">
        <f ca="1">Personnel!T62</f>
        <v>44517</v>
      </c>
      <c r="Q62" s="49" t="str">
        <f>Personnel!U62</f>
        <v>1899-12-30 00:00:00.000</v>
      </c>
      <c r="R62" s="8">
        <f>Personnel!V62</f>
        <v>1</v>
      </c>
      <c r="T62" s="8" t="str">
        <f t="shared" si="0"/>
        <v xml:space="preserve">   </v>
      </c>
      <c r="AA62" s="8" t="e">
        <f t="shared" ca="1" si="1"/>
        <v>#N/A</v>
      </c>
    </row>
    <row r="63" spans="1:27" x14ac:dyDescent="0.3">
      <c r="A63" s="8" t="str">
        <f>Personnel!A63</f>
        <v>62</v>
      </c>
      <c r="B63" s="8" t="str">
        <f>Personnel!B63</f>
        <v>62</v>
      </c>
      <c r="C63" s="8" t="str">
        <f>Personnel!C63</f>
        <v>62</v>
      </c>
      <c r="D63" s="8" t="str">
        <f>IF(Personnel!D63="","",Personnel!D63)</f>
        <v/>
      </c>
      <c r="E63" s="8" t="str">
        <f>Personnel!E63</f>
        <v xml:space="preserve"> </v>
      </c>
      <c r="F63" s="8" t="str">
        <f>Personnel!F63</f>
        <v xml:space="preserve"> </v>
      </c>
      <c r="G63" s="8" t="str">
        <f>Personnel!G63</f>
        <v xml:space="preserve"> </v>
      </c>
      <c r="H63" s="8" t="e">
        <f ca="1">VLOOKUP(Personnel!H63,ScheduleRotate!A$2:E461,5,FALSE)</f>
        <v>#N/A</v>
      </c>
      <c r="I63" s="8" t="e">
        <f>VLOOKUP(Personnel!I63,Site!B$3:C111,2,FALSE)</f>
        <v>#N/A</v>
      </c>
      <c r="J63" s="8">
        <f>IF(ISBLANK(Personnel!J63),-1,VLOOKUP(Personnel!J63,CostCenter!C$3:D93,2,FALSE))</f>
        <v>-1</v>
      </c>
      <c r="K63" s="8">
        <f>IF(ISBLANK(Personnel!K63),-1,VLOOKUP(Personnel!K63,Deptref!C$3:F121,4,FALSE))</f>
        <v>-1</v>
      </c>
      <c r="L63" s="8">
        <f>IF(ISBLANK(Personnel!L63),-1,VLOOKUP(Personnel!L63,Jobposts!C$3:D141,2,FALSE))</f>
        <v>-1</v>
      </c>
      <c r="M63" s="8">
        <v>-1</v>
      </c>
      <c r="N63" s="8">
        <v>0</v>
      </c>
      <c r="O63" s="8" t="str">
        <f>IF(ISBLANK(Personnel!S63),"",Personnel!S63)</f>
        <v/>
      </c>
      <c r="P63" s="49">
        <f ca="1">Personnel!T63</f>
        <v>44517</v>
      </c>
      <c r="Q63" s="49" t="str">
        <f>Personnel!U63</f>
        <v>1899-12-30 00:00:00.000</v>
      </c>
      <c r="R63" s="8">
        <f>Personnel!V63</f>
        <v>1</v>
      </c>
      <c r="T63" s="8" t="str">
        <f t="shared" si="0"/>
        <v xml:space="preserve">   </v>
      </c>
      <c r="AA63" s="8" t="e">
        <f t="shared" ca="1" si="1"/>
        <v>#N/A</v>
      </c>
    </row>
    <row r="64" spans="1:27" x14ac:dyDescent="0.3">
      <c r="A64" s="8" t="str">
        <f>Personnel!A64</f>
        <v>63</v>
      </c>
      <c r="B64" s="8" t="str">
        <f>Personnel!B64</f>
        <v>63</v>
      </c>
      <c r="C64" s="8" t="str">
        <f>Personnel!C64</f>
        <v>63</v>
      </c>
      <c r="D64" s="8" t="str">
        <f>IF(Personnel!D64="","",Personnel!D64)</f>
        <v/>
      </c>
      <c r="E64" s="8" t="str">
        <f>Personnel!E64</f>
        <v xml:space="preserve"> </v>
      </c>
      <c r="F64" s="8" t="str">
        <f>Personnel!F64</f>
        <v xml:space="preserve"> </v>
      </c>
      <c r="G64" s="8" t="str">
        <f>Personnel!G64</f>
        <v xml:space="preserve"> </v>
      </c>
      <c r="H64" s="8" t="e">
        <f ca="1">VLOOKUP(Personnel!H64,ScheduleRotate!A$2:E462,5,FALSE)</f>
        <v>#N/A</v>
      </c>
      <c r="I64" s="8" t="e">
        <f>VLOOKUP(Personnel!I64,Site!B$3:C112,2,FALSE)</f>
        <v>#N/A</v>
      </c>
      <c r="J64" s="8">
        <f>IF(ISBLANK(Personnel!J64),-1,VLOOKUP(Personnel!J64,CostCenter!C$3:D94,2,FALSE))</f>
        <v>-1</v>
      </c>
      <c r="K64" s="8">
        <f>IF(ISBLANK(Personnel!K64),-1,VLOOKUP(Personnel!K64,Deptref!C$3:F122,4,FALSE))</f>
        <v>-1</v>
      </c>
      <c r="L64" s="8">
        <f>IF(ISBLANK(Personnel!L64),-1,VLOOKUP(Personnel!L64,Jobposts!C$3:D142,2,FALSE))</f>
        <v>-1</v>
      </c>
      <c r="M64" s="8">
        <v>-1</v>
      </c>
      <c r="N64" s="8">
        <v>0</v>
      </c>
      <c r="O64" s="8" t="str">
        <f>IF(ISBLANK(Personnel!S64),"",Personnel!S64)</f>
        <v/>
      </c>
      <c r="P64" s="49">
        <f ca="1">Personnel!T64</f>
        <v>44517</v>
      </c>
      <c r="Q64" s="49" t="str">
        <f>Personnel!U64</f>
        <v>1899-12-30 00:00:00.000</v>
      </c>
      <c r="R64" s="8">
        <f>Personnel!V64</f>
        <v>1</v>
      </c>
      <c r="T64" s="8" t="str">
        <f t="shared" si="0"/>
        <v xml:space="preserve">   </v>
      </c>
      <c r="AA64" s="8" t="e">
        <f t="shared" ca="1" si="1"/>
        <v>#N/A</v>
      </c>
    </row>
    <row r="65" spans="1:27" x14ac:dyDescent="0.3">
      <c r="A65" s="8" t="str">
        <f>Personnel!A65</f>
        <v>64</v>
      </c>
      <c r="B65" s="8" t="str">
        <f>Personnel!B65</f>
        <v>64</v>
      </c>
      <c r="C65" s="8" t="str">
        <f>Personnel!C65</f>
        <v>64</v>
      </c>
      <c r="D65" s="8" t="str">
        <f>IF(Personnel!D65="","",Personnel!D65)</f>
        <v/>
      </c>
      <c r="E65" s="8" t="str">
        <f>Personnel!E65</f>
        <v xml:space="preserve"> </v>
      </c>
      <c r="F65" s="8" t="str">
        <f>Personnel!F65</f>
        <v xml:space="preserve"> </v>
      </c>
      <c r="G65" s="8" t="str">
        <f>Personnel!G65</f>
        <v xml:space="preserve"> </v>
      </c>
      <c r="H65" s="8" t="e">
        <f ca="1">VLOOKUP(Personnel!H65,ScheduleRotate!A$2:E463,5,FALSE)</f>
        <v>#N/A</v>
      </c>
      <c r="I65" s="8" t="e">
        <f>VLOOKUP(Personnel!I65,Site!B$3:C113,2,FALSE)</f>
        <v>#N/A</v>
      </c>
      <c r="J65" s="8">
        <f>IF(ISBLANK(Personnel!J65),-1,VLOOKUP(Personnel!J65,CostCenter!C$3:D95,2,FALSE))</f>
        <v>-1</v>
      </c>
      <c r="K65" s="8">
        <f>IF(ISBLANK(Personnel!K65),-1,VLOOKUP(Personnel!K65,Deptref!C$3:F123,4,FALSE))</f>
        <v>-1</v>
      </c>
      <c r="L65" s="8">
        <f>IF(ISBLANK(Personnel!L65),-1,VLOOKUP(Personnel!L65,Jobposts!C$3:D143,2,FALSE))</f>
        <v>-1</v>
      </c>
      <c r="M65" s="8">
        <v>-1</v>
      </c>
      <c r="N65" s="8">
        <v>0</v>
      </c>
      <c r="O65" s="8" t="str">
        <f>IF(ISBLANK(Personnel!S65),"",Personnel!S65)</f>
        <v/>
      </c>
      <c r="P65" s="49">
        <f ca="1">Personnel!T65</f>
        <v>44517</v>
      </c>
      <c r="Q65" s="49" t="str">
        <f>Personnel!U65</f>
        <v>1899-12-30 00:00:00.000</v>
      </c>
      <c r="R65" s="8">
        <f>Personnel!V65</f>
        <v>1</v>
      </c>
      <c r="T65" s="8" t="str">
        <f t="shared" si="0"/>
        <v xml:space="preserve">   </v>
      </c>
      <c r="AA65" s="8" t="e">
        <f t="shared" ca="1" si="1"/>
        <v>#N/A</v>
      </c>
    </row>
    <row r="66" spans="1:27" x14ac:dyDescent="0.3">
      <c r="A66" s="8" t="str">
        <f>Personnel!A66</f>
        <v>65</v>
      </c>
      <c r="B66" s="8" t="str">
        <f>Personnel!B66</f>
        <v>65</v>
      </c>
      <c r="C66" s="8" t="str">
        <f>Personnel!C66</f>
        <v>65</v>
      </c>
      <c r="D66" s="8" t="str">
        <f>IF(Personnel!D66="","",Personnel!D66)</f>
        <v/>
      </c>
      <c r="E66" s="8" t="str">
        <f>Personnel!E66</f>
        <v xml:space="preserve"> </v>
      </c>
      <c r="F66" s="8" t="str">
        <f>Personnel!F66</f>
        <v xml:space="preserve"> </v>
      </c>
      <c r="G66" s="8" t="str">
        <f>Personnel!G66</f>
        <v xml:space="preserve"> </v>
      </c>
      <c r="H66" s="8" t="e">
        <f ca="1">VLOOKUP(Personnel!H66,ScheduleRotate!A$2:E464,5,FALSE)</f>
        <v>#N/A</v>
      </c>
      <c r="I66" s="8" t="e">
        <f>VLOOKUP(Personnel!I66,Site!B$3:C114,2,FALSE)</f>
        <v>#N/A</v>
      </c>
      <c r="J66" s="8">
        <f>IF(ISBLANK(Personnel!J66),-1,VLOOKUP(Personnel!J66,CostCenter!C$3:D96,2,FALSE))</f>
        <v>-1</v>
      </c>
      <c r="K66" s="8">
        <f>IF(ISBLANK(Personnel!K66),-1,VLOOKUP(Personnel!K66,Deptref!C$3:F124,4,FALSE))</f>
        <v>-1</v>
      </c>
      <c r="L66" s="8">
        <f>IF(ISBLANK(Personnel!L66),-1,VLOOKUP(Personnel!L66,Jobposts!C$3:D144,2,FALSE))</f>
        <v>-1</v>
      </c>
      <c r="M66" s="8">
        <v>-1</v>
      </c>
      <c r="N66" s="8">
        <v>0</v>
      </c>
      <c r="O66" s="8" t="str">
        <f>IF(ISBLANK(Personnel!S66),"",Personnel!S66)</f>
        <v/>
      </c>
      <c r="P66" s="49">
        <f ca="1">Personnel!T66</f>
        <v>44517</v>
      </c>
      <c r="Q66" s="49" t="str">
        <f>Personnel!U66</f>
        <v>1899-12-30 00:00:00.000</v>
      </c>
      <c r="R66" s="8">
        <f>Personnel!V66</f>
        <v>1</v>
      </c>
      <c r="T66" s="8" t="str">
        <f t="shared" si="0"/>
        <v xml:space="preserve">   </v>
      </c>
      <c r="AA66" s="8" t="e">
        <f t="shared" ca="1" si="1"/>
        <v>#N/A</v>
      </c>
    </row>
    <row r="67" spans="1:27" x14ac:dyDescent="0.3">
      <c r="A67" s="8" t="str">
        <f>Personnel!A67</f>
        <v>66</v>
      </c>
      <c r="B67" s="8" t="str">
        <f>Personnel!B67</f>
        <v>66</v>
      </c>
      <c r="C67" s="8" t="str">
        <f>Personnel!C67</f>
        <v>66</v>
      </c>
      <c r="D67" s="8" t="str">
        <f>IF(Personnel!D67="","",Personnel!D67)</f>
        <v/>
      </c>
      <c r="E67" s="8" t="str">
        <f>Personnel!E67</f>
        <v xml:space="preserve"> </v>
      </c>
      <c r="F67" s="8" t="str">
        <f>Personnel!F67</f>
        <v xml:space="preserve"> </v>
      </c>
      <c r="G67" s="8" t="str">
        <f>Personnel!G67</f>
        <v xml:space="preserve"> </v>
      </c>
      <c r="H67" s="8" t="e">
        <f ca="1">VLOOKUP(Personnel!H67,ScheduleRotate!A$2:E465,5,FALSE)</f>
        <v>#N/A</v>
      </c>
      <c r="I67" s="8" t="e">
        <f>VLOOKUP(Personnel!I67,Site!B$3:C115,2,FALSE)</f>
        <v>#N/A</v>
      </c>
      <c r="J67" s="8">
        <f>IF(ISBLANK(Personnel!J67),-1,VLOOKUP(Personnel!J67,CostCenter!C$3:D97,2,FALSE))</f>
        <v>-1</v>
      </c>
      <c r="K67" s="8">
        <f>IF(ISBLANK(Personnel!K67),-1,VLOOKUP(Personnel!K67,Deptref!C$3:F125,4,FALSE))</f>
        <v>-1</v>
      </c>
      <c r="L67" s="8">
        <f>IF(ISBLANK(Personnel!L67),-1,VLOOKUP(Personnel!L67,Jobposts!C$3:D145,2,FALSE))</f>
        <v>-1</v>
      </c>
      <c r="M67" s="8">
        <v>-1</v>
      </c>
      <c r="N67" s="8">
        <v>0</v>
      </c>
      <c r="O67" s="8" t="str">
        <f>IF(ISBLANK(Personnel!S67),"",Personnel!S67)</f>
        <v/>
      </c>
      <c r="P67" s="49">
        <f ca="1">Personnel!T67</f>
        <v>44517</v>
      </c>
      <c r="Q67" s="49" t="str">
        <f>Personnel!U67</f>
        <v>1899-12-30 00:00:00.000</v>
      </c>
      <c r="R67" s="8">
        <f>Personnel!V67</f>
        <v>1</v>
      </c>
      <c r="T67" s="8" t="str">
        <f t="shared" ref="T67:T109" si="2">F67&amp;" "&amp;E67</f>
        <v xml:space="preserve">   </v>
      </c>
      <c r="AA67" s="8" t="e">
        <f t="shared" ref="AA67:AA109" ca="1" si="3">"insert into empdetails([empref],[payrollno],[cardno],[rfcardid],[surname],[forenames],[initials],[scheduleref],[siteref],[costcenterref],[deptref],[jobpostref],[assPointref],[supervisor],[email],[validfrom],[validTo],[HolEntGroupRef]) values ('"&amp;A67&amp;"','"&amp;B67&amp;"','"&amp;C67&amp;"','"&amp;D67&amp;"','"&amp;E67&amp;"','"&amp;F67&amp;"','"&amp;G67&amp;"','"&amp;H67&amp;"','"&amp;I67&amp;"','"&amp;J67&amp;"','"&amp;K67&amp;"','"&amp;L67&amp;"','"&amp;M67&amp;"','"&amp;N67&amp;"','"&amp;O67&amp;"','"&amp;TEXT(P67,"yyyy-mm-dd")&amp;"','"&amp;TEXT(Q67,"yyyy-mm-dd")&amp;"','"&amp;R67&amp;"')exec @id=dbo.nextval 'empdetails.empref'"</f>
        <v>#N/A</v>
      </c>
    </row>
    <row r="68" spans="1:27" x14ac:dyDescent="0.3">
      <c r="A68" s="8" t="str">
        <f>Personnel!A68</f>
        <v>67</v>
      </c>
      <c r="B68" s="8" t="str">
        <f>Personnel!B68</f>
        <v>67</v>
      </c>
      <c r="C68" s="8" t="str">
        <f>Personnel!C68</f>
        <v>67</v>
      </c>
      <c r="D68" s="8" t="str">
        <f>IF(Personnel!D68="","",Personnel!D68)</f>
        <v/>
      </c>
      <c r="E68" s="8" t="str">
        <f>Personnel!E68</f>
        <v xml:space="preserve"> </v>
      </c>
      <c r="F68" s="8" t="str">
        <f>Personnel!F68</f>
        <v xml:space="preserve"> </v>
      </c>
      <c r="G68" s="8" t="str">
        <f>Personnel!G68</f>
        <v xml:space="preserve"> </v>
      </c>
      <c r="H68" s="8" t="e">
        <f ca="1">VLOOKUP(Personnel!H68,ScheduleRotate!A$2:E466,5,FALSE)</f>
        <v>#N/A</v>
      </c>
      <c r="I68" s="8" t="e">
        <f>VLOOKUP(Personnel!I68,Site!B$3:C116,2,FALSE)</f>
        <v>#N/A</v>
      </c>
      <c r="J68" s="8">
        <f>IF(ISBLANK(Personnel!J68),-1,VLOOKUP(Personnel!J68,CostCenter!C$3:D98,2,FALSE))</f>
        <v>-1</v>
      </c>
      <c r="K68" s="8">
        <f>IF(ISBLANK(Personnel!K68),-1,VLOOKUP(Personnel!K68,Deptref!C$3:F126,4,FALSE))</f>
        <v>-1</v>
      </c>
      <c r="L68" s="8">
        <f>IF(ISBLANK(Personnel!L68),-1,VLOOKUP(Personnel!L68,Jobposts!C$3:D146,2,FALSE))</f>
        <v>-1</v>
      </c>
      <c r="M68" s="8">
        <v>-1</v>
      </c>
      <c r="N68" s="8">
        <v>0</v>
      </c>
      <c r="O68" s="8" t="str">
        <f>IF(ISBLANK(Personnel!S68),"",Personnel!S68)</f>
        <v/>
      </c>
      <c r="P68" s="49">
        <f ca="1">Personnel!T68</f>
        <v>44517</v>
      </c>
      <c r="Q68" s="49" t="str">
        <f>Personnel!U68</f>
        <v>1899-12-30 00:00:00.000</v>
      </c>
      <c r="R68" s="8">
        <f>Personnel!V68</f>
        <v>1</v>
      </c>
      <c r="T68" s="8" t="str">
        <f t="shared" si="2"/>
        <v xml:space="preserve">   </v>
      </c>
      <c r="AA68" s="8" t="e">
        <f t="shared" ca="1" si="3"/>
        <v>#N/A</v>
      </c>
    </row>
    <row r="69" spans="1:27" x14ac:dyDescent="0.3">
      <c r="A69" s="8" t="str">
        <f>Personnel!A69</f>
        <v>68</v>
      </c>
      <c r="B69" s="8" t="str">
        <f>Personnel!B69</f>
        <v>68</v>
      </c>
      <c r="C69" s="8" t="str">
        <f>Personnel!C69</f>
        <v>68</v>
      </c>
      <c r="D69" s="8" t="str">
        <f>IF(Personnel!D69="","",Personnel!D69)</f>
        <v/>
      </c>
      <c r="E69" s="8" t="str">
        <f>Personnel!E69</f>
        <v xml:space="preserve"> </v>
      </c>
      <c r="F69" s="8" t="str">
        <f>Personnel!F69</f>
        <v xml:space="preserve"> </v>
      </c>
      <c r="G69" s="8" t="str">
        <f>Personnel!G69</f>
        <v xml:space="preserve"> </v>
      </c>
      <c r="H69" s="8" t="e">
        <f ca="1">VLOOKUP(Personnel!H69,ScheduleRotate!A$2:E467,5,FALSE)</f>
        <v>#N/A</v>
      </c>
      <c r="I69" s="8" t="e">
        <f>VLOOKUP(Personnel!I69,Site!B$3:C117,2,FALSE)</f>
        <v>#N/A</v>
      </c>
      <c r="J69" s="8">
        <f>IF(ISBLANK(Personnel!J69),-1,VLOOKUP(Personnel!J69,CostCenter!C$3:D99,2,FALSE))</f>
        <v>-1</v>
      </c>
      <c r="K69" s="8">
        <f>IF(ISBLANK(Personnel!K69),-1,VLOOKUP(Personnel!K69,Deptref!C$3:F127,4,FALSE))</f>
        <v>-1</v>
      </c>
      <c r="L69" s="8">
        <f>IF(ISBLANK(Personnel!L69),-1,VLOOKUP(Personnel!L69,Jobposts!C$3:D147,2,FALSE))</f>
        <v>-1</v>
      </c>
      <c r="M69" s="8">
        <v>-1</v>
      </c>
      <c r="N69" s="8">
        <v>0</v>
      </c>
      <c r="O69" s="8" t="str">
        <f>IF(ISBLANK(Personnel!S69),"",Personnel!S69)</f>
        <v/>
      </c>
      <c r="P69" s="49">
        <f ca="1">Personnel!T69</f>
        <v>44517</v>
      </c>
      <c r="Q69" s="49" t="str">
        <f>Personnel!U69</f>
        <v>1899-12-30 00:00:00.000</v>
      </c>
      <c r="R69" s="8">
        <f>Personnel!V69</f>
        <v>1</v>
      </c>
      <c r="T69" s="8" t="str">
        <f t="shared" si="2"/>
        <v xml:space="preserve">   </v>
      </c>
      <c r="AA69" s="8" t="e">
        <f t="shared" ca="1" si="3"/>
        <v>#N/A</v>
      </c>
    </row>
    <row r="70" spans="1:27" x14ac:dyDescent="0.3">
      <c r="A70" s="8" t="str">
        <f>Personnel!A70</f>
        <v>69</v>
      </c>
      <c r="B70" s="8" t="str">
        <f>Personnel!B70</f>
        <v>69</v>
      </c>
      <c r="C70" s="8" t="str">
        <f>Personnel!C70</f>
        <v>69</v>
      </c>
      <c r="D70" s="8" t="str">
        <f>IF(Personnel!D70="","",Personnel!D70)</f>
        <v/>
      </c>
      <c r="E70" s="8" t="str">
        <f>Personnel!E70</f>
        <v xml:space="preserve"> </v>
      </c>
      <c r="F70" s="8" t="str">
        <f>Personnel!F70</f>
        <v xml:space="preserve"> </v>
      </c>
      <c r="G70" s="8" t="str">
        <f>Personnel!G70</f>
        <v xml:space="preserve"> </v>
      </c>
      <c r="H70" s="8" t="e">
        <f ca="1">VLOOKUP(Personnel!H70,ScheduleRotate!A$2:E468,5,FALSE)</f>
        <v>#N/A</v>
      </c>
      <c r="I70" s="8" t="e">
        <f>VLOOKUP(Personnel!I70,Site!B$3:C118,2,FALSE)</f>
        <v>#N/A</v>
      </c>
      <c r="J70" s="8">
        <f>IF(ISBLANK(Personnel!J70),-1,VLOOKUP(Personnel!J70,CostCenter!C$3:D100,2,FALSE))</f>
        <v>-1</v>
      </c>
      <c r="K70" s="8">
        <f>IF(ISBLANK(Personnel!K70),-1,VLOOKUP(Personnel!K70,Deptref!C$3:F128,4,FALSE))</f>
        <v>-1</v>
      </c>
      <c r="L70" s="8">
        <f>IF(ISBLANK(Personnel!L70),-1,VLOOKUP(Personnel!L70,Jobposts!C$3:D148,2,FALSE))</f>
        <v>-1</v>
      </c>
      <c r="M70" s="8">
        <v>-1</v>
      </c>
      <c r="N70" s="8">
        <v>0</v>
      </c>
      <c r="O70" s="8" t="str">
        <f>IF(ISBLANK(Personnel!S70),"",Personnel!S70)</f>
        <v/>
      </c>
      <c r="P70" s="49">
        <f ca="1">Personnel!T70</f>
        <v>44517</v>
      </c>
      <c r="Q70" s="49" t="str">
        <f>Personnel!U70</f>
        <v>1899-12-30 00:00:00.000</v>
      </c>
      <c r="R70" s="8">
        <f>Personnel!V70</f>
        <v>1</v>
      </c>
      <c r="T70" s="8" t="str">
        <f t="shared" si="2"/>
        <v xml:space="preserve">   </v>
      </c>
      <c r="AA70" s="8" t="e">
        <f t="shared" ca="1" si="3"/>
        <v>#N/A</v>
      </c>
    </row>
    <row r="71" spans="1:27" x14ac:dyDescent="0.3">
      <c r="A71" s="8" t="str">
        <f>Personnel!A71</f>
        <v>70</v>
      </c>
      <c r="B71" s="8" t="str">
        <f>Personnel!B71</f>
        <v>70</v>
      </c>
      <c r="C71" s="8" t="str">
        <f>Personnel!C71</f>
        <v>70</v>
      </c>
      <c r="D71" s="8" t="str">
        <f>IF(Personnel!D71="","",Personnel!D71)</f>
        <v/>
      </c>
      <c r="E71" s="8" t="str">
        <f>Personnel!E71</f>
        <v xml:space="preserve"> </v>
      </c>
      <c r="F71" s="8" t="str">
        <f>Personnel!F71</f>
        <v xml:space="preserve"> </v>
      </c>
      <c r="G71" s="8" t="str">
        <f>Personnel!G71</f>
        <v xml:space="preserve"> </v>
      </c>
      <c r="H71" s="8" t="e">
        <f ca="1">VLOOKUP(Personnel!H71,ScheduleRotate!A$2:E469,5,FALSE)</f>
        <v>#N/A</v>
      </c>
      <c r="I71" s="8" t="e">
        <f>VLOOKUP(Personnel!I71,Site!B$3:C119,2,FALSE)</f>
        <v>#N/A</v>
      </c>
      <c r="J71" s="8">
        <f>IF(ISBLANK(Personnel!J71),-1,VLOOKUP(Personnel!J71,CostCenter!C$3:D101,2,FALSE))</f>
        <v>-1</v>
      </c>
      <c r="K71" s="8">
        <f>IF(ISBLANK(Personnel!K71),-1,VLOOKUP(Personnel!K71,Deptref!C$3:F129,4,FALSE))</f>
        <v>-1</v>
      </c>
      <c r="L71" s="8">
        <f>IF(ISBLANK(Personnel!L71),-1,VLOOKUP(Personnel!L71,Jobposts!C$3:D149,2,FALSE))</f>
        <v>-1</v>
      </c>
      <c r="M71" s="8">
        <v>-1</v>
      </c>
      <c r="N71" s="8">
        <v>0</v>
      </c>
      <c r="O71" s="8" t="str">
        <f>IF(ISBLANK(Personnel!S71),"",Personnel!S71)</f>
        <v/>
      </c>
      <c r="P71" s="49">
        <f ca="1">Personnel!T71</f>
        <v>44517</v>
      </c>
      <c r="Q71" s="49" t="str">
        <f>Personnel!U71</f>
        <v>1899-12-30 00:00:00.000</v>
      </c>
      <c r="R71" s="8">
        <f>Personnel!V71</f>
        <v>1</v>
      </c>
      <c r="T71" s="8" t="str">
        <f t="shared" si="2"/>
        <v xml:space="preserve">   </v>
      </c>
      <c r="AA71" s="8" t="e">
        <f t="shared" ca="1" si="3"/>
        <v>#N/A</v>
      </c>
    </row>
    <row r="72" spans="1:27" x14ac:dyDescent="0.3">
      <c r="A72" s="8" t="str">
        <f>Personnel!A72</f>
        <v>71</v>
      </c>
      <c r="B72" s="8" t="str">
        <f>Personnel!B72</f>
        <v>71</v>
      </c>
      <c r="C72" s="8" t="str">
        <f>Personnel!C72</f>
        <v>71</v>
      </c>
      <c r="D72" s="8" t="str">
        <f>IF(Personnel!D72="","",Personnel!D72)</f>
        <v/>
      </c>
      <c r="E72" s="8" t="str">
        <f>Personnel!E72</f>
        <v xml:space="preserve"> </v>
      </c>
      <c r="F72" s="8" t="str">
        <f>Personnel!F72</f>
        <v xml:space="preserve"> </v>
      </c>
      <c r="G72" s="8" t="str">
        <f>Personnel!G72</f>
        <v xml:space="preserve"> </v>
      </c>
      <c r="H72" s="8" t="e">
        <f ca="1">VLOOKUP(Personnel!H72,ScheduleRotate!A$2:E470,5,FALSE)</f>
        <v>#N/A</v>
      </c>
      <c r="I72" s="8" t="e">
        <f>VLOOKUP(Personnel!I72,Site!B$3:C120,2,FALSE)</f>
        <v>#N/A</v>
      </c>
      <c r="J72" s="8">
        <f>IF(ISBLANK(Personnel!J72),-1,VLOOKUP(Personnel!J72,CostCenter!C$3:D102,2,FALSE))</f>
        <v>-1</v>
      </c>
      <c r="K72" s="8">
        <f>IF(ISBLANK(Personnel!K72),-1,VLOOKUP(Personnel!K72,Deptref!C$3:F130,4,FALSE))</f>
        <v>-1</v>
      </c>
      <c r="L72" s="8">
        <f>IF(ISBLANK(Personnel!L72),-1,VLOOKUP(Personnel!L72,Jobposts!C$3:D150,2,FALSE))</f>
        <v>-1</v>
      </c>
      <c r="M72" s="8">
        <v>-1</v>
      </c>
      <c r="N72" s="8">
        <v>0</v>
      </c>
      <c r="O72" s="8" t="str">
        <f>IF(ISBLANK(Personnel!S72),"",Personnel!S72)</f>
        <v/>
      </c>
      <c r="P72" s="49">
        <f ca="1">Personnel!T72</f>
        <v>44517</v>
      </c>
      <c r="Q72" s="49" t="str">
        <f>Personnel!U72</f>
        <v>1899-12-30 00:00:00.000</v>
      </c>
      <c r="R72" s="8">
        <f>Personnel!V72</f>
        <v>1</v>
      </c>
      <c r="T72" s="8" t="str">
        <f t="shared" si="2"/>
        <v xml:space="preserve">   </v>
      </c>
      <c r="AA72" s="8" t="e">
        <f t="shared" ca="1" si="3"/>
        <v>#N/A</v>
      </c>
    </row>
    <row r="73" spans="1:27" x14ac:dyDescent="0.3">
      <c r="A73" s="8" t="str">
        <f>Personnel!A73</f>
        <v>72</v>
      </c>
      <c r="B73" s="8" t="str">
        <f>Personnel!B73</f>
        <v>72</v>
      </c>
      <c r="C73" s="8" t="str">
        <f>Personnel!C73</f>
        <v>72</v>
      </c>
      <c r="D73" s="8" t="str">
        <f>IF(Personnel!D73="","",Personnel!D73)</f>
        <v/>
      </c>
      <c r="E73" s="8" t="str">
        <f>Personnel!E73</f>
        <v xml:space="preserve"> </v>
      </c>
      <c r="F73" s="8" t="str">
        <f>Personnel!F73</f>
        <v xml:space="preserve"> </v>
      </c>
      <c r="G73" s="8" t="str">
        <f>Personnel!G73</f>
        <v xml:space="preserve"> </v>
      </c>
      <c r="H73" s="8" t="e">
        <f ca="1">VLOOKUP(Personnel!H73,ScheduleRotate!A$2:E471,5,FALSE)</f>
        <v>#N/A</v>
      </c>
      <c r="I73" s="8" t="e">
        <f>VLOOKUP(Personnel!I73,Site!B$3:C121,2,FALSE)</f>
        <v>#N/A</v>
      </c>
      <c r="J73" s="8">
        <f>IF(ISBLANK(Personnel!J73),-1,VLOOKUP(Personnel!J73,CostCenter!C$3:D103,2,FALSE))</f>
        <v>-1</v>
      </c>
      <c r="K73" s="8">
        <f>IF(ISBLANK(Personnel!K73),-1,VLOOKUP(Personnel!K73,Deptref!C$3:F131,4,FALSE))</f>
        <v>-1</v>
      </c>
      <c r="L73" s="8">
        <f>IF(ISBLANK(Personnel!L73),-1,VLOOKUP(Personnel!L73,Jobposts!C$3:D151,2,FALSE))</f>
        <v>-1</v>
      </c>
      <c r="M73" s="8">
        <v>-1</v>
      </c>
      <c r="N73" s="8">
        <v>0</v>
      </c>
      <c r="O73" s="8" t="str">
        <f>IF(ISBLANK(Personnel!S73),"",Personnel!S73)</f>
        <v/>
      </c>
      <c r="P73" s="49">
        <f ca="1">Personnel!T73</f>
        <v>44517</v>
      </c>
      <c r="Q73" s="49" t="str">
        <f>Personnel!U73</f>
        <v>1899-12-30 00:00:00.000</v>
      </c>
      <c r="R73" s="8">
        <f>Personnel!V73</f>
        <v>1</v>
      </c>
      <c r="T73" s="8" t="str">
        <f t="shared" si="2"/>
        <v xml:space="preserve">   </v>
      </c>
      <c r="AA73" s="8" t="e">
        <f t="shared" ca="1" si="3"/>
        <v>#N/A</v>
      </c>
    </row>
    <row r="74" spans="1:27" x14ac:dyDescent="0.3">
      <c r="A74" s="8" t="str">
        <f>Personnel!A74</f>
        <v>73</v>
      </c>
      <c r="B74" s="8" t="str">
        <f>Personnel!B74</f>
        <v>73</v>
      </c>
      <c r="C74" s="8" t="str">
        <f>Personnel!C74</f>
        <v>73</v>
      </c>
      <c r="D74" s="8" t="str">
        <f>IF(Personnel!D74="","",Personnel!D74)</f>
        <v/>
      </c>
      <c r="E74" s="8" t="str">
        <f>Personnel!E74</f>
        <v xml:space="preserve"> </v>
      </c>
      <c r="F74" s="8" t="str">
        <f>Personnel!F74</f>
        <v xml:space="preserve"> </v>
      </c>
      <c r="G74" s="8" t="str">
        <f>Personnel!G74</f>
        <v xml:space="preserve"> </v>
      </c>
      <c r="H74" s="8" t="e">
        <f ca="1">VLOOKUP(Personnel!H74,ScheduleRotate!A$2:E472,5,FALSE)</f>
        <v>#N/A</v>
      </c>
      <c r="I74" s="8" t="e">
        <f>VLOOKUP(Personnel!I74,Site!B$3:C122,2,FALSE)</f>
        <v>#N/A</v>
      </c>
      <c r="J74" s="8">
        <f>IF(ISBLANK(Personnel!J74),-1,VLOOKUP(Personnel!J74,CostCenter!C$3:D104,2,FALSE))</f>
        <v>-1</v>
      </c>
      <c r="K74" s="8">
        <f>IF(ISBLANK(Personnel!K74),-1,VLOOKUP(Personnel!K74,Deptref!C$3:F132,4,FALSE))</f>
        <v>-1</v>
      </c>
      <c r="L74" s="8">
        <f>IF(ISBLANK(Personnel!L74),-1,VLOOKUP(Personnel!L74,Jobposts!C$3:D152,2,FALSE))</f>
        <v>-1</v>
      </c>
      <c r="M74" s="8">
        <v>-1</v>
      </c>
      <c r="N74" s="8">
        <v>0</v>
      </c>
      <c r="O74" s="8" t="str">
        <f>IF(ISBLANK(Personnel!S74),"",Personnel!S74)</f>
        <v/>
      </c>
      <c r="P74" s="49">
        <f ca="1">Personnel!T74</f>
        <v>44517</v>
      </c>
      <c r="Q74" s="49" t="str">
        <f>Personnel!U74</f>
        <v>1899-12-30 00:00:00.000</v>
      </c>
      <c r="R74" s="8">
        <f>Personnel!V74</f>
        <v>1</v>
      </c>
      <c r="T74" s="8" t="str">
        <f t="shared" si="2"/>
        <v xml:space="preserve">   </v>
      </c>
      <c r="AA74" s="8" t="e">
        <f t="shared" ca="1" si="3"/>
        <v>#N/A</v>
      </c>
    </row>
    <row r="75" spans="1:27" x14ac:dyDescent="0.3">
      <c r="A75" s="8" t="str">
        <f>Personnel!A75</f>
        <v>74</v>
      </c>
      <c r="B75" s="8" t="str">
        <f>Personnel!B75</f>
        <v>74</v>
      </c>
      <c r="C75" s="8" t="str">
        <f>Personnel!C75</f>
        <v>74</v>
      </c>
      <c r="D75" s="8" t="str">
        <f>IF(Personnel!D75="","",Personnel!D75)</f>
        <v/>
      </c>
      <c r="E75" s="8" t="str">
        <f>Personnel!E75</f>
        <v xml:space="preserve"> </v>
      </c>
      <c r="F75" s="8" t="str">
        <f>Personnel!F75</f>
        <v xml:space="preserve"> </v>
      </c>
      <c r="G75" s="8" t="str">
        <f>Personnel!G75</f>
        <v xml:space="preserve"> </v>
      </c>
      <c r="H75" s="8" t="e">
        <f ca="1">VLOOKUP(Personnel!H75,ScheduleRotate!A$2:E473,5,FALSE)</f>
        <v>#N/A</v>
      </c>
      <c r="I75" s="8" t="e">
        <f>VLOOKUP(Personnel!I75,Site!B$3:C123,2,FALSE)</f>
        <v>#N/A</v>
      </c>
      <c r="J75" s="8">
        <f>IF(ISBLANK(Personnel!J75),-1,VLOOKUP(Personnel!J75,CostCenter!C$3:D105,2,FALSE))</f>
        <v>-1</v>
      </c>
      <c r="K75" s="8">
        <f>IF(ISBLANK(Personnel!K75),-1,VLOOKUP(Personnel!K75,Deptref!C$3:F133,4,FALSE))</f>
        <v>-1</v>
      </c>
      <c r="L75" s="8">
        <f>IF(ISBLANK(Personnel!L75),-1,VLOOKUP(Personnel!L75,Jobposts!C$3:D153,2,FALSE))</f>
        <v>-1</v>
      </c>
      <c r="M75" s="8">
        <v>-1</v>
      </c>
      <c r="N75" s="8">
        <v>0</v>
      </c>
      <c r="O75" s="8" t="str">
        <f>IF(ISBLANK(Personnel!S75),"",Personnel!S75)</f>
        <v/>
      </c>
      <c r="P75" s="49">
        <f ca="1">Personnel!T75</f>
        <v>44517</v>
      </c>
      <c r="Q75" s="49" t="str">
        <f>Personnel!U75</f>
        <v>1899-12-30 00:00:00.000</v>
      </c>
      <c r="R75" s="8">
        <f>Personnel!V75</f>
        <v>1</v>
      </c>
      <c r="T75" s="8" t="str">
        <f t="shared" si="2"/>
        <v xml:space="preserve">   </v>
      </c>
      <c r="AA75" s="8" t="e">
        <f t="shared" ca="1" si="3"/>
        <v>#N/A</v>
      </c>
    </row>
    <row r="76" spans="1:27" x14ac:dyDescent="0.3">
      <c r="A76" s="8" t="str">
        <f>Personnel!A76</f>
        <v>75</v>
      </c>
      <c r="B76" s="8" t="str">
        <f>Personnel!B76</f>
        <v>75</v>
      </c>
      <c r="C76" s="8" t="str">
        <f>Personnel!C76</f>
        <v>75</v>
      </c>
      <c r="D76" s="8" t="str">
        <f>IF(Personnel!D76="","",Personnel!D76)</f>
        <v/>
      </c>
      <c r="E76" s="8" t="str">
        <f>Personnel!E76</f>
        <v xml:space="preserve"> </v>
      </c>
      <c r="F76" s="8" t="str">
        <f>Personnel!F76</f>
        <v xml:space="preserve"> </v>
      </c>
      <c r="G76" s="8" t="str">
        <f>Personnel!G76</f>
        <v xml:space="preserve"> </v>
      </c>
      <c r="H76" s="8" t="e">
        <f ca="1">VLOOKUP(Personnel!H76,ScheduleRotate!A$2:E474,5,FALSE)</f>
        <v>#N/A</v>
      </c>
      <c r="I76" s="8" t="e">
        <f>VLOOKUP(Personnel!I76,Site!B$3:C124,2,FALSE)</f>
        <v>#N/A</v>
      </c>
      <c r="J76" s="8">
        <f>IF(ISBLANK(Personnel!J76),-1,VLOOKUP(Personnel!J76,CostCenter!C$3:D106,2,FALSE))</f>
        <v>-1</v>
      </c>
      <c r="K76" s="8">
        <f>IF(ISBLANK(Personnel!K76),-1,VLOOKUP(Personnel!K76,Deptref!C$3:F134,4,FALSE))</f>
        <v>-1</v>
      </c>
      <c r="L76" s="8">
        <f>IF(ISBLANK(Personnel!L76),-1,VLOOKUP(Personnel!L76,Jobposts!C$3:D154,2,FALSE))</f>
        <v>-1</v>
      </c>
      <c r="M76" s="8">
        <v>-1</v>
      </c>
      <c r="N76" s="8">
        <v>0</v>
      </c>
      <c r="O76" s="8" t="str">
        <f>IF(ISBLANK(Personnel!S76),"",Personnel!S76)</f>
        <v/>
      </c>
      <c r="P76" s="49">
        <f ca="1">Personnel!T76</f>
        <v>44517</v>
      </c>
      <c r="Q76" s="49" t="str">
        <f>Personnel!U76</f>
        <v>1899-12-30 00:00:00.000</v>
      </c>
      <c r="R76" s="8">
        <f>Personnel!V76</f>
        <v>1</v>
      </c>
      <c r="T76" s="8" t="str">
        <f t="shared" si="2"/>
        <v xml:space="preserve">   </v>
      </c>
      <c r="AA76" s="8" t="e">
        <f t="shared" ca="1" si="3"/>
        <v>#N/A</v>
      </c>
    </row>
    <row r="77" spans="1:27" x14ac:dyDescent="0.3">
      <c r="A77" s="8" t="str">
        <f>Personnel!A77</f>
        <v>76</v>
      </c>
      <c r="B77" s="8" t="str">
        <f>Personnel!B77</f>
        <v>76</v>
      </c>
      <c r="C77" s="8" t="str">
        <f>Personnel!C77</f>
        <v>76</v>
      </c>
      <c r="D77" s="8" t="str">
        <f>IF(Personnel!D77="","",Personnel!D77)</f>
        <v/>
      </c>
      <c r="E77" s="8" t="str">
        <f>Personnel!E77</f>
        <v xml:space="preserve"> </v>
      </c>
      <c r="F77" s="8" t="str">
        <f>Personnel!F77</f>
        <v xml:space="preserve"> </v>
      </c>
      <c r="G77" s="8" t="str">
        <f>Personnel!G77</f>
        <v xml:space="preserve"> </v>
      </c>
      <c r="H77" s="8" t="e">
        <f ca="1">VLOOKUP(Personnel!H77,ScheduleRotate!A$2:E475,5,FALSE)</f>
        <v>#N/A</v>
      </c>
      <c r="I77" s="8" t="e">
        <f>VLOOKUP(Personnel!I77,Site!B$3:C125,2,FALSE)</f>
        <v>#N/A</v>
      </c>
      <c r="J77" s="8">
        <f>IF(ISBLANK(Personnel!J77),-1,VLOOKUP(Personnel!J77,CostCenter!C$3:D107,2,FALSE))</f>
        <v>-1</v>
      </c>
      <c r="K77" s="8">
        <f>IF(ISBLANK(Personnel!K77),-1,VLOOKUP(Personnel!K77,Deptref!C$3:F135,4,FALSE))</f>
        <v>-1</v>
      </c>
      <c r="L77" s="8">
        <f>IF(ISBLANK(Personnel!L77),-1,VLOOKUP(Personnel!L77,Jobposts!C$3:D155,2,FALSE))</f>
        <v>-1</v>
      </c>
      <c r="M77" s="8">
        <v>-1</v>
      </c>
      <c r="N77" s="8">
        <v>0</v>
      </c>
      <c r="O77" s="8" t="str">
        <f>IF(ISBLANK(Personnel!S77),"",Personnel!S77)</f>
        <v/>
      </c>
      <c r="P77" s="49">
        <f ca="1">Personnel!T77</f>
        <v>44517</v>
      </c>
      <c r="Q77" s="49" t="str">
        <f>Personnel!U77</f>
        <v>1899-12-30 00:00:00.000</v>
      </c>
      <c r="R77" s="8">
        <f>Personnel!V77</f>
        <v>1</v>
      </c>
      <c r="T77" s="8" t="str">
        <f t="shared" si="2"/>
        <v xml:space="preserve">   </v>
      </c>
      <c r="AA77" s="8" t="e">
        <f t="shared" ca="1" si="3"/>
        <v>#N/A</v>
      </c>
    </row>
    <row r="78" spans="1:27" x14ac:dyDescent="0.3">
      <c r="A78" s="8" t="str">
        <f>Personnel!A78</f>
        <v>77</v>
      </c>
      <c r="B78" s="8" t="str">
        <f>Personnel!B78</f>
        <v>77</v>
      </c>
      <c r="C78" s="8" t="str">
        <f>Personnel!C78</f>
        <v>77</v>
      </c>
      <c r="D78" s="8" t="str">
        <f>IF(Personnel!D78="","",Personnel!D78)</f>
        <v/>
      </c>
      <c r="E78" s="8" t="str">
        <f>Personnel!E78</f>
        <v xml:space="preserve"> </v>
      </c>
      <c r="F78" s="8" t="str">
        <f>Personnel!F78</f>
        <v xml:space="preserve"> </v>
      </c>
      <c r="G78" s="8" t="str">
        <f>Personnel!G78</f>
        <v xml:space="preserve"> </v>
      </c>
      <c r="H78" s="8" t="e">
        <f ca="1">VLOOKUP(Personnel!H78,ScheduleRotate!A$2:E476,5,FALSE)</f>
        <v>#N/A</v>
      </c>
      <c r="I78" s="8" t="e">
        <f>VLOOKUP(Personnel!I78,Site!B$3:C126,2,FALSE)</f>
        <v>#N/A</v>
      </c>
      <c r="J78" s="8">
        <f>IF(ISBLANK(Personnel!J78),-1,VLOOKUP(Personnel!J78,CostCenter!C$3:D108,2,FALSE))</f>
        <v>-1</v>
      </c>
      <c r="K78" s="8">
        <f>IF(ISBLANK(Personnel!K78),-1,VLOOKUP(Personnel!K78,Deptref!C$3:F136,4,FALSE))</f>
        <v>-1</v>
      </c>
      <c r="L78" s="8">
        <f>IF(ISBLANK(Personnel!L78),-1,VLOOKUP(Personnel!L78,Jobposts!C$3:D156,2,FALSE))</f>
        <v>-1</v>
      </c>
      <c r="M78" s="8">
        <v>-1</v>
      </c>
      <c r="N78" s="8">
        <v>0</v>
      </c>
      <c r="O78" s="8" t="str">
        <f>IF(ISBLANK(Personnel!S78),"",Personnel!S78)</f>
        <v/>
      </c>
      <c r="P78" s="49">
        <f ca="1">Personnel!T78</f>
        <v>44517</v>
      </c>
      <c r="Q78" s="49" t="str">
        <f>Personnel!U78</f>
        <v>1899-12-30 00:00:00.000</v>
      </c>
      <c r="R78" s="8">
        <f>Personnel!V78</f>
        <v>1</v>
      </c>
      <c r="T78" s="8" t="str">
        <f t="shared" si="2"/>
        <v xml:space="preserve">   </v>
      </c>
      <c r="AA78" s="8" t="e">
        <f t="shared" ca="1" si="3"/>
        <v>#N/A</v>
      </c>
    </row>
    <row r="79" spans="1:27" x14ac:dyDescent="0.3">
      <c r="A79" s="8" t="str">
        <f>Personnel!A79</f>
        <v>78</v>
      </c>
      <c r="B79" s="8" t="str">
        <f>Personnel!B79</f>
        <v>78</v>
      </c>
      <c r="C79" s="8" t="str">
        <f>Personnel!C79</f>
        <v>78</v>
      </c>
      <c r="D79" s="8" t="str">
        <f>IF(Personnel!D79="","",Personnel!D79)</f>
        <v/>
      </c>
      <c r="E79" s="8" t="str">
        <f>Personnel!E79</f>
        <v xml:space="preserve"> </v>
      </c>
      <c r="F79" s="8" t="str">
        <f>Personnel!F79</f>
        <v xml:space="preserve"> </v>
      </c>
      <c r="G79" s="8" t="str">
        <f>Personnel!G79</f>
        <v xml:space="preserve"> </v>
      </c>
      <c r="H79" s="8" t="e">
        <f ca="1">VLOOKUP(Personnel!H79,ScheduleRotate!A$2:E477,5,FALSE)</f>
        <v>#N/A</v>
      </c>
      <c r="I79" s="8" t="e">
        <f>VLOOKUP(Personnel!I79,Site!B$3:C127,2,FALSE)</f>
        <v>#N/A</v>
      </c>
      <c r="J79" s="8">
        <f>IF(ISBLANK(Personnel!J79),-1,VLOOKUP(Personnel!J79,CostCenter!C$3:D109,2,FALSE))</f>
        <v>-1</v>
      </c>
      <c r="K79" s="8">
        <f>IF(ISBLANK(Personnel!K79),-1,VLOOKUP(Personnel!K79,Deptref!C$3:F137,4,FALSE))</f>
        <v>-1</v>
      </c>
      <c r="L79" s="8">
        <f>IF(ISBLANK(Personnel!L79),-1,VLOOKUP(Personnel!L79,Jobposts!C$3:D157,2,FALSE))</f>
        <v>-1</v>
      </c>
      <c r="M79" s="8">
        <v>-1</v>
      </c>
      <c r="N79" s="8">
        <v>0</v>
      </c>
      <c r="O79" s="8" t="str">
        <f>IF(ISBLANK(Personnel!S79),"",Personnel!S79)</f>
        <v/>
      </c>
      <c r="P79" s="49">
        <f ca="1">Personnel!T79</f>
        <v>44517</v>
      </c>
      <c r="Q79" s="49" t="str">
        <f>Personnel!U79</f>
        <v>1899-12-30 00:00:00.000</v>
      </c>
      <c r="R79" s="8">
        <f>Personnel!V79</f>
        <v>1</v>
      </c>
      <c r="T79" s="8" t="str">
        <f t="shared" si="2"/>
        <v xml:space="preserve">   </v>
      </c>
      <c r="AA79" s="8" t="e">
        <f t="shared" ca="1" si="3"/>
        <v>#N/A</v>
      </c>
    </row>
    <row r="80" spans="1:27" x14ac:dyDescent="0.3">
      <c r="A80" s="8" t="str">
        <f>Personnel!A80</f>
        <v>79</v>
      </c>
      <c r="B80" s="8" t="str">
        <f>Personnel!B80</f>
        <v>79</v>
      </c>
      <c r="C80" s="8" t="str">
        <f>Personnel!C80</f>
        <v>79</v>
      </c>
      <c r="D80" s="8" t="str">
        <f>IF(Personnel!D80="","",Personnel!D80)</f>
        <v/>
      </c>
      <c r="E80" s="8" t="str">
        <f>Personnel!E80</f>
        <v xml:space="preserve"> </v>
      </c>
      <c r="F80" s="8" t="str">
        <f>Personnel!F80</f>
        <v xml:space="preserve"> </v>
      </c>
      <c r="G80" s="8" t="str">
        <f>Personnel!G80</f>
        <v xml:space="preserve"> </v>
      </c>
      <c r="H80" s="8" t="e">
        <f ca="1">VLOOKUP(Personnel!H80,ScheduleRotate!A$2:E478,5,FALSE)</f>
        <v>#N/A</v>
      </c>
      <c r="I80" s="8" t="e">
        <f>VLOOKUP(Personnel!I80,Site!B$3:C128,2,FALSE)</f>
        <v>#N/A</v>
      </c>
      <c r="J80" s="8">
        <f>IF(ISBLANK(Personnel!J80),-1,VLOOKUP(Personnel!J80,CostCenter!C$3:D110,2,FALSE))</f>
        <v>-1</v>
      </c>
      <c r="K80" s="8">
        <f>IF(ISBLANK(Personnel!K80),-1,VLOOKUP(Personnel!K80,Deptref!C$3:F138,4,FALSE))</f>
        <v>-1</v>
      </c>
      <c r="L80" s="8">
        <f>IF(ISBLANK(Personnel!L80),-1,VLOOKUP(Personnel!L80,Jobposts!C$3:D158,2,FALSE))</f>
        <v>-1</v>
      </c>
      <c r="M80" s="8">
        <v>-1</v>
      </c>
      <c r="N80" s="8">
        <v>0</v>
      </c>
      <c r="O80" s="8" t="str">
        <f>IF(ISBLANK(Personnel!S80),"",Personnel!S80)</f>
        <v/>
      </c>
      <c r="P80" s="49">
        <f ca="1">Personnel!T80</f>
        <v>44517</v>
      </c>
      <c r="Q80" s="49" t="str">
        <f>Personnel!U80</f>
        <v>1899-12-30 00:00:00.000</v>
      </c>
      <c r="R80" s="8">
        <f>Personnel!V80</f>
        <v>1</v>
      </c>
      <c r="T80" s="8" t="str">
        <f t="shared" si="2"/>
        <v xml:space="preserve">   </v>
      </c>
      <c r="AA80" s="8" t="e">
        <f t="shared" ca="1" si="3"/>
        <v>#N/A</v>
      </c>
    </row>
    <row r="81" spans="1:27" x14ac:dyDescent="0.3">
      <c r="A81" s="8" t="str">
        <f>Personnel!A81</f>
        <v>80</v>
      </c>
      <c r="B81" s="8" t="str">
        <f>Personnel!B81</f>
        <v>80</v>
      </c>
      <c r="C81" s="8" t="str">
        <f>Personnel!C81</f>
        <v>80</v>
      </c>
      <c r="D81" s="8" t="str">
        <f>IF(Personnel!D81="","",Personnel!D81)</f>
        <v/>
      </c>
      <c r="E81" s="8" t="str">
        <f>Personnel!E81</f>
        <v xml:space="preserve"> </v>
      </c>
      <c r="F81" s="8" t="str">
        <f>Personnel!F81</f>
        <v xml:space="preserve"> </v>
      </c>
      <c r="G81" s="8" t="str">
        <f>Personnel!G81</f>
        <v xml:space="preserve"> </v>
      </c>
      <c r="H81" s="8" t="e">
        <f ca="1">VLOOKUP(Personnel!H81,ScheduleRotate!A$2:E479,5,FALSE)</f>
        <v>#N/A</v>
      </c>
      <c r="I81" s="8" t="e">
        <f>VLOOKUP(Personnel!I81,Site!B$3:C129,2,FALSE)</f>
        <v>#N/A</v>
      </c>
      <c r="J81" s="8">
        <f>IF(ISBLANK(Personnel!J81),-1,VLOOKUP(Personnel!J81,CostCenter!C$3:D111,2,FALSE))</f>
        <v>-1</v>
      </c>
      <c r="K81" s="8">
        <f>IF(ISBLANK(Personnel!K81),-1,VLOOKUP(Personnel!K81,Deptref!C$3:F139,4,FALSE))</f>
        <v>-1</v>
      </c>
      <c r="L81" s="8">
        <f>IF(ISBLANK(Personnel!L81),-1,VLOOKUP(Personnel!L81,Jobposts!C$3:D159,2,FALSE))</f>
        <v>-1</v>
      </c>
      <c r="M81" s="8">
        <v>-1</v>
      </c>
      <c r="N81" s="8">
        <v>0</v>
      </c>
      <c r="O81" s="8" t="str">
        <f>IF(ISBLANK(Personnel!S81),"",Personnel!S81)</f>
        <v/>
      </c>
      <c r="P81" s="49">
        <f ca="1">Personnel!T81</f>
        <v>44517</v>
      </c>
      <c r="Q81" s="49" t="str">
        <f>Personnel!U81</f>
        <v>1899-12-30 00:00:00.000</v>
      </c>
      <c r="R81" s="8">
        <f>Personnel!V81</f>
        <v>1</v>
      </c>
      <c r="T81" s="8" t="str">
        <f t="shared" si="2"/>
        <v xml:space="preserve">   </v>
      </c>
      <c r="AA81" s="8" t="e">
        <f t="shared" ca="1" si="3"/>
        <v>#N/A</v>
      </c>
    </row>
    <row r="82" spans="1:27" x14ac:dyDescent="0.3">
      <c r="A82" s="8" t="str">
        <f>Personnel!A82</f>
        <v>81</v>
      </c>
      <c r="B82" s="8" t="str">
        <f>Personnel!B82</f>
        <v>81</v>
      </c>
      <c r="C82" s="8" t="str">
        <f>Personnel!C82</f>
        <v>81</v>
      </c>
      <c r="D82" s="8" t="str">
        <f>IF(Personnel!D82="","",Personnel!D82)</f>
        <v/>
      </c>
      <c r="E82" s="8" t="str">
        <f>Personnel!E82</f>
        <v xml:space="preserve"> </v>
      </c>
      <c r="F82" s="8" t="str">
        <f>Personnel!F82</f>
        <v xml:space="preserve"> </v>
      </c>
      <c r="G82" s="8" t="str">
        <f>Personnel!G82</f>
        <v xml:space="preserve"> </v>
      </c>
      <c r="H82" s="8" t="e">
        <f ca="1">VLOOKUP(Personnel!H82,ScheduleRotate!A$2:E480,5,FALSE)</f>
        <v>#N/A</v>
      </c>
      <c r="I82" s="8" t="e">
        <f>VLOOKUP(Personnel!I82,Site!B$3:C130,2,FALSE)</f>
        <v>#N/A</v>
      </c>
      <c r="J82" s="8">
        <f>IF(ISBLANK(Personnel!J82),-1,VLOOKUP(Personnel!J82,CostCenter!C$3:D112,2,FALSE))</f>
        <v>-1</v>
      </c>
      <c r="K82" s="8">
        <f>IF(ISBLANK(Personnel!K82),-1,VLOOKUP(Personnel!K82,Deptref!C$3:F140,4,FALSE))</f>
        <v>-1</v>
      </c>
      <c r="L82" s="8">
        <f>IF(ISBLANK(Personnel!L82),-1,VLOOKUP(Personnel!L82,Jobposts!C$3:D160,2,FALSE))</f>
        <v>-1</v>
      </c>
      <c r="M82" s="8">
        <v>-1</v>
      </c>
      <c r="N82" s="8">
        <v>0</v>
      </c>
      <c r="O82" s="8" t="str">
        <f>IF(ISBLANK(Personnel!S82),"",Personnel!S82)</f>
        <v/>
      </c>
      <c r="P82" s="49">
        <f ca="1">Personnel!T82</f>
        <v>44517</v>
      </c>
      <c r="Q82" s="49" t="str">
        <f>Personnel!U82</f>
        <v>1899-12-30 00:00:00.000</v>
      </c>
      <c r="R82" s="8">
        <f>Personnel!V82</f>
        <v>1</v>
      </c>
      <c r="T82" s="8" t="str">
        <f t="shared" si="2"/>
        <v xml:space="preserve">   </v>
      </c>
      <c r="AA82" s="8" t="e">
        <f t="shared" ca="1" si="3"/>
        <v>#N/A</v>
      </c>
    </row>
    <row r="83" spans="1:27" x14ac:dyDescent="0.3">
      <c r="A83" s="8" t="str">
        <f>Personnel!A83</f>
        <v>82</v>
      </c>
      <c r="B83" s="8" t="str">
        <f>Personnel!B83</f>
        <v>82</v>
      </c>
      <c r="C83" s="8" t="str">
        <f>Personnel!C83</f>
        <v>82</v>
      </c>
      <c r="D83" s="8" t="str">
        <f>IF(Personnel!D83="","",Personnel!D83)</f>
        <v/>
      </c>
      <c r="E83" s="8" t="str">
        <f>Personnel!E83</f>
        <v xml:space="preserve"> </v>
      </c>
      <c r="F83" s="8" t="str">
        <f>Personnel!F83</f>
        <v xml:space="preserve"> </v>
      </c>
      <c r="G83" s="8" t="str">
        <f>Personnel!G83</f>
        <v xml:space="preserve"> </v>
      </c>
      <c r="H83" s="8" t="e">
        <f ca="1">VLOOKUP(Personnel!H83,ScheduleRotate!A$2:E481,5,FALSE)</f>
        <v>#N/A</v>
      </c>
      <c r="I83" s="8" t="e">
        <f>VLOOKUP(Personnel!I83,Site!B$3:C131,2,FALSE)</f>
        <v>#N/A</v>
      </c>
      <c r="J83" s="8">
        <f>IF(ISBLANK(Personnel!J83),-1,VLOOKUP(Personnel!J83,CostCenter!C$3:D113,2,FALSE))</f>
        <v>-1</v>
      </c>
      <c r="K83" s="8">
        <f>IF(ISBLANK(Personnel!K83),-1,VLOOKUP(Personnel!K83,Deptref!C$3:F141,4,FALSE))</f>
        <v>-1</v>
      </c>
      <c r="L83" s="8">
        <f>IF(ISBLANK(Personnel!L83),-1,VLOOKUP(Personnel!L83,Jobposts!C$3:D161,2,FALSE))</f>
        <v>-1</v>
      </c>
      <c r="M83" s="8">
        <v>-1</v>
      </c>
      <c r="N83" s="8">
        <v>0</v>
      </c>
      <c r="O83" s="8" t="str">
        <f>IF(ISBLANK(Personnel!S83),"",Personnel!S83)</f>
        <v/>
      </c>
      <c r="P83" s="49">
        <f ca="1">Personnel!T83</f>
        <v>44517</v>
      </c>
      <c r="Q83" s="49" t="str">
        <f>Personnel!U83</f>
        <v>1899-12-30 00:00:00.000</v>
      </c>
      <c r="R83" s="8">
        <f>Personnel!V83</f>
        <v>1</v>
      </c>
      <c r="T83" s="8" t="str">
        <f t="shared" si="2"/>
        <v xml:space="preserve">   </v>
      </c>
      <c r="AA83" s="8" t="e">
        <f t="shared" ca="1" si="3"/>
        <v>#N/A</v>
      </c>
    </row>
    <row r="84" spans="1:27" x14ac:dyDescent="0.3">
      <c r="A84" s="8" t="str">
        <f>Personnel!A84</f>
        <v>83</v>
      </c>
      <c r="B84" s="8" t="str">
        <f>Personnel!B84</f>
        <v>83</v>
      </c>
      <c r="C84" s="8" t="str">
        <f>Personnel!C84</f>
        <v>83</v>
      </c>
      <c r="D84" s="8" t="str">
        <f>IF(Personnel!D84="","",Personnel!D84)</f>
        <v/>
      </c>
      <c r="E84" s="8" t="str">
        <f>Personnel!E84</f>
        <v xml:space="preserve"> </v>
      </c>
      <c r="F84" s="8" t="str">
        <f>Personnel!F84</f>
        <v xml:space="preserve"> </v>
      </c>
      <c r="G84" s="8" t="str">
        <f>Personnel!G84</f>
        <v xml:space="preserve"> </v>
      </c>
      <c r="H84" s="8" t="e">
        <f ca="1">VLOOKUP(Personnel!H84,ScheduleRotate!A$2:E482,5,FALSE)</f>
        <v>#N/A</v>
      </c>
      <c r="I84" s="8" t="e">
        <f>VLOOKUP(Personnel!I84,Site!B$3:C132,2,FALSE)</f>
        <v>#N/A</v>
      </c>
      <c r="J84" s="8">
        <f>IF(ISBLANK(Personnel!J84),-1,VLOOKUP(Personnel!J84,CostCenter!C$3:D114,2,FALSE))</f>
        <v>-1</v>
      </c>
      <c r="K84" s="8">
        <f>IF(ISBLANK(Personnel!K84),-1,VLOOKUP(Personnel!K84,Deptref!C$3:F142,4,FALSE))</f>
        <v>-1</v>
      </c>
      <c r="L84" s="8">
        <f>IF(ISBLANK(Personnel!L84),-1,VLOOKUP(Personnel!L84,Jobposts!C$3:D162,2,FALSE))</f>
        <v>-1</v>
      </c>
      <c r="M84" s="8">
        <v>-1</v>
      </c>
      <c r="N84" s="8">
        <v>0</v>
      </c>
      <c r="O84" s="8" t="str">
        <f>IF(ISBLANK(Personnel!S84),"",Personnel!S84)</f>
        <v/>
      </c>
      <c r="P84" s="49">
        <f ca="1">Personnel!T84</f>
        <v>44517</v>
      </c>
      <c r="Q84" s="49" t="str">
        <f>Personnel!U84</f>
        <v>1899-12-30 00:00:00.000</v>
      </c>
      <c r="R84" s="8">
        <f>Personnel!V84</f>
        <v>1</v>
      </c>
      <c r="T84" s="8" t="str">
        <f t="shared" si="2"/>
        <v xml:space="preserve">   </v>
      </c>
      <c r="AA84" s="8" t="e">
        <f t="shared" ca="1" si="3"/>
        <v>#N/A</v>
      </c>
    </row>
    <row r="85" spans="1:27" x14ac:dyDescent="0.3">
      <c r="A85" s="8" t="str">
        <f>Personnel!A85</f>
        <v>84</v>
      </c>
      <c r="B85" s="8" t="str">
        <f>Personnel!B85</f>
        <v>84</v>
      </c>
      <c r="C85" s="8" t="str">
        <f>Personnel!C85</f>
        <v>84</v>
      </c>
      <c r="D85" s="8" t="str">
        <f>IF(Personnel!D85="","",Personnel!D85)</f>
        <v/>
      </c>
      <c r="E85" s="8" t="str">
        <f>Personnel!E85</f>
        <v xml:space="preserve"> </v>
      </c>
      <c r="F85" s="8" t="str">
        <f>Personnel!F85</f>
        <v xml:space="preserve"> </v>
      </c>
      <c r="G85" s="8" t="str">
        <f>Personnel!G85</f>
        <v xml:space="preserve"> </v>
      </c>
      <c r="H85" s="8" t="e">
        <f ca="1">VLOOKUP(Personnel!H85,ScheduleRotate!A$2:E483,5,FALSE)</f>
        <v>#N/A</v>
      </c>
      <c r="I85" s="8" t="e">
        <f>VLOOKUP(Personnel!I85,Site!B$3:C133,2,FALSE)</f>
        <v>#N/A</v>
      </c>
      <c r="J85" s="8">
        <f>IF(ISBLANK(Personnel!J85),-1,VLOOKUP(Personnel!J85,CostCenter!C$3:D115,2,FALSE))</f>
        <v>-1</v>
      </c>
      <c r="K85" s="8">
        <f>IF(ISBLANK(Personnel!K85),-1,VLOOKUP(Personnel!K85,Deptref!C$3:F143,4,FALSE))</f>
        <v>-1</v>
      </c>
      <c r="L85" s="8">
        <f>IF(ISBLANK(Personnel!L85),-1,VLOOKUP(Personnel!L85,Jobposts!C$3:D163,2,FALSE))</f>
        <v>-1</v>
      </c>
      <c r="M85" s="8">
        <v>-1</v>
      </c>
      <c r="N85" s="8">
        <v>0</v>
      </c>
      <c r="O85" s="8" t="str">
        <f>IF(ISBLANK(Personnel!S85),"",Personnel!S85)</f>
        <v/>
      </c>
      <c r="P85" s="49">
        <f ca="1">Personnel!T85</f>
        <v>44517</v>
      </c>
      <c r="Q85" s="49" t="str">
        <f>Personnel!U85</f>
        <v>1899-12-30 00:00:00.000</v>
      </c>
      <c r="R85" s="8">
        <f>Personnel!V85</f>
        <v>1</v>
      </c>
      <c r="T85" s="8" t="str">
        <f t="shared" si="2"/>
        <v xml:space="preserve">   </v>
      </c>
      <c r="AA85" s="8" t="e">
        <f t="shared" ca="1" si="3"/>
        <v>#N/A</v>
      </c>
    </row>
    <row r="86" spans="1:27" x14ac:dyDescent="0.3">
      <c r="A86" s="8" t="str">
        <f>Personnel!A86</f>
        <v>85</v>
      </c>
      <c r="B86" s="8" t="str">
        <f>Personnel!B86</f>
        <v>85</v>
      </c>
      <c r="C86" s="8" t="str">
        <f>Personnel!C86</f>
        <v>85</v>
      </c>
      <c r="D86" s="8" t="str">
        <f>IF(Personnel!D86="","",Personnel!D86)</f>
        <v/>
      </c>
      <c r="E86" s="8" t="str">
        <f>Personnel!E86</f>
        <v xml:space="preserve"> </v>
      </c>
      <c r="F86" s="8" t="str">
        <f>Personnel!F86</f>
        <v xml:space="preserve"> </v>
      </c>
      <c r="G86" s="8" t="str">
        <f>Personnel!G86</f>
        <v xml:space="preserve"> </v>
      </c>
      <c r="H86" s="8" t="e">
        <f ca="1">VLOOKUP(Personnel!H86,ScheduleRotate!A$2:E484,5,FALSE)</f>
        <v>#N/A</v>
      </c>
      <c r="I86" s="8" t="e">
        <f>VLOOKUP(Personnel!I86,Site!B$3:C134,2,FALSE)</f>
        <v>#N/A</v>
      </c>
      <c r="J86" s="8">
        <f>IF(ISBLANK(Personnel!J86),-1,VLOOKUP(Personnel!J86,CostCenter!C$3:D116,2,FALSE))</f>
        <v>-1</v>
      </c>
      <c r="K86" s="8">
        <f>IF(ISBLANK(Personnel!K86),-1,VLOOKUP(Personnel!K86,Deptref!C$3:F144,4,FALSE))</f>
        <v>-1</v>
      </c>
      <c r="L86" s="8">
        <f>IF(ISBLANK(Personnel!L86),-1,VLOOKUP(Personnel!L86,Jobposts!C$3:D164,2,FALSE))</f>
        <v>-1</v>
      </c>
      <c r="M86" s="8">
        <v>-1</v>
      </c>
      <c r="N86" s="8">
        <v>0</v>
      </c>
      <c r="O86" s="8" t="str">
        <f>IF(ISBLANK(Personnel!S86),"",Personnel!S86)</f>
        <v/>
      </c>
      <c r="P86" s="49">
        <f ca="1">Personnel!T86</f>
        <v>44517</v>
      </c>
      <c r="Q86" s="49" t="str">
        <f>Personnel!U86</f>
        <v>1899-12-30 00:00:00.000</v>
      </c>
      <c r="R86" s="8">
        <f>Personnel!V86</f>
        <v>1</v>
      </c>
      <c r="T86" s="8" t="str">
        <f t="shared" si="2"/>
        <v xml:space="preserve">   </v>
      </c>
      <c r="AA86" s="8" t="e">
        <f t="shared" ca="1" si="3"/>
        <v>#N/A</v>
      </c>
    </row>
    <row r="87" spans="1:27" x14ac:dyDescent="0.3">
      <c r="A87" s="8" t="str">
        <f>Personnel!A87</f>
        <v>86</v>
      </c>
      <c r="B87" s="8" t="str">
        <f>Personnel!B87</f>
        <v>86</v>
      </c>
      <c r="C87" s="8" t="str">
        <f>Personnel!C87</f>
        <v>86</v>
      </c>
      <c r="D87" s="8" t="str">
        <f>IF(Personnel!D87="","",Personnel!D87)</f>
        <v/>
      </c>
      <c r="E87" s="8" t="str">
        <f>Personnel!E87</f>
        <v xml:space="preserve"> </v>
      </c>
      <c r="F87" s="8" t="str">
        <f>Personnel!F87</f>
        <v xml:space="preserve"> </v>
      </c>
      <c r="G87" s="8" t="str">
        <f>Personnel!G87</f>
        <v xml:space="preserve"> </v>
      </c>
      <c r="H87" s="8" t="e">
        <f ca="1">VLOOKUP(Personnel!H87,ScheduleRotate!A$2:E485,5,FALSE)</f>
        <v>#N/A</v>
      </c>
      <c r="I87" s="8" t="e">
        <f>VLOOKUP(Personnel!I87,Site!B$3:C135,2,FALSE)</f>
        <v>#N/A</v>
      </c>
      <c r="J87" s="8">
        <f>IF(ISBLANK(Personnel!J87),-1,VLOOKUP(Personnel!J87,CostCenter!C$3:D117,2,FALSE))</f>
        <v>-1</v>
      </c>
      <c r="K87" s="8">
        <f>IF(ISBLANK(Personnel!K87),-1,VLOOKUP(Personnel!K87,Deptref!C$3:F145,4,FALSE))</f>
        <v>-1</v>
      </c>
      <c r="L87" s="8">
        <f>IF(ISBLANK(Personnel!L87),-1,VLOOKUP(Personnel!L87,Jobposts!C$3:D165,2,FALSE))</f>
        <v>-1</v>
      </c>
      <c r="M87" s="8">
        <v>-1</v>
      </c>
      <c r="N87" s="8">
        <v>0</v>
      </c>
      <c r="O87" s="8" t="str">
        <f>IF(ISBLANK(Personnel!S87),"",Personnel!S87)</f>
        <v/>
      </c>
      <c r="P87" s="49">
        <f ca="1">Personnel!T87</f>
        <v>44517</v>
      </c>
      <c r="Q87" s="49" t="str">
        <f>Personnel!U87</f>
        <v>1899-12-30 00:00:00.000</v>
      </c>
      <c r="R87" s="8">
        <f>Personnel!V87</f>
        <v>1</v>
      </c>
      <c r="T87" s="8" t="str">
        <f t="shared" si="2"/>
        <v xml:space="preserve">   </v>
      </c>
      <c r="AA87" s="8" t="e">
        <f t="shared" ca="1" si="3"/>
        <v>#N/A</v>
      </c>
    </row>
    <row r="88" spans="1:27" x14ac:dyDescent="0.3">
      <c r="A88" s="8" t="str">
        <f>Personnel!A88</f>
        <v>87</v>
      </c>
      <c r="B88" s="8" t="str">
        <f>Personnel!B88</f>
        <v>87</v>
      </c>
      <c r="C88" s="8" t="str">
        <f>Personnel!C88</f>
        <v>87</v>
      </c>
      <c r="D88" s="8" t="str">
        <f>IF(Personnel!D88="","",Personnel!D88)</f>
        <v/>
      </c>
      <c r="E88" s="8" t="str">
        <f>Personnel!E88</f>
        <v xml:space="preserve"> </v>
      </c>
      <c r="F88" s="8" t="str">
        <f>Personnel!F88</f>
        <v xml:space="preserve"> </v>
      </c>
      <c r="G88" s="8" t="str">
        <f>Personnel!G88</f>
        <v xml:space="preserve"> </v>
      </c>
      <c r="H88" s="8" t="e">
        <f ca="1">VLOOKUP(Personnel!H88,ScheduleRotate!A$2:E486,5,FALSE)</f>
        <v>#N/A</v>
      </c>
      <c r="I88" s="8" t="e">
        <f>VLOOKUP(Personnel!I88,Site!B$3:C136,2,FALSE)</f>
        <v>#N/A</v>
      </c>
      <c r="J88" s="8">
        <f>IF(ISBLANK(Personnel!J88),-1,VLOOKUP(Personnel!J88,CostCenter!C$3:D118,2,FALSE))</f>
        <v>-1</v>
      </c>
      <c r="K88" s="8">
        <f>IF(ISBLANK(Personnel!K88),-1,VLOOKUP(Personnel!K88,Deptref!C$3:F146,4,FALSE))</f>
        <v>-1</v>
      </c>
      <c r="L88" s="8">
        <f>IF(ISBLANK(Personnel!L88),-1,VLOOKUP(Personnel!L88,Jobposts!C$3:D166,2,FALSE))</f>
        <v>-1</v>
      </c>
      <c r="M88" s="8">
        <v>-1</v>
      </c>
      <c r="N88" s="8">
        <v>0</v>
      </c>
      <c r="O88" s="8" t="str">
        <f>IF(ISBLANK(Personnel!S88),"",Personnel!S88)</f>
        <v/>
      </c>
      <c r="P88" s="49">
        <f ca="1">Personnel!T88</f>
        <v>44517</v>
      </c>
      <c r="Q88" s="49" t="str">
        <f>Personnel!U88</f>
        <v>1899-12-30 00:00:00.000</v>
      </c>
      <c r="R88" s="8">
        <f>Personnel!V88</f>
        <v>1</v>
      </c>
      <c r="T88" s="8" t="str">
        <f t="shared" si="2"/>
        <v xml:space="preserve">   </v>
      </c>
      <c r="AA88" s="8" t="e">
        <f t="shared" ca="1" si="3"/>
        <v>#N/A</v>
      </c>
    </row>
    <row r="89" spans="1:27" x14ac:dyDescent="0.3">
      <c r="A89" s="8" t="str">
        <f>Personnel!A89</f>
        <v>88</v>
      </c>
      <c r="B89" s="8" t="str">
        <f>Personnel!B89</f>
        <v>88</v>
      </c>
      <c r="C89" s="8" t="str">
        <f>Personnel!C89</f>
        <v>88</v>
      </c>
      <c r="D89" s="8" t="str">
        <f>IF(Personnel!D89="","",Personnel!D89)</f>
        <v/>
      </c>
      <c r="E89" s="8" t="str">
        <f>Personnel!E89</f>
        <v xml:space="preserve"> </v>
      </c>
      <c r="F89" s="8" t="str">
        <f>Personnel!F89</f>
        <v xml:space="preserve"> </v>
      </c>
      <c r="G89" s="8" t="str">
        <f>Personnel!G89</f>
        <v xml:space="preserve"> </v>
      </c>
      <c r="H89" s="8" t="e">
        <f ca="1">VLOOKUP(Personnel!H89,ScheduleRotate!A$2:E487,5,FALSE)</f>
        <v>#N/A</v>
      </c>
      <c r="I89" s="8" t="e">
        <f>VLOOKUP(Personnel!I89,Site!B$3:C137,2,FALSE)</f>
        <v>#N/A</v>
      </c>
      <c r="J89" s="8">
        <f>IF(ISBLANK(Personnel!J89),-1,VLOOKUP(Personnel!J89,CostCenter!C$3:D119,2,FALSE))</f>
        <v>-1</v>
      </c>
      <c r="K89" s="8">
        <f>IF(ISBLANK(Personnel!K89),-1,VLOOKUP(Personnel!K89,Deptref!C$3:F147,4,FALSE))</f>
        <v>-1</v>
      </c>
      <c r="L89" s="8">
        <f>IF(ISBLANK(Personnel!L89),-1,VLOOKUP(Personnel!L89,Jobposts!C$3:D167,2,FALSE))</f>
        <v>-1</v>
      </c>
      <c r="M89" s="8">
        <v>-1</v>
      </c>
      <c r="N89" s="8">
        <v>0</v>
      </c>
      <c r="O89" s="8" t="str">
        <f>IF(ISBLANK(Personnel!S89),"",Personnel!S89)</f>
        <v/>
      </c>
      <c r="P89" s="49">
        <f ca="1">Personnel!T89</f>
        <v>44517</v>
      </c>
      <c r="Q89" s="49" t="str">
        <f>Personnel!U89</f>
        <v>1899-12-30 00:00:00.000</v>
      </c>
      <c r="R89" s="8">
        <f>Personnel!V89</f>
        <v>1</v>
      </c>
      <c r="T89" s="8" t="str">
        <f t="shared" si="2"/>
        <v xml:space="preserve">   </v>
      </c>
      <c r="AA89" s="8" t="e">
        <f t="shared" ca="1" si="3"/>
        <v>#N/A</v>
      </c>
    </row>
    <row r="90" spans="1:27" x14ac:dyDescent="0.3">
      <c r="A90" s="8" t="str">
        <f>Personnel!A90</f>
        <v>89</v>
      </c>
      <c r="B90" s="8" t="str">
        <f>Personnel!B90</f>
        <v>89</v>
      </c>
      <c r="C90" s="8" t="str">
        <f>Personnel!C90</f>
        <v>89</v>
      </c>
      <c r="D90" s="8" t="str">
        <f>IF(Personnel!D90="","",Personnel!D90)</f>
        <v/>
      </c>
      <c r="E90" s="8" t="str">
        <f>Personnel!E90</f>
        <v xml:space="preserve"> </v>
      </c>
      <c r="F90" s="8" t="str">
        <f>Personnel!F90</f>
        <v xml:space="preserve"> </v>
      </c>
      <c r="G90" s="8" t="str">
        <f>Personnel!G90</f>
        <v xml:space="preserve"> </v>
      </c>
      <c r="H90" s="8" t="e">
        <f ca="1">VLOOKUP(Personnel!H90,ScheduleRotate!A$2:E488,5,FALSE)</f>
        <v>#N/A</v>
      </c>
      <c r="I90" s="8" t="e">
        <f>VLOOKUP(Personnel!I90,Site!B$3:C138,2,FALSE)</f>
        <v>#N/A</v>
      </c>
      <c r="J90" s="8">
        <f>IF(ISBLANK(Personnel!J90),-1,VLOOKUP(Personnel!J90,CostCenter!C$3:D120,2,FALSE))</f>
        <v>-1</v>
      </c>
      <c r="K90" s="8">
        <f>IF(ISBLANK(Personnel!K90),-1,VLOOKUP(Personnel!K90,Deptref!C$3:F148,4,FALSE))</f>
        <v>-1</v>
      </c>
      <c r="L90" s="8">
        <f>IF(ISBLANK(Personnel!L90),-1,VLOOKUP(Personnel!L90,Jobposts!C$3:D168,2,FALSE))</f>
        <v>-1</v>
      </c>
      <c r="M90" s="8">
        <v>-1</v>
      </c>
      <c r="N90" s="8">
        <v>0</v>
      </c>
      <c r="O90" s="8" t="str">
        <f>IF(ISBLANK(Personnel!S90),"",Personnel!S90)</f>
        <v/>
      </c>
      <c r="P90" s="49">
        <f ca="1">Personnel!T90</f>
        <v>44517</v>
      </c>
      <c r="Q90" s="49" t="str">
        <f>Personnel!U90</f>
        <v>1899-12-30 00:00:00.000</v>
      </c>
      <c r="R90" s="8">
        <f>Personnel!V90</f>
        <v>1</v>
      </c>
      <c r="T90" s="8" t="str">
        <f t="shared" si="2"/>
        <v xml:space="preserve">   </v>
      </c>
      <c r="AA90" s="8" t="e">
        <f t="shared" ca="1" si="3"/>
        <v>#N/A</v>
      </c>
    </row>
    <row r="91" spans="1:27" x14ac:dyDescent="0.3">
      <c r="A91" s="8" t="str">
        <f>Personnel!A91</f>
        <v>90</v>
      </c>
      <c r="B91" s="8" t="str">
        <f>Personnel!B91</f>
        <v>90</v>
      </c>
      <c r="C91" s="8" t="str">
        <f>Personnel!C91</f>
        <v>90</v>
      </c>
      <c r="D91" s="8" t="str">
        <f>IF(Personnel!D91="","",Personnel!D91)</f>
        <v/>
      </c>
      <c r="E91" s="8" t="str">
        <f>Personnel!E91</f>
        <v xml:space="preserve"> </v>
      </c>
      <c r="F91" s="8" t="str">
        <f>Personnel!F91</f>
        <v xml:space="preserve"> </v>
      </c>
      <c r="G91" s="8" t="str">
        <f>Personnel!G91</f>
        <v xml:space="preserve"> </v>
      </c>
      <c r="H91" s="8" t="e">
        <f ca="1">VLOOKUP(Personnel!H91,ScheduleRotate!A$2:E489,5,FALSE)</f>
        <v>#N/A</v>
      </c>
      <c r="I91" s="8" t="e">
        <f>VLOOKUP(Personnel!I91,Site!B$3:C139,2,FALSE)</f>
        <v>#N/A</v>
      </c>
      <c r="J91" s="8">
        <f>IF(ISBLANK(Personnel!J91),-1,VLOOKUP(Personnel!J91,CostCenter!C$3:D121,2,FALSE))</f>
        <v>-1</v>
      </c>
      <c r="K91" s="8">
        <f>IF(ISBLANK(Personnel!K91),-1,VLOOKUP(Personnel!K91,Deptref!C$3:F149,4,FALSE))</f>
        <v>-1</v>
      </c>
      <c r="L91" s="8">
        <f>IF(ISBLANK(Personnel!L91),-1,VLOOKUP(Personnel!L91,Jobposts!C$3:D169,2,FALSE))</f>
        <v>-1</v>
      </c>
      <c r="M91" s="8">
        <v>-1</v>
      </c>
      <c r="N91" s="8">
        <v>0</v>
      </c>
      <c r="O91" s="8" t="str">
        <f>IF(ISBLANK(Personnel!S91),"",Personnel!S91)</f>
        <v/>
      </c>
      <c r="P91" s="49">
        <f ca="1">Personnel!T91</f>
        <v>44517</v>
      </c>
      <c r="Q91" s="49" t="str">
        <f>Personnel!U91</f>
        <v>1899-12-30 00:00:00.000</v>
      </c>
      <c r="R91" s="8">
        <f>Personnel!V91</f>
        <v>1</v>
      </c>
      <c r="T91" s="8" t="str">
        <f t="shared" si="2"/>
        <v xml:space="preserve">   </v>
      </c>
      <c r="AA91" s="8" t="e">
        <f t="shared" ca="1" si="3"/>
        <v>#N/A</v>
      </c>
    </row>
    <row r="92" spans="1:27" x14ac:dyDescent="0.3">
      <c r="A92" s="8" t="str">
        <f>Personnel!A92</f>
        <v>91</v>
      </c>
      <c r="B92" s="8" t="str">
        <f>Personnel!B92</f>
        <v>91</v>
      </c>
      <c r="C92" s="8" t="str">
        <f>Personnel!C92</f>
        <v>91</v>
      </c>
      <c r="D92" s="8" t="str">
        <f>IF(Personnel!D92="","",Personnel!D92)</f>
        <v/>
      </c>
      <c r="E92" s="8" t="str">
        <f>Personnel!E92</f>
        <v xml:space="preserve"> </v>
      </c>
      <c r="F92" s="8" t="str">
        <f>Personnel!F92</f>
        <v xml:space="preserve"> </v>
      </c>
      <c r="G92" s="8" t="str">
        <f>Personnel!G92</f>
        <v xml:space="preserve"> </v>
      </c>
      <c r="H92" s="8" t="e">
        <f ca="1">VLOOKUP(Personnel!H92,ScheduleRotate!A$2:E490,5,FALSE)</f>
        <v>#N/A</v>
      </c>
      <c r="I92" s="8" t="e">
        <f>VLOOKUP(Personnel!I92,Site!B$3:C140,2,FALSE)</f>
        <v>#N/A</v>
      </c>
      <c r="J92" s="8">
        <f>IF(ISBLANK(Personnel!J92),-1,VLOOKUP(Personnel!J92,CostCenter!C$3:D122,2,FALSE))</f>
        <v>-1</v>
      </c>
      <c r="K92" s="8">
        <f>IF(ISBLANK(Personnel!K92),-1,VLOOKUP(Personnel!K92,Deptref!C$3:F150,4,FALSE))</f>
        <v>-1</v>
      </c>
      <c r="L92" s="8">
        <f>IF(ISBLANK(Personnel!L92),-1,VLOOKUP(Personnel!L92,Jobposts!C$3:D170,2,FALSE))</f>
        <v>-1</v>
      </c>
      <c r="M92" s="8">
        <v>-1</v>
      </c>
      <c r="N92" s="8">
        <v>0</v>
      </c>
      <c r="O92" s="8" t="str">
        <f>IF(ISBLANK(Personnel!S92),"",Personnel!S92)</f>
        <v/>
      </c>
      <c r="P92" s="49">
        <f ca="1">Personnel!T92</f>
        <v>44517</v>
      </c>
      <c r="Q92" s="49" t="str">
        <f>Personnel!U92</f>
        <v>1899-12-30 00:00:00.000</v>
      </c>
      <c r="R92" s="8">
        <f>Personnel!V92</f>
        <v>1</v>
      </c>
      <c r="T92" s="8" t="str">
        <f t="shared" si="2"/>
        <v xml:space="preserve">   </v>
      </c>
      <c r="AA92" s="8" t="e">
        <f t="shared" ca="1" si="3"/>
        <v>#N/A</v>
      </c>
    </row>
    <row r="93" spans="1:27" x14ac:dyDescent="0.3">
      <c r="A93" s="8" t="str">
        <f>Personnel!A93</f>
        <v>92</v>
      </c>
      <c r="B93" s="8" t="str">
        <f>Personnel!B93</f>
        <v>92</v>
      </c>
      <c r="C93" s="8" t="str">
        <f>Personnel!C93</f>
        <v>92</v>
      </c>
      <c r="D93" s="8" t="str">
        <f>IF(Personnel!D93="","",Personnel!D93)</f>
        <v/>
      </c>
      <c r="E93" s="8" t="str">
        <f>Personnel!E93</f>
        <v xml:space="preserve"> </v>
      </c>
      <c r="F93" s="8" t="str">
        <f>Personnel!F93</f>
        <v xml:space="preserve"> </v>
      </c>
      <c r="G93" s="8" t="str">
        <f>Personnel!G93</f>
        <v xml:space="preserve"> </v>
      </c>
      <c r="H93" s="8" t="e">
        <f ca="1">VLOOKUP(Personnel!H93,ScheduleRotate!A$2:E491,5,FALSE)</f>
        <v>#N/A</v>
      </c>
      <c r="I93" s="8" t="e">
        <f>VLOOKUP(Personnel!I93,Site!B$3:C141,2,FALSE)</f>
        <v>#N/A</v>
      </c>
      <c r="J93" s="8">
        <f>IF(ISBLANK(Personnel!J93),-1,VLOOKUP(Personnel!J93,CostCenter!C$3:D123,2,FALSE))</f>
        <v>-1</v>
      </c>
      <c r="K93" s="8">
        <f>IF(ISBLANK(Personnel!K93),-1,VLOOKUP(Personnel!K93,Deptref!C$3:F151,4,FALSE))</f>
        <v>-1</v>
      </c>
      <c r="L93" s="8">
        <f>IF(ISBLANK(Personnel!L93),-1,VLOOKUP(Personnel!L93,Jobposts!C$3:D171,2,FALSE))</f>
        <v>-1</v>
      </c>
      <c r="M93" s="8">
        <v>-1</v>
      </c>
      <c r="N93" s="8">
        <v>0</v>
      </c>
      <c r="O93" s="8" t="str">
        <f>IF(ISBLANK(Personnel!S93),"",Personnel!S93)</f>
        <v/>
      </c>
      <c r="P93" s="49">
        <f ca="1">Personnel!T93</f>
        <v>44517</v>
      </c>
      <c r="Q93" s="49" t="str">
        <f>Personnel!U93</f>
        <v>1899-12-30 00:00:00.000</v>
      </c>
      <c r="R93" s="8">
        <f>Personnel!V93</f>
        <v>1</v>
      </c>
      <c r="T93" s="8" t="str">
        <f t="shared" si="2"/>
        <v xml:space="preserve">   </v>
      </c>
      <c r="AA93" s="8" t="e">
        <f t="shared" ca="1" si="3"/>
        <v>#N/A</v>
      </c>
    </row>
    <row r="94" spans="1:27" x14ac:dyDescent="0.3">
      <c r="A94" s="8" t="str">
        <f>Personnel!A94</f>
        <v>93</v>
      </c>
      <c r="B94" s="8" t="str">
        <f>Personnel!B94</f>
        <v>93</v>
      </c>
      <c r="C94" s="8" t="str">
        <f>Personnel!C94</f>
        <v>93</v>
      </c>
      <c r="D94" s="8" t="str">
        <f>IF(Personnel!D94="","",Personnel!D94)</f>
        <v/>
      </c>
      <c r="E94" s="8" t="str">
        <f>Personnel!E94</f>
        <v xml:space="preserve"> </v>
      </c>
      <c r="F94" s="8" t="str">
        <f>Personnel!F94</f>
        <v xml:space="preserve"> </v>
      </c>
      <c r="G94" s="8" t="str">
        <f>Personnel!G94</f>
        <v xml:space="preserve"> </v>
      </c>
      <c r="H94" s="8" t="e">
        <f ca="1">VLOOKUP(Personnel!H94,ScheduleRotate!A$2:E492,5,FALSE)</f>
        <v>#N/A</v>
      </c>
      <c r="I94" s="8" t="e">
        <f>VLOOKUP(Personnel!I94,Site!B$3:C142,2,FALSE)</f>
        <v>#N/A</v>
      </c>
      <c r="J94" s="8">
        <f>IF(ISBLANK(Personnel!J94),-1,VLOOKUP(Personnel!J94,CostCenter!C$3:D124,2,FALSE))</f>
        <v>-1</v>
      </c>
      <c r="K94" s="8">
        <f>IF(ISBLANK(Personnel!K94),-1,VLOOKUP(Personnel!K94,Deptref!C$3:F152,4,FALSE))</f>
        <v>-1</v>
      </c>
      <c r="L94" s="8">
        <f>IF(ISBLANK(Personnel!L94),-1,VLOOKUP(Personnel!L94,Jobposts!C$3:D172,2,FALSE))</f>
        <v>-1</v>
      </c>
      <c r="M94" s="8">
        <v>-1</v>
      </c>
      <c r="N94" s="8">
        <v>0</v>
      </c>
      <c r="O94" s="8" t="str">
        <f>IF(ISBLANK(Personnel!S94),"",Personnel!S94)</f>
        <v/>
      </c>
      <c r="P94" s="49">
        <f ca="1">Personnel!T94</f>
        <v>44517</v>
      </c>
      <c r="Q94" s="49" t="str">
        <f>Personnel!U94</f>
        <v>1899-12-30 00:00:00.000</v>
      </c>
      <c r="R94" s="8">
        <f>Personnel!V94</f>
        <v>1</v>
      </c>
      <c r="T94" s="8" t="str">
        <f t="shared" si="2"/>
        <v xml:space="preserve">   </v>
      </c>
      <c r="AA94" s="8" t="e">
        <f t="shared" ca="1" si="3"/>
        <v>#N/A</v>
      </c>
    </row>
    <row r="95" spans="1:27" x14ac:dyDescent="0.3">
      <c r="A95" s="8" t="str">
        <f>Personnel!A95</f>
        <v>94</v>
      </c>
      <c r="B95" s="8" t="str">
        <f>Personnel!B95</f>
        <v>94</v>
      </c>
      <c r="C95" s="8" t="str">
        <f>Personnel!C95</f>
        <v>94</v>
      </c>
      <c r="D95" s="8" t="str">
        <f>IF(Personnel!D95="","",Personnel!D95)</f>
        <v/>
      </c>
      <c r="E95" s="8" t="str">
        <f>Personnel!E95</f>
        <v xml:space="preserve"> </v>
      </c>
      <c r="F95" s="8" t="str">
        <f>Personnel!F95</f>
        <v xml:space="preserve"> </v>
      </c>
      <c r="G95" s="8" t="str">
        <f>Personnel!G95</f>
        <v xml:space="preserve"> </v>
      </c>
      <c r="H95" s="8" t="e">
        <f ca="1">VLOOKUP(Personnel!H95,ScheduleRotate!A$2:E493,5,FALSE)</f>
        <v>#N/A</v>
      </c>
      <c r="I95" s="8" t="e">
        <f>VLOOKUP(Personnel!I95,Site!B$3:C143,2,FALSE)</f>
        <v>#N/A</v>
      </c>
      <c r="J95" s="8">
        <f>IF(ISBLANK(Personnel!J95),-1,VLOOKUP(Personnel!J95,CostCenter!C$3:D125,2,FALSE))</f>
        <v>-1</v>
      </c>
      <c r="K95" s="8">
        <f>IF(ISBLANK(Personnel!K95),-1,VLOOKUP(Personnel!K95,Deptref!C$3:F153,4,FALSE))</f>
        <v>-1</v>
      </c>
      <c r="L95" s="8">
        <f>IF(ISBLANK(Personnel!L95),-1,VLOOKUP(Personnel!L95,Jobposts!C$3:D173,2,FALSE))</f>
        <v>-1</v>
      </c>
      <c r="M95" s="8">
        <v>-1</v>
      </c>
      <c r="N95" s="8">
        <v>0</v>
      </c>
      <c r="O95" s="8" t="str">
        <f>IF(ISBLANK(Personnel!S95),"",Personnel!S95)</f>
        <v/>
      </c>
      <c r="P95" s="49">
        <f ca="1">Personnel!T95</f>
        <v>44517</v>
      </c>
      <c r="Q95" s="49" t="str">
        <f>Personnel!U95</f>
        <v>1899-12-30 00:00:00.000</v>
      </c>
      <c r="R95" s="8">
        <f>Personnel!V95</f>
        <v>1</v>
      </c>
      <c r="T95" s="8" t="str">
        <f t="shared" si="2"/>
        <v xml:space="preserve">   </v>
      </c>
      <c r="AA95" s="8" t="e">
        <f t="shared" ca="1" si="3"/>
        <v>#N/A</v>
      </c>
    </row>
    <row r="96" spans="1:27" x14ac:dyDescent="0.3">
      <c r="A96" s="8" t="str">
        <f>Personnel!A96</f>
        <v>95</v>
      </c>
      <c r="B96" s="8" t="str">
        <f>Personnel!B96</f>
        <v>95</v>
      </c>
      <c r="C96" s="8" t="str">
        <f>Personnel!C96</f>
        <v>95</v>
      </c>
      <c r="D96" s="8" t="str">
        <f>IF(Personnel!D96="","",Personnel!D96)</f>
        <v/>
      </c>
      <c r="E96" s="8" t="str">
        <f>Personnel!E96</f>
        <v xml:space="preserve"> </v>
      </c>
      <c r="F96" s="8" t="str">
        <f>Personnel!F96</f>
        <v xml:space="preserve"> </v>
      </c>
      <c r="G96" s="8" t="str">
        <f>Personnel!G96</f>
        <v xml:space="preserve"> </v>
      </c>
      <c r="H96" s="8" t="e">
        <f ca="1">VLOOKUP(Personnel!H96,ScheduleRotate!A$2:E494,5,FALSE)</f>
        <v>#N/A</v>
      </c>
      <c r="I96" s="8" t="e">
        <f>VLOOKUP(Personnel!I96,Site!B$3:C144,2,FALSE)</f>
        <v>#N/A</v>
      </c>
      <c r="J96" s="8">
        <f>IF(ISBLANK(Personnel!J96),-1,VLOOKUP(Personnel!J96,CostCenter!C$3:D126,2,FALSE))</f>
        <v>-1</v>
      </c>
      <c r="K96" s="8">
        <f>IF(ISBLANK(Personnel!K96),-1,VLOOKUP(Personnel!K96,Deptref!C$3:F154,4,FALSE))</f>
        <v>-1</v>
      </c>
      <c r="L96" s="8">
        <f>IF(ISBLANK(Personnel!L96),-1,VLOOKUP(Personnel!L96,Jobposts!C$3:D174,2,FALSE))</f>
        <v>-1</v>
      </c>
      <c r="M96" s="8">
        <v>-1</v>
      </c>
      <c r="N96" s="8">
        <v>0</v>
      </c>
      <c r="O96" s="8" t="str">
        <f>IF(ISBLANK(Personnel!S96),"",Personnel!S96)</f>
        <v/>
      </c>
      <c r="P96" s="49">
        <f ca="1">Personnel!T96</f>
        <v>44517</v>
      </c>
      <c r="Q96" s="49" t="str">
        <f>Personnel!U96</f>
        <v>1899-12-30 00:00:00.000</v>
      </c>
      <c r="R96" s="8">
        <f>Personnel!V96</f>
        <v>1</v>
      </c>
      <c r="T96" s="8" t="str">
        <f t="shared" si="2"/>
        <v xml:space="preserve">   </v>
      </c>
      <c r="AA96" s="8" t="e">
        <f t="shared" ca="1" si="3"/>
        <v>#N/A</v>
      </c>
    </row>
    <row r="97" spans="1:27" x14ac:dyDescent="0.3">
      <c r="A97" s="8" t="str">
        <f>Personnel!A97</f>
        <v>96</v>
      </c>
      <c r="B97" s="8" t="str">
        <f>Personnel!B97</f>
        <v>96</v>
      </c>
      <c r="C97" s="8" t="str">
        <f>Personnel!C97</f>
        <v>96</v>
      </c>
      <c r="D97" s="8" t="str">
        <f>IF(Personnel!D97="","",Personnel!D97)</f>
        <v/>
      </c>
      <c r="E97" s="8" t="str">
        <f>Personnel!E97</f>
        <v xml:space="preserve"> </v>
      </c>
      <c r="F97" s="8" t="str">
        <f>Personnel!F97</f>
        <v xml:space="preserve"> </v>
      </c>
      <c r="G97" s="8" t="str">
        <f>Personnel!G97</f>
        <v xml:space="preserve"> </v>
      </c>
      <c r="H97" s="8" t="e">
        <f ca="1">VLOOKUP(Personnel!H97,ScheduleRotate!A$2:E495,5,FALSE)</f>
        <v>#N/A</v>
      </c>
      <c r="I97" s="8" t="e">
        <f>VLOOKUP(Personnel!I97,Site!B$3:C145,2,FALSE)</f>
        <v>#N/A</v>
      </c>
      <c r="J97" s="8">
        <f>IF(ISBLANK(Personnel!J97),-1,VLOOKUP(Personnel!J97,CostCenter!C$3:D127,2,FALSE))</f>
        <v>-1</v>
      </c>
      <c r="K97" s="8">
        <f>IF(ISBLANK(Personnel!K97),-1,VLOOKUP(Personnel!K97,Deptref!C$3:F155,4,FALSE))</f>
        <v>-1</v>
      </c>
      <c r="L97" s="8">
        <f>IF(ISBLANK(Personnel!L97),-1,VLOOKUP(Personnel!L97,Jobposts!C$3:D175,2,FALSE))</f>
        <v>-1</v>
      </c>
      <c r="M97" s="8">
        <v>-1</v>
      </c>
      <c r="N97" s="8">
        <v>0</v>
      </c>
      <c r="O97" s="8" t="str">
        <f>IF(ISBLANK(Personnel!S97),"",Personnel!S97)</f>
        <v/>
      </c>
      <c r="P97" s="49">
        <f ca="1">Personnel!T97</f>
        <v>44517</v>
      </c>
      <c r="Q97" s="49" t="str">
        <f>Personnel!U97</f>
        <v>1899-12-30 00:00:00.000</v>
      </c>
      <c r="R97" s="8">
        <f>Personnel!V97</f>
        <v>1</v>
      </c>
      <c r="T97" s="8" t="str">
        <f t="shared" si="2"/>
        <v xml:space="preserve">   </v>
      </c>
      <c r="AA97" s="8" t="e">
        <f t="shared" ca="1" si="3"/>
        <v>#N/A</v>
      </c>
    </row>
    <row r="98" spans="1:27" x14ac:dyDescent="0.3">
      <c r="A98" s="8" t="str">
        <f>Personnel!A98</f>
        <v>97</v>
      </c>
      <c r="B98" s="8" t="str">
        <f>Personnel!B98</f>
        <v>97</v>
      </c>
      <c r="C98" s="8" t="str">
        <f>Personnel!C98</f>
        <v>97</v>
      </c>
      <c r="D98" s="8" t="str">
        <f>IF(Personnel!D98="","",Personnel!D98)</f>
        <v/>
      </c>
      <c r="E98" s="8" t="str">
        <f>Personnel!E98</f>
        <v xml:space="preserve"> </v>
      </c>
      <c r="F98" s="8" t="str">
        <f>Personnel!F98</f>
        <v xml:space="preserve"> </v>
      </c>
      <c r="G98" s="8" t="str">
        <f>Personnel!G98</f>
        <v xml:space="preserve"> </v>
      </c>
      <c r="H98" s="8" t="e">
        <f ca="1">VLOOKUP(Personnel!H98,ScheduleRotate!A$2:E496,5,FALSE)</f>
        <v>#N/A</v>
      </c>
      <c r="I98" s="8" t="e">
        <f>VLOOKUP(Personnel!I98,Site!B$3:C146,2,FALSE)</f>
        <v>#N/A</v>
      </c>
      <c r="J98" s="8">
        <f>IF(ISBLANK(Personnel!J98),-1,VLOOKUP(Personnel!J98,CostCenter!C$3:D128,2,FALSE))</f>
        <v>-1</v>
      </c>
      <c r="K98" s="8">
        <f>IF(ISBLANK(Personnel!K98),-1,VLOOKUP(Personnel!K98,Deptref!C$3:F156,4,FALSE))</f>
        <v>-1</v>
      </c>
      <c r="L98" s="8">
        <f>IF(ISBLANK(Personnel!L98),-1,VLOOKUP(Personnel!L98,Jobposts!C$3:D176,2,FALSE))</f>
        <v>-1</v>
      </c>
      <c r="M98" s="8">
        <v>-1</v>
      </c>
      <c r="N98" s="8">
        <v>0</v>
      </c>
      <c r="O98" s="8" t="str">
        <f>IF(ISBLANK(Personnel!S98),"",Personnel!S98)</f>
        <v/>
      </c>
      <c r="P98" s="49">
        <f ca="1">Personnel!T98</f>
        <v>44517</v>
      </c>
      <c r="Q98" s="49" t="str">
        <f>Personnel!U98</f>
        <v>1899-12-30 00:00:00.000</v>
      </c>
      <c r="R98" s="8">
        <f>Personnel!V98</f>
        <v>1</v>
      </c>
      <c r="T98" s="8" t="str">
        <f t="shared" si="2"/>
        <v xml:space="preserve">   </v>
      </c>
      <c r="AA98" s="8" t="e">
        <f t="shared" ca="1" si="3"/>
        <v>#N/A</v>
      </c>
    </row>
    <row r="99" spans="1:27" x14ac:dyDescent="0.3">
      <c r="A99" s="8" t="str">
        <f>Personnel!A99</f>
        <v>98</v>
      </c>
      <c r="B99" s="8" t="str">
        <f>Personnel!B99</f>
        <v>98</v>
      </c>
      <c r="C99" s="8" t="str">
        <f>Personnel!C99</f>
        <v>98</v>
      </c>
      <c r="D99" s="8" t="str">
        <f>IF(Personnel!D99="","",Personnel!D99)</f>
        <v/>
      </c>
      <c r="E99" s="8" t="str">
        <f>Personnel!E99</f>
        <v xml:space="preserve"> </v>
      </c>
      <c r="F99" s="8" t="str">
        <f>Personnel!F99</f>
        <v xml:space="preserve"> </v>
      </c>
      <c r="G99" s="8" t="str">
        <f>Personnel!G99</f>
        <v xml:space="preserve"> </v>
      </c>
      <c r="H99" s="8" t="e">
        <f ca="1">VLOOKUP(Personnel!H99,ScheduleRotate!A$2:E497,5,FALSE)</f>
        <v>#N/A</v>
      </c>
      <c r="I99" s="8" t="e">
        <f>VLOOKUP(Personnel!I99,Site!B$3:C147,2,FALSE)</f>
        <v>#N/A</v>
      </c>
      <c r="J99" s="8">
        <f>IF(ISBLANK(Personnel!J99),-1,VLOOKUP(Personnel!J99,CostCenter!C$3:D129,2,FALSE))</f>
        <v>-1</v>
      </c>
      <c r="K99" s="8">
        <f>IF(ISBLANK(Personnel!K99),-1,VLOOKUP(Personnel!K99,Deptref!C$3:F157,4,FALSE))</f>
        <v>-1</v>
      </c>
      <c r="L99" s="8">
        <f>IF(ISBLANK(Personnel!L99),-1,VLOOKUP(Personnel!L99,Jobposts!C$3:D177,2,FALSE))</f>
        <v>-1</v>
      </c>
      <c r="M99" s="8">
        <v>-1</v>
      </c>
      <c r="N99" s="8">
        <v>0</v>
      </c>
      <c r="O99" s="8" t="str">
        <f>IF(ISBLANK(Personnel!S99),"",Personnel!S99)</f>
        <v/>
      </c>
      <c r="P99" s="49">
        <f ca="1">Personnel!T99</f>
        <v>44517</v>
      </c>
      <c r="Q99" s="49" t="str">
        <f>Personnel!U99</f>
        <v>1899-12-30 00:00:00.000</v>
      </c>
      <c r="R99" s="8">
        <f>Personnel!V99</f>
        <v>1</v>
      </c>
      <c r="T99" s="8" t="str">
        <f t="shared" si="2"/>
        <v xml:space="preserve">   </v>
      </c>
      <c r="AA99" s="8" t="e">
        <f t="shared" ca="1" si="3"/>
        <v>#N/A</v>
      </c>
    </row>
    <row r="100" spans="1:27" x14ac:dyDescent="0.3">
      <c r="A100" s="8" t="str">
        <f>Personnel!A100</f>
        <v>99</v>
      </c>
      <c r="B100" s="8" t="str">
        <f>Personnel!B100</f>
        <v>99</v>
      </c>
      <c r="C100" s="8" t="str">
        <f>Personnel!C100</f>
        <v>99</v>
      </c>
      <c r="D100" s="8" t="str">
        <f>IF(Personnel!D100="","",Personnel!D100)</f>
        <v/>
      </c>
      <c r="E100" s="8" t="str">
        <f>Personnel!E100</f>
        <v xml:space="preserve"> </v>
      </c>
      <c r="F100" s="8" t="str">
        <f>Personnel!F100</f>
        <v xml:space="preserve"> </v>
      </c>
      <c r="G100" s="8" t="str">
        <f>Personnel!G100</f>
        <v xml:space="preserve"> </v>
      </c>
      <c r="H100" s="8" t="e">
        <f ca="1">VLOOKUP(Personnel!H100,ScheduleRotate!A$2:E498,5,FALSE)</f>
        <v>#N/A</v>
      </c>
      <c r="I100" s="8" t="e">
        <f>VLOOKUP(Personnel!I100,Site!B$3:C148,2,FALSE)</f>
        <v>#N/A</v>
      </c>
      <c r="J100" s="8">
        <f>IF(ISBLANK(Personnel!J100),-1,VLOOKUP(Personnel!J100,CostCenter!C$3:D130,2,FALSE))</f>
        <v>-1</v>
      </c>
      <c r="K100" s="8">
        <f>IF(ISBLANK(Personnel!K100),-1,VLOOKUP(Personnel!K100,Deptref!C$3:F158,4,FALSE))</f>
        <v>-1</v>
      </c>
      <c r="L100" s="8">
        <f>IF(ISBLANK(Personnel!L100),-1,VLOOKUP(Personnel!L100,Jobposts!C$3:D178,2,FALSE))</f>
        <v>-1</v>
      </c>
      <c r="M100" s="8">
        <v>-1</v>
      </c>
      <c r="N100" s="8">
        <v>0</v>
      </c>
      <c r="O100" s="8" t="str">
        <f>IF(ISBLANK(Personnel!S100),"",Personnel!S100)</f>
        <v/>
      </c>
      <c r="P100" s="49">
        <f ca="1">Personnel!T100</f>
        <v>44517</v>
      </c>
      <c r="Q100" s="49" t="str">
        <f>Personnel!U100</f>
        <v>1899-12-30 00:00:00.000</v>
      </c>
      <c r="R100" s="8">
        <f>Personnel!V100</f>
        <v>1</v>
      </c>
      <c r="T100" s="8" t="str">
        <f t="shared" si="2"/>
        <v xml:space="preserve">   </v>
      </c>
      <c r="AA100" s="8" t="e">
        <f t="shared" ca="1" si="3"/>
        <v>#N/A</v>
      </c>
    </row>
    <row r="101" spans="1:27" x14ac:dyDescent="0.3">
      <c r="A101" s="8" t="str">
        <f>Personnel!A101</f>
        <v>100</v>
      </c>
      <c r="B101" s="8" t="str">
        <f>Personnel!B101</f>
        <v>100</v>
      </c>
      <c r="C101" s="8" t="str">
        <f>Personnel!C101</f>
        <v>100</v>
      </c>
      <c r="D101" s="8" t="str">
        <f>IF(Personnel!D101="","",Personnel!D101)</f>
        <v/>
      </c>
      <c r="E101" s="8" t="str">
        <f>Personnel!E101</f>
        <v xml:space="preserve"> </v>
      </c>
      <c r="F101" s="8" t="str">
        <f>Personnel!F101</f>
        <v xml:space="preserve"> </v>
      </c>
      <c r="G101" s="8" t="str">
        <f>Personnel!G101</f>
        <v xml:space="preserve"> </v>
      </c>
      <c r="H101" s="8" t="e">
        <f ca="1">VLOOKUP(Personnel!H101,ScheduleRotate!A$2:E499,5,FALSE)</f>
        <v>#N/A</v>
      </c>
      <c r="I101" s="8" t="e">
        <f>VLOOKUP(Personnel!I101,Site!B$3:C149,2,FALSE)</f>
        <v>#N/A</v>
      </c>
      <c r="J101" s="8">
        <f>IF(ISBLANK(Personnel!J101),-1,VLOOKUP(Personnel!J101,CostCenter!C$3:D131,2,FALSE))</f>
        <v>-1</v>
      </c>
      <c r="K101" s="8">
        <f>IF(ISBLANK(Personnel!K101),-1,VLOOKUP(Personnel!K101,Deptref!C$3:F159,4,FALSE))</f>
        <v>-1</v>
      </c>
      <c r="L101" s="8">
        <f>IF(ISBLANK(Personnel!L101),-1,VLOOKUP(Personnel!L101,Jobposts!C$3:D179,2,FALSE))</f>
        <v>-1</v>
      </c>
      <c r="M101" s="8">
        <v>-1</v>
      </c>
      <c r="N101" s="8">
        <v>0</v>
      </c>
      <c r="O101" s="8" t="str">
        <f>IF(ISBLANK(Personnel!S101),"",Personnel!S101)</f>
        <v/>
      </c>
      <c r="P101" s="49">
        <f ca="1">Personnel!T101</f>
        <v>44517</v>
      </c>
      <c r="Q101" s="49" t="str">
        <f>Personnel!U101</f>
        <v>1899-12-30 00:00:00.000</v>
      </c>
      <c r="R101" s="8">
        <f>Personnel!V101</f>
        <v>1</v>
      </c>
      <c r="T101" s="8" t="str">
        <f t="shared" si="2"/>
        <v xml:space="preserve">   </v>
      </c>
      <c r="AA101" s="8" t="e">
        <f t="shared" ca="1" si="3"/>
        <v>#N/A</v>
      </c>
    </row>
    <row r="102" spans="1:27" x14ac:dyDescent="0.3">
      <c r="A102" s="8" t="str">
        <f>Personnel!A102</f>
        <v>101</v>
      </c>
      <c r="B102" s="8" t="str">
        <f>Personnel!B102</f>
        <v>101</v>
      </c>
      <c r="C102" s="8" t="str">
        <f>Personnel!C102</f>
        <v>101</v>
      </c>
      <c r="D102" s="8" t="str">
        <f>IF(Personnel!D102="","",Personnel!D102)</f>
        <v/>
      </c>
      <c r="E102" s="8" t="str">
        <f>Personnel!E102</f>
        <v xml:space="preserve"> </v>
      </c>
      <c r="F102" s="8" t="str">
        <f>Personnel!F102</f>
        <v xml:space="preserve"> </v>
      </c>
      <c r="G102" s="8" t="str">
        <f>Personnel!G102</f>
        <v xml:space="preserve"> </v>
      </c>
      <c r="H102" s="8" t="e">
        <f ca="1">VLOOKUP(Personnel!H102,ScheduleRotate!A$2:E500,5,FALSE)</f>
        <v>#N/A</v>
      </c>
      <c r="I102" s="8" t="e">
        <f>VLOOKUP(Personnel!I102,Site!B$3:C150,2,FALSE)</f>
        <v>#N/A</v>
      </c>
      <c r="J102" s="8">
        <f>IF(ISBLANK(Personnel!J102),-1,VLOOKUP(Personnel!J102,CostCenter!C$3:D132,2,FALSE))</f>
        <v>-1</v>
      </c>
      <c r="K102" s="8">
        <f>IF(ISBLANK(Personnel!K102),-1,VLOOKUP(Personnel!K102,Deptref!C$3:F160,4,FALSE))</f>
        <v>-1</v>
      </c>
      <c r="L102" s="8">
        <f>IF(ISBLANK(Personnel!L102),-1,VLOOKUP(Personnel!L102,Jobposts!C$3:D180,2,FALSE))</f>
        <v>-1</v>
      </c>
      <c r="M102" s="8">
        <v>-1</v>
      </c>
      <c r="N102" s="8">
        <v>0</v>
      </c>
      <c r="O102" s="8" t="str">
        <f>IF(ISBLANK(Personnel!S102),"",Personnel!S102)</f>
        <v/>
      </c>
      <c r="P102" s="49">
        <f ca="1">Personnel!T102</f>
        <v>44517</v>
      </c>
      <c r="Q102" s="49" t="str">
        <f>Personnel!U102</f>
        <v>1899-12-30 00:00:00.000</v>
      </c>
      <c r="R102" s="8">
        <f>Personnel!V102</f>
        <v>1</v>
      </c>
      <c r="T102" s="8" t="str">
        <f t="shared" si="2"/>
        <v xml:space="preserve">   </v>
      </c>
      <c r="AA102" s="8" t="e">
        <f t="shared" ca="1" si="3"/>
        <v>#N/A</v>
      </c>
    </row>
    <row r="103" spans="1:27" x14ac:dyDescent="0.3">
      <c r="A103" s="8" t="str">
        <f>Personnel!A103</f>
        <v>102</v>
      </c>
      <c r="B103" s="8" t="str">
        <f>Personnel!B103</f>
        <v>102</v>
      </c>
      <c r="C103" s="8" t="str">
        <f>Personnel!C103</f>
        <v>102</v>
      </c>
      <c r="D103" s="8" t="str">
        <f>IF(Personnel!D103="","",Personnel!D103)</f>
        <v/>
      </c>
      <c r="E103" s="8" t="str">
        <f>Personnel!E103</f>
        <v xml:space="preserve"> </v>
      </c>
      <c r="F103" s="8" t="str">
        <f>Personnel!F103</f>
        <v xml:space="preserve"> </v>
      </c>
      <c r="G103" s="8" t="str">
        <f>Personnel!G103</f>
        <v xml:space="preserve"> </v>
      </c>
      <c r="H103" s="8" t="e">
        <f ca="1">VLOOKUP(Personnel!H103,ScheduleRotate!A$2:E501,5,FALSE)</f>
        <v>#N/A</v>
      </c>
      <c r="I103" s="8" t="e">
        <f>VLOOKUP(Personnel!I103,Site!B$3:C151,2,FALSE)</f>
        <v>#N/A</v>
      </c>
      <c r="J103" s="8">
        <f>IF(ISBLANK(Personnel!J103),-1,VLOOKUP(Personnel!J103,CostCenter!C$3:D133,2,FALSE))</f>
        <v>-1</v>
      </c>
      <c r="K103" s="8">
        <f>IF(ISBLANK(Personnel!K103),-1,VLOOKUP(Personnel!K103,Deptref!C$3:F161,4,FALSE))</f>
        <v>-1</v>
      </c>
      <c r="L103" s="8">
        <f>IF(ISBLANK(Personnel!L103),-1,VLOOKUP(Personnel!L103,Jobposts!C$3:D181,2,FALSE))</f>
        <v>-1</v>
      </c>
      <c r="M103" s="8">
        <v>-1</v>
      </c>
      <c r="N103" s="8">
        <v>0</v>
      </c>
      <c r="O103" s="8" t="str">
        <f>IF(ISBLANK(Personnel!S103),"",Personnel!S103)</f>
        <v/>
      </c>
      <c r="P103" s="49">
        <f ca="1">Personnel!T103</f>
        <v>44517</v>
      </c>
      <c r="Q103" s="49" t="str">
        <f>Personnel!U103</f>
        <v>1899-12-30 00:00:00.000</v>
      </c>
      <c r="R103" s="8">
        <f>Personnel!V103</f>
        <v>1</v>
      </c>
      <c r="T103" s="8" t="str">
        <f t="shared" si="2"/>
        <v xml:space="preserve">   </v>
      </c>
      <c r="AA103" s="8" t="e">
        <f t="shared" ca="1" si="3"/>
        <v>#N/A</v>
      </c>
    </row>
    <row r="104" spans="1:27" x14ac:dyDescent="0.3">
      <c r="A104" s="8" t="str">
        <f>Personnel!A104</f>
        <v>103</v>
      </c>
      <c r="B104" s="8" t="str">
        <f>Personnel!B104</f>
        <v>103</v>
      </c>
      <c r="C104" s="8" t="str">
        <f>Personnel!C104</f>
        <v>103</v>
      </c>
      <c r="D104" s="8" t="str">
        <f>IF(Personnel!D104="","",Personnel!D104)</f>
        <v/>
      </c>
      <c r="E104" s="8" t="str">
        <f>Personnel!E104</f>
        <v xml:space="preserve"> </v>
      </c>
      <c r="F104" s="8" t="str">
        <f>Personnel!F104</f>
        <v xml:space="preserve"> </v>
      </c>
      <c r="G104" s="8" t="str">
        <f>Personnel!G104</f>
        <v xml:space="preserve"> </v>
      </c>
      <c r="H104" s="8" t="e">
        <f ca="1">VLOOKUP(Personnel!H104,ScheduleRotate!A$2:E502,5,FALSE)</f>
        <v>#N/A</v>
      </c>
      <c r="I104" s="8" t="e">
        <f>VLOOKUP(Personnel!I104,Site!B$3:C152,2,FALSE)</f>
        <v>#N/A</v>
      </c>
      <c r="J104" s="8">
        <f>IF(ISBLANK(Personnel!J104),-1,VLOOKUP(Personnel!J104,CostCenter!C$3:D134,2,FALSE))</f>
        <v>-1</v>
      </c>
      <c r="K104" s="8">
        <f>IF(ISBLANK(Personnel!K104),-1,VLOOKUP(Personnel!K104,Deptref!C$3:F162,4,FALSE))</f>
        <v>-1</v>
      </c>
      <c r="L104" s="8">
        <f>IF(ISBLANK(Personnel!L104),-1,VLOOKUP(Personnel!L104,Jobposts!C$3:D182,2,FALSE))</f>
        <v>-1</v>
      </c>
      <c r="M104" s="8">
        <v>-1</v>
      </c>
      <c r="N104" s="8">
        <v>0</v>
      </c>
      <c r="O104" s="8" t="str">
        <f>IF(ISBLANK(Personnel!S104),"",Personnel!S104)</f>
        <v/>
      </c>
      <c r="P104" s="49">
        <f ca="1">Personnel!T104</f>
        <v>44517</v>
      </c>
      <c r="Q104" s="49" t="str">
        <f>Personnel!U104</f>
        <v>1899-12-30 00:00:00.000</v>
      </c>
      <c r="R104" s="8">
        <f>Personnel!V104</f>
        <v>1</v>
      </c>
      <c r="T104" s="8" t="str">
        <f t="shared" si="2"/>
        <v xml:space="preserve">   </v>
      </c>
      <c r="AA104" s="8" t="e">
        <f t="shared" ca="1" si="3"/>
        <v>#N/A</v>
      </c>
    </row>
    <row r="105" spans="1:27" x14ac:dyDescent="0.3">
      <c r="A105" s="8" t="str">
        <f>Personnel!A105</f>
        <v>104</v>
      </c>
      <c r="B105" s="8" t="str">
        <f>Personnel!B105</f>
        <v>104</v>
      </c>
      <c r="C105" s="8" t="str">
        <f>Personnel!C105</f>
        <v>104</v>
      </c>
      <c r="D105" s="8" t="str">
        <f>IF(Personnel!D105="","",Personnel!D105)</f>
        <v/>
      </c>
      <c r="E105" s="8" t="str">
        <f>Personnel!E105</f>
        <v xml:space="preserve"> </v>
      </c>
      <c r="F105" s="8" t="str">
        <f>Personnel!F105</f>
        <v xml:space="preserve"> </v>
      </c>
      <c r="G105" s="8" t="str">
        <f>Personnel!G105</f>
        <v xml:space="preserve"> </v>
      </c>
      <c r="H105" s="8" t="e">
        <f ca="1">VLOOKUP(Personnel!H105,ScheduleRotate!A$2:E503,5,FALSE)</f>
        <v>#N/A</v>
      </c>
      <c r="I105" s="8" t="e">
        <f>VLOOKUP(Personnel!I105,Site!B$3:C153,2,FALSE)</f>
        <v>#N/A</v>
      </c>
      <c r="J105" s="8">
        <f>IF(ISBLANK(Personnel!J105),-1,VLOOKUP(Personnel!J105,CostCenter!C$3:D135,2,FALSE))</f>
        <v>-1</v>
      </c>
      <c r="K105" s="8">
        <f>IF(ISBLANK(Personnel!K105),-1,VLOOKUP(Personnel!K105,Deptref!C$3:F163,4,FALSE))</f>
        <v>-1</v>
      </c>
      <c r="L105" s="8">
        <f>IF(ISBLANK(Personnel!L105),-1,VLOOKUP(Personnel!L105,Jobposts!C$3:D183,2,FALSE))</f>
        <v>-1</v>
      </c>
      <c r="M105" s="8">
        <v>-1</v>
      </c>
      <c r="N105" s="8">
        <v>0</v>
      </c>
      <c r="O105" s="8" t="str">
        <f>IF(ISBLANK(Personnel!S105),"",Personnel!S105)</f>
        <v/>
      </c>
      <c r="P105" s="49">
        <f ca="1">Personnel!T105</f>
        <v>44517</v>
      </c>
      <c r="Q105" s="49" t="str">
        <f>Personnel!U105</f>
        <v>1899-12-30 00:00:00.000</v>
      </c>
      <c r="R105" s="8">
        <f>Personnel!V105</f>
        <v>1</v>
      </c>
      <c r="T105" s="8" t="str">
        <f t="shared" si="2"/>
        <v xml:space="preserve">   </v>
      </c>
      <c r="AA105" s="8" t="e">
        <f t="shared" ca="1" si="3"/>
        <v>#N/A</v>
      </c>
    </row>
    <row r="106" spans="1:27" x14ac:dyDescent="0.3">
      <c r="A106" s="8" t="str">
        <f>Personnel!A106</f>
        <v>105</v>
      </c>
      <c r="B106" s="8" t="str">
        <f>Personnel!B106</f>
        <v>105</v>
      </c>
      <c r="C106" s="8" t="str">
        <f>Personnel!C106</f>
        <v>105</v>
      </c>
      <c r="D106" s="8" t="str">
        <f>IF(Personnel!D106="","",Personnel!D106)</f>
        <v/>
      </c>
      <c r="E106" s="8" t="str">
        <f>Personnel!E106</f>
        <v xml:space="preserve"> </v>
      </c>
      <c r="F106" s="8" t="str">
        <f>Personnel!F106</f>
        <v xml:space="preserve"> </v>
      </c>
      <c r="G106" s="8" t="str">
        <f>Personnel!G106</f>
        <v xml:space="preserve"> </v>
      </c>
      <c r="H106" s="8" t="e">
        <f ca="1">VLOOKUP(Personnel!H106,ScheduleRotate!A$2:E504,5,FALSE)</f>
        <v>#N/A</v>
      </c>
      <c r="I106" s="8" t="e">
        <f>VLOOKUP(Personnel!I106,Site!B$3:C154,2,FALSE)</f>
        <v>#N/A</v>
      </c>
      <c r="J106" s="8">
        <f>IF(ISBLANK(Personnel!J106),-1,VLOOKUP(Personnel!J106,CostCenter!C$3:D136,2,FALSE))</f>
        <v>-1</v>
      </c>
      <c r="K106" s="8">
        <f>IF(ISBLANK(Personnel!K106),-1,VLOOKUP(Personnel!K106,Deptref!C$3:F164,4,FALSE))</f>
        <v>-1</v>
      </c>
      <c r="L106" s="8">
        <f>IF(ISBLANK(Personnel!L106),-1,VLOOKUP(Personnel!L106,Jobposts!C$3:D184,2,FALSE))</f>
        <v>-1</v>
      </c>
      <c r="M106" s="8">
        <v>-1</v>
      </c>
      <c r="N106" s="8">
        <v>0</v>
      </c>
      <c r="O106" s="8" t="str">
        <f>IF(ISBLANK(Personnel!S106),"",Personnel!S106)</f>
        <v/>
      </c>
      <c r="P106" s="49">
        <f ca="1">Personnel!T106</f>
        <v>44517</v>
      </c>
      <c r="Q106" s="49" t="str">
        <f>Personnel!U106</f>
        <v>1899-12-30 00:00:00.000</v>
      </c>
      <c r="R106" s="8">
        <f>Personnel!V106</f>
        <v>1</v>
      </c>
      <c r="T106" s="8" t="str">
        <f t="shared" si="2"/>
        <v xml:space="preserve">   </v>
      </c>
      <c r="AA106" s="8" t="e">
        <f t="shared" ca="1" si="3"/>
        <v>#N/A</v>
      </c>
    </row>
    <row r="107" spans="1:27" x14ac:dyDescent="0.3">
      <c r="A107" s="8" t="str">
        <f>Personnel!A107</f>
        <v>106</v>
      </c>
      <c r="B107" s="8" t="str">
        <f>Personnel!B107</f>
        <v>106</v>
      </c>
      <c r="C107" s="8" t="str">
        <f>Personnel!C107</f>
        <v>106</v>
      </c>
      <c r="D107" s="8" t="str">
        <f>IF(Personnel!D107="","",Personnel!D107)</f>
        <v/>
      </c>
      <c r="E107" s="8" t="str">
        <f>Personnel!E107</f>
        <v xml:space="preserve"> </v>
      </c>
      <c r="F107" s="8" t="str">
        <f>Personnel!F107</f>
        <v xml:space="preserve"> </v>
      </c>
      <c r="G107" s="8" t="str">
        <f>Personnel!G107</f>
        <v xml:space="preserve"> </v>
      </c>
      <c r="H107" s="8" t="e">
        <f ca="1">VLOOKUP(Personnel!H107,ScheduleRotate!A$2:E505,5,FALSE)</f>
        <v>#N/A</v>
      </c>
      <c r="I107" s="8" t="e">
        <f>VLOOKUP(Personnel!I107,Site!B$3:C155,2,FALSE)</f>
        <v>#N/A</v>
      </c>
      <c r="J107" s="8">
        <f>IF(ISBLANK(Personnel!J107),-1,VLOOKUP(Personnel!J107,CostCenter!C$3:D137,2,FALSE))</f>
        <v>-1</v>
      </c>
      <c r="K107" s="8">
        <f>IF(ISBLANK(Personnel!K107),-1,VLOOKUP(Personnel!K107,Deptref!C$3:F165,4,FALSE))</f>
        <v>-1</v>
      </c>
      <c r="L107" s="8">
        <f>IF(ISBLANK(Personnel!L107),-1,VLOOKUP(Personnel!L107,Jobposts!C$3:D185,2,FALSE))</f>
        <v>-1</v>
      </c>
      <c r="M107" s="8">
        <v>-1</v>
      </c>
      <c r="N107" s="8">
        <v>0</v>
      </c>
      <c r="O107" s="8" t="str">
        <f>IF(ISBLANK(Personnel!S107),"",Personnel!S107)</f>
        <v/>
      </c>
      <c r="P107" s="49">
        <f ca="1">Personnel!T107</f>
        <v>44517</v>
      </c>
      <c r="Q107" s="49" t="str">
        <f>Personnel!U107</f>
        <v>1899-12-30 00:00:00.000</v>
      </c>
      <c r="R107" s="8">
        <f>Personnel!V107</f>
        <v>1</v>
      </c>
      <c r="T107" s="8" t="str">
        <f t="shared" si="2"/>
        <v xml:space="preserve">   </v>
      </c>
      <c r="AA107" s="8" t="e">
        <f t="shared" ca="1" si="3"/>
        <v>#N/A</v>
      </c>
    </row>
    <row r="108" spans="1:27" x14ac:dyDescent="0.3">
      <c r="A108" s="8" t="str">
        <f>Personnel!A108</f>
        <v>107</v>
      </c>
      <c r="B108" s="8" t="str">
        <f>Personnel!B108</f>
        <v>107</v>
      </c>
      <c r="C108" s="8" t="str">
        <f>Personnel!C108</f>
        <v>107</v>
      </c>
      <c r="D108" s="8" t="str">
        <f>IF(Personnel!D108="","",Personnel!D108)</f>
        <v/>
      </c>
      <c r="E108" s="8" t="str">
        <f>Personnel!E108</f>
        <v xml:space="preserve"> </v>
      </c>
      <c r="F108" s="8" t="str">
        <f>Personnel!F108</f>
        <v xml:space="preserve"> </v>
      </c>
      <c r="G108" s="8" t="str">
        <f>Personnel!G108</f>
        <v xml:space="preserve"> </v>
      </c>
      <c r="H108" s="8" t="e">
        <f ca="1">VLOOKUP(Personnel!H108,ScheduleRotate!A$2:E506,5,FALSE)</f>
        <v>#N/A</v>
      </c>
      <c r="I108" s="8" t="e">
        <f>VLOOKUP(Personnel!I108,Site!B$3:C156,2,FALSE)</f>
        <v>#N/A</v>
      </c>
      <c r="J108" s="8">
        <f>IF(ISBLANK(Personnel!J108),-1,VLOOKUP(Personnel!J108,CostCenter!C$3:D138,2,FALSE))</f>
        <v>-1</v>
      </c>
      <c r="K108" s="8">
        <f>IF(ISBLANK(Personnel!K108),-1,VLOOKUP(Personnel!K108,Deptref!C$3:F166,4,FALSE))</f>
        <v>-1</v>
      </c>
      <c r="L108" s="8">
        <f>IF(ISBLANK(Personnel!L108),-1,VLOOKUP(Personnel!L108,Jobposts!C$3:D186,2,FALSE))</f>
        <v>-1</v>
      </c>
      <c r="M108" s="8">
        <v>-1</v>
      </c>
      <c r="N108" s="8">
        <v>0</v>
      </c>
      <c r="O108" s="8" t="str">
        <f>IF(ISBLANK(Personnel!S108),"",Personnel!S108)</f>
        <v/>
      </c>
      <c r="P108" s="49">
        <f ca="1">Personnel!T108</f>
        <v>44517</v>
      </c>
      <c r="Q108" s="49" t="str">
        <f>Personnel!U108</f>
        <v>1899-12-30 00:00:00.000</v>
      </c>
      <c r="R108" s="8">
        <f>Personnel!V108</f>
        <v>1</v>
      </c>
      <c r="T108" s="8" t="str">
        <f t="shared" si="2"/>
        <v xml:space="preserve">   </v>
      </c>
      <c r="AA108" s="8" t="e">
        <f t="shared" ca="1" si="3"/>
        <v>#N/A</v>
      </c>
    </row>
    <row r="109" spans="1:27" x14ac:dyDescent="0.3">
      <c r="A109" s="8" t="str">
        <f>Personnel!A109</f>
        <v>108</v>
      </c>
      <c r="B109" s="8" t="str">
        <f>Personnel!B109</f>
        <v>108</v>
      </c>
      <c r="C109" s="8" t="str">
        <f>Personnel!C109</f>
        <v>108</v>
      </c>
      <c r="D109" s="8" t="str">
        <f>IF(Personnel!D109="","",Personnel!D109)</f>
        <v/>
      </c>
      <c r="E109" s="8" t="str">
        <f>Personnel!E109</f>
        <v xml:space="preserve"> </v>
      </c>
      <c r="F109" s="8" t="str">
        <f>Personnel!F109</f>
        <v xml:space="preserve"> </v>
      </c>
      <c r="G109" s="8" t="str">
        <f>Personnel!G109</f>
        <v xml:space="preserve"> </v>
      </c>
      <c r="H109" s="8" t="e">
        <f ca="1">VLOOKUP(Personnel!H109,ScheduleRotate!A$2:E507,5,FALSE)</f>
        <v>#N/A</v>
      </c>
      <c r="I109" s="8" t="e">
        <f>VLOOKUP(Personnel!I109,Site!B$3:C157,2,FALSE)</f>
        <v>#N/A</v>
      </c>
      <c r="J109" s="8">
        <f>IF(ISBLANK(Personnel!J109),-1,VLOOKUP(Personnel!J109,CostCenter!C$3:D139,2,FALSE))</f>
        <v>-1</v>
      </c>
      <c r="K109" s="8">
        <f>IF(ISBLANK(Personnel!K109),-1,VLOOKUP(Personnel!K109,Deptref!C$3:F167,4,FALSE))</f>
        <v>-1</v>
      </c>
      <c r="L109" s="8">
        <f>IF(ISBLANK(Personnel!L109),-1,VLOOKUP(Personnel!L109,Jobposts!C$3:D187,2,FALSE))</f>
        <v>-1</v>
      </c>
      <c r="M109" s="8">
        <v>-1</v>
      </c>
      <c r="N109" s="8">
        <v>0</v>
      </c>
      <c r="O109" s="8" t="str">
        <f>IF(ISBLANK(Personnel!S109),"",Personnel!S109)</f>
        <v/>
      </c>
      <c r="P109" s="49">
        <f ca="1">Personnel!T109</f>
        <v>44517</v>
      </c>
      <c r="Q109" s="49" t="str">
        <f>Personnel!U109</f>
        <v>1899-12-30 00:00:00.000</v>
      </c>
      <c r="R109" s="8">
        <f>Personnel!V109</f>
        <v>1</v>
      </c>
      <c r="T109" s="8" t="str">
        <f t="shared" si="2"/>
        <v xml:space="preserve">   </v>
      </c>
      <c r="AA109" s="8" t="e">
        <f t="shared" ca="1" si="3"/>
        <v>#N/A</v>
      </c>
    </row>
    <row r="110" spans="1:27" x14ac:dyDescent="0.3">
      <c r="A110" s="8" t="str">
        <f>Personnel!A110</f>
        <v>109</v>
      </c>
      <c r="B110" s="8" t="str">
        <f>Personnel!B110</f>
        <v>109</v>
      </c>
      <c r="C110" s="8" t="str">
        <f>Personnel!C110</f>
        <v>109</v>
      </c>
      <c r="D110" s="8" t="str">
        <f>IF(Personnel!D110="","",Personnel!D110)</f>
        <v/>
      </c>
      <c r="E110" s="8" t="str">
        <f>Personnel!E110</f>
        <v xml:space="preserve"> </v>
      </c>
      <c r="F110" s="8" t="str">
        <f>Personnel!F110</f>
        <v xml:space="preserve"> </v>
      </c>
      <c r="G110" s="8" t="str">
        <f>Personnel!G110</f>
        <v xml:space="preserve"> </v>
      </c>
      <c r="H110" s="8" t="e">
        <f ca="1">VLOOKUP(Personnel!H110,ScheduleRotate!A$2:E508,5,FALSE)</f>
        <v>#N/A</v>
      </c>
      <c r="I110" s="8" t="e">
        <f>VLOOKUP(Personnel!I110,Site!B$3:C158,2,FALSE)</f>
        <v>#N/A</v>
      </c>
      <c r="J110" s="8">
        <f>IF(ISBLANK(Personnel!J110),-1,VLOOKUP(Personnel!J110,CostCenter!C$3:D140,2,FALSE))</f>
        <v>-1</v>
      </c>
      <c r="K110" s="8">
        <f>IF(ISBLANK(Personnel!K110),-1,VLOOKUP(Personnel!K110,Deptref!C$3:F168,4,FALSE))</f>
        <v>-1</v>
      </c>
      <c r="L110" s="8">
        <f>IF(ISBLANK(Personnel!L110),-1,VLOOKUP(Personnel!L110,Jobposts!C$3:D188,2,FALSE))</f>
        <v>-1</v>
      </c>
      <c r="M110" s="8">
        <v>-1</v>
      </c>
      <c r="N110" s="8">
        <v>0</v>
      </c>
      <c r="O110" s="8" t="str">
        <f>IF(ISBLANK(Personnel!S110),"",Personnel!S110)</f>
        <v/>
      </c>
      <c r="P110" s="49">
        <f ca="1">Personnel!T110</f>
        <v>44517</v>
      </c>
      <c r="Q110" s="49" t="str">
        <f>Personnel!U110</f>
        <v>1899-12-30 00:00:00.000</v>
      </c>
      <c r="R110" s="8">
        <f>Personnel!V110</f>
        <v>1</v>
      </c>
      <c r="S110" s="8"/>
      <c r="T110" s="8" t="str">
        <f t="shared" ref="T110:T173" si="4">F110&amp;" "&amp;E110</f>
        <v xml:space="preserve">   </v>
      </c>
      <c r="U110" s="8"/>
      <c r="V110" s="8"/>
      <c r="W110" s="8"/>
      <c r="X110" s="8"/>
      <c r="Y110" s="8"/>
      <c r="Z110" s="8"/>
      <c r="AA110" s="8" t="e">
        <f t="shared" ref="AA110:AA173" ca="1" si="5">"insert into empdetails([empref],[payrollno],[cardno],[rfcardid],[surname],[forenames],[initials],[scheduleref],[siteref],[costcenterref],[deptref],[jobpostref],[assPointref],[supervisor],[email],[validfrom],[validTo],[HolEntGroupRef]) values ('"&amp;A110&amp;"','"&amp;B110&amp;"','"&amp;C110&amp;"','"&amp;D110&amp;"','"&amp;E110&amp;"','"&amp;F110&amp;"','"&amp;G110&amp;"','"&amp;H110&amp;"','"&amp;I110&amp;"','"&amp;J110&amp;"','"&amp;K110&amp;"','"&amp;L110&amp;"','"&amp;M110&amp;"','"&amp;N110&amp;"','"&amp;O110&amp;"','"&amp;TEXT(P110,"yyyy-mm-dd")&amp;"','"&amp;TEXT(Q110,"yyyy-mm-dd")&amp;"','"&amp;R110&amp;"')exec @id=dbo.nextval 'empdetails.empref'"</f>
        <v>#N/A</v>
      </c>
    </row>
    <row r="111" spans="1:27" x14ac:dyDescent="0.3">
      <c r="A111" s="8" t="str">
        <f>Personnel!A111</f>
        <v>110</v>
      </c>
      <c r="B111" s="8" t="str">
        <f>Personnel!B111</f>
        <v>110</v>
      </c>
      <c r="C111" s="8" t="str">
        <f>Personnel!C111</f>
        <v>110</v>
      </c>
      <c r="D111" s="8" t="str">
        <f>IF(Personnel!D111="","",Personnel!D111)</f>
        <v/>
      </c>
      <c r="E111" s="8" t="str">
        <f>Personnel!E111</f>
        <v xml:space="preserve"> </v>
      </c>
      <c r="F111" s="8" t="str">
        <f>Personnel!F111</f>
        <v xml:space="preserve"> </v>
      </c>
      <c r="G111" s="8" t="str">
        <f>Personnel!G111</f>
        <v xml:space="preserve"> </v>
      </c>
      <c r="H111" s="8" t="e">
        <f ca="1">VLOOKUP(Personnel!H111,ScheduleRotate!A$2:E509,5,FALSE)</f>
        <v>#N/A</v>
      </c>
      <c r="I111" s="8" t="e">
        <f>VLOOKUP(Personnel!I111,Site!B$3:C159,2,FALSE)</f>
        <v>#N/A</v>
      </c>
      <c r="J111" s="8">
        <f>IF(ISBLANK(Personnel!J111),-1,VLOOKUP(Personnel!J111,CostCenter!C$3:D141,2,FALSE))</f>
        <v>-1</v>
      </c>
      <c r="K111" s="8">
        <f>IF(ISBLANK(Personnel!K111),-1,VLOOKUP(Personnel!K111,Deptref!C$3:F169,4,FALSE))</f>
        <v>-1</v>
      </c>
      <c r="L111" s="8">
        <f>IF(ISBLANK(Personnel!L111),-1,VLOOKUP(Personnel!L111,Jobposts!C$3:D189,2,FALSE))</f>
        <v>-1</v>
      </c>
      <c r="M111" s="8">
        <v>-1</v>
      </c>
      <c r="N111" s="8">
        <v>0</v>
      </c>
      <c r="O111" s="8" t="str">
        <f>IF(ISBLANK(Personnel!S111),"",Personnel!S111)</f>
        <v/>
      </c>
      <c r="P111" s="49">
        <f ca="1">Personnel!T111</f>
        <v>44517</v>
      </c>
      <c r="Q111" s="49" t="str">
        <f>Personnel!U111</f>
        <v>1899-12-30 00:00:00.000</v>
      </c>
      <c r="R111" s="8">
        <f>Personnel!V111</f>
        <v>1</v>
      </c>
      <c r="S111" s="8"/>
      <c r="T111" s="8" t="str">
        <f t="shared" si="4"/>
        <v xml:space="preserve">   </v>
      </c>
      <c r="U111" s="8"/>
      <c r="V111" s="8"/>
      <c r="W111" s="8"/>
      <c r="X111" s="8"/>
      <c r="Y111" s="8"/>
      <c r="Z111" s="8"/>
      <c r="AA111" s="8" t="e">
        <f t="shared" ca="1" si="5"/>
        <v>#N/A</v>
      </c>
    </row>
    <row r="112" spans="1:27" x14ac:dyDescent="0.3">
      <c r="A112" s="8" t="str">
        <f>Personnel!A112</f>
        <v>111</v>
      </c>
      <c r="B112" s="8" t="str">
        <f>Personnel!B112</f>
        <v>111</v>
      </c>
      <c r="C112" s="8" t="str">
        <f>Personnel!C112</f>
        <v>111</v>
      </c>
      <c r="D112" s="8" t="str">
        <f>IF(Personnel!D112="","",Personnel!D112)</f>
        <v/>
      </c>
      <c r="E112" s="8" t="str">
        <f>Personnel!E112</f>
        <v xml:space="preserve"> </v>
      </c>
      <c r="F112" s="8" t="str">
        <f>Personnel!F112</f>
        <v xml:space="preserve"> </v>
      </c>
      <c r="G112" s="8" t="str">
        <f>Personnel!G112</f>
        <v xml:space="preserve"> </v>
      </c>
      <c r="H112" s="8" t="e">
        <f ca="1">VLOOKUP(Personnel!H112,ScheduleRotate!A$2:E510,5,FALSE)</f>
        <v>#N/A</v>
      </c>
      <c r="I112" s="8" t="e">
        <f>VLOOKUP(Personnel!I112,Site!B$3:C160,2,FALSE)</f>
        <v>#N/A</v>
      </c>
      <c r="J112" s="8">
        <f>IF(ISBLANK(Personnel!J112),-1,VLOOKUP(Personnel!J112,CostCenter!C$3:D142,2,FALSE))</f>
        <v>-1</v>
      </c>
      <c r="K112" s="8">
        <f>IF(ISBLANK(Personnel!K112),-1,VLOOKUP(Personnel!K112,Deptref!C$3:F170,4,FALSE))</f>
        <v>-1</v>
      </c>
      <c r="L112" s="8">
        <f>IF(ISBLANK(Personnel!L112),-1,VLOOKUP(Personnel!L112,Jobposts!C$3:D190,2,FALSE))</f>
        <v>-1</v>
      </c>
      <c r="M112" s="8">
        <v>-1</v>
      </c>
      <c r="N112" s="8">
        <v>0</v>
      </c>
      <c r="O112" s="8" t="str">
        <f>IF(ISBLANK(Personnel!S112),"",Personnel!S112)</f>
        <v/>
      </c>
      <c r="P112" s="49">
        <f ca="1">Personnel!T112</f>
        <v>44517</v>
      </c>
      <c r="Q112" s="49" t="str">
        <f>Personnel!U112</f>
        <v>1899-12-30 00:00:00.000</v>
      </c>
      <c r="R112" s="8">
        <f>Personnel!V112</f>
        <v>1</v>
      </c>
      <c r="S112" s="8"/>
      <c r="T112" s="8" t="str">
        <f t="shared" si="4"/>
        <v xml:space="preserve">   </v>
      </c>
      <c r="U112" s="8"/>
      <c r="V112" s="8"/>
      <c r="W112" s="8"/>
      <c r="X112" s="8"/>
      <c r="Y112" s="8"/>
      <c r="Z112" s="8"/>
      <c r="AA112" s="8" t="e">
        <f t="shared" ca="1" si="5"/>
        <v>#N/A</v>
      </c>
    </row>
    <row r="113" spans="1:27" x14ac:dyDescent="0.3">
      <c r="A113" s="8" t="str">
        <f>Personnel!A113</f>
        <v>112</v>
      </c>
      <c r="B113" s="8" t="str">
        <f>Personnel!B113</f>
        <v>112</v>
      </c>
      <c r="C113" s="8" t="str">
        <f>Personnel!C113</f>
        <v>112</v>
      </c>
      <c r="D113" s="8" t="str">
        <f>IF(Personnel!D113="","",Personnel!D113)</f>
        <v/>
      </c>
      <c r="E113" s="8" t="str">
        <f>Personnel!E113</f>
        <v xml:space="preserve"> </v>
      </c>
      <c r="F113" s="8" t="str">
        <f>Personnel!F113</f>
        <v xml:space="preserve"> </v>
      </c>
      <c r="G113" s="8" t="str">
        <f>Personnel!G113</f>
        <v xml:space="preserve"> </v>
      </c>
      <c r="H113" s="8" t="e">
        <f ca="1">VLOOKUP(Personnel!H113,ScheduleRotate!A$2:E511,5,FALSE)</f>
        <v>#N/A</v>
      </c>
      <c r="I113" s="8" t="e">
        <f>VLOOKUP(Personnel!I113,Site!B$3:C161,2,FALSE)</f>
        <v>#N/A</v>
      </c>
      <c r="J113" s="8">
        <f>IF(ISBLANK(Personnel!J113),-1,VLOOKUP(Personnel!J113,CostCenter!C$3:D143,2,FALSE))</f>
        <v>-1</v>
      </c>
      <c r="K113" s="8">
        <f>IF(ISBLANK(Personnel!K113),-1,VLOOKUP(Personnel!K113,Deptref!C$3:F171,4,FALSE))</f>
        <v>-1</v>
      </c>
      <c r="L113" s="8">
        <f>IF(ISBLANK(Personnel!L113),-1,VLOOKUP(Personnel!L113,Jobposts!C$3:D191,2,FALSE))</f>
        <v>-1</v>
      </c>
      <c r="M113" s="8">
        <v>-1</v>
      </c>
      <c r="N113" s="8">
        <v>0</v>
      </c>
      <c r="O113" s="8" t="str">
        <f>IF(ISBLANK(Personnel!S113),"",Personnel!S113)</f>
        <v/>
      </c>
      <c r="P113" s="49">
        <f ca="1">Personnel!T113</f>
        <v>44517</v>
      </c>
      <c r="Q113" s="49" t="str">
        <f>Personnel!U113</f>
        <v>1899-12-30 00:00:00.000</v>
      </c>
      <c r="R113" s="8">
        <f>Personnel!V113</f>
        <v>1</v>
      </c>
      <c r="S113" s="8"/>
      <c r="T113" s="8" t="str">
        <f t="shared" si="4"/>
        <v xml:space="preserve">   </v>
      </c>
      <c r="U113" s="8"/>
      <c r="V113" s="8"/>
      <c r="W113" s="8"/>
      <c r="X113" s="8"/>
      <c r="Y113" s="8"/>
      <c r="Z113" s="8"/>
      <c r="AA113" s="8" t="e">
        <f t="shared" ca="1" si="5"/>
        <v>#N/A</v>
      </c>
    </row>
    <row r="114" spans="1:27" x14ac:dyDescent="0.3">
      <c r="A114" s="8" t="str">
        <f>Personnel!A114</f>
        <v>113</v>
      </c>
      <c r="B114" s="8" t="str">
        <f>Personnel!B114</f>
        <v>113</v>
      </c>
      <c r="C114" s="8" t="str">
        <f>Personnel!C114</f>
        <v>113</v>
      </c>
      <c r="D114" s="8" t="str">
        <f>IF(Personnel!D114="","",Personnel!D114)</f>
        <v/>
      </c>
      <c r="E114" s="8" t="str">
        <f>Personnel!E114</f>
        <v xml:space="preserve"> </v>
      </c>
      <c r="F114" s="8" t="str">
        <f>Personnel!F114</f>
        <v xml:space="preserve"> </v>
      </c>
      <c r="G114" s="8" t="str">
        <f>Personnel!G114</f>
        <v xml:space="preserve"> </v>
      </c>
      <c r="H114" s="8" t="e">
        <f ca="1">VLOOKUP(Personnel!H114,ScheduleRotate!A$2:E512,5,FALSE)</f>
        <v>#N/A</v>
      </c>
      <c r="I114" s="8" t="e">
        <f>VLOOKUP(Personnel!I114,Site!B$3:C162,2,FALSE)</f>
        <v>#N/A</v>
      </c>
      <c r="J114" s="8">
        <f>IF(ISBLANK(Personnel!J114),-1,VLOOKUP(Personnel!J114,CostCenter!C$3:D144,2,FALSE))</f>
        <v>-1</v>
      </c>
      <c r="K114" s="8">
        <f>IF(ISBLANK(Personnel!K114),-1,VLOOKUP(Personnel!K114,Deptref!C$3:F172,4,FALSE))</f>
        <v>-1</v>
      </c>
      <c r="L114" s="8">
        <f>IF(ISBLANK(Personnel!L114),-1,VLOOKUP(Personnel!L114,Jobposts!C$3:D192,2,FALSE))</f>
        <v>-1</v>
      </c>
      <c r="M114" s="8">
        <v>-1</v>
      </c>
      <c r="N114" s="8">
        <v>0</v>
      </c>
      <c r="O114" s="8" t="str">
        <f>IF(ISBLANK(Personnel!S114),"",Personnel!S114)</f>
        <v/>
      </c>
      <c r="P114" s="49">
        <f ca="1">Personnel!T114</f>
        <v>44517</v>
      </c>
      <c r="Q114" s="49" t="str">
        <f>Personnel!U114</f>
        <v>1899-12-30 00:00:00.000</v>
      </c>
      <c r="R114" s="8">
        <f>Personnel!V114</f>
        <v>1</v>
      </c>
      <c r="S114" s="8"/>
      <c r="T114" s="8" t="str">
        <f t="shared" si="4"/>
        <v xml:space="preserve">   </v>
      </c>
      <c r="U114" s="8"/>
      <c r="V114" s="8"/>
      <c r="W114" s="8"/>
      <c r="X114" s="8"/>
      <c r="Y114" s="8"/>
      <c r="Z114" s="8"/>
      <c r="AA114" s="8" t="e">
        <f t="shared" ca="1" si="5"/>
        <v>#N/A</v>
      </c>
    </row>
    <row r="115" spans="1:27" x14ac:dyDescent="0.3">
      <c r="A115" s="8" t="str">
        <f>Personnel!A115</f>
        <v>114</v>
      </c>
      <c r="B115" s="8" t="str">
        <f>Personnel!B115</f>
        <v>114</v>
      </c>
      <c r="C115" s="8" t="str">
        <f>Personnel!C115</f>
        <v>114</v>
      </c>
      <c r="D115" s="8" t="str">
        <f>IF(Personnel!D115="","",Personnel!D115)</f>
        <v/>
      </c>
      <c r="E115" s="8" t="str">
        <f>Personnel!E115</f>
        <v xml:space="preserve"> </v>
      </c>
      <c r="F115" s="8" t="str">
        <f>Personnel!F115</f>
        <v xml:space="preserve"> </v>
      </c>
      <c r="G115" s="8" t="str">
        <f>Personnel!G115</f>
        <v xml:space="preserve"> </v>
      </c>
      <c r="H115" s="8" t="e">
        <f ca="1">VLOOKUP(Personnel!H115,ScheduleRotate!A$2:E513,5,FALSE)</f>
        <v>#N/A</v>
      </c>
      <c r="I115" s="8" t="e">
        <f>VLOOKUP(Personnel!I115,Site!B$3:C163,2,FALSE)</f>
        <v>#N/A</v>
      </c>
      <c r="J115" s="8">
        <f>IF(ISBLANK(Personnel!J115),-1,VLOOKUP(Personnel!J115,CostCenter!C$3:D145,2,FALSE))</f>
        <v>-1</v>
      </c>
      <c r="K115" s="8">
        <f>IF(ISBLANK(Personnel!K115),-1,VLOOKUP(Personnel!K115,Deptref!C$3:F173,4,FALSE))</f>
        <v>-1</v>
      </c>
      <c r="L115" s="8">
        <f>IF(ISBLANK(Personnel!L115),-1,VLOOKUP(Personnel!L115,Jobposts!C$3:D193,2,FALSE))</f>
        <v>-1</v>
      </c>
      <c r="M115" s="8">
        <v>-1</v>
      </c>
      <c r="N115" s="8">
        <v>0</v>
      </c>
      <c r="O115" s="8" t="str">
        <f>IF(ISBLANK(Personnel!S115),"",Personnel!S115)</f>
        <v/>
      </c>
      <c r="P115" s="49">
        <f ca="1">Personnel!T115</f>
        <v>44517</v>
      </c>
      <c r="Q115" s="49" t="str">
        <f>Personnel!U115</f>
        <v>1899-12-30 00:00:00.000</v>
      </c>
      <c r="R115" s="8">
        <f>Personnel!V115</f>
        <v>1</v>
      </c>
      <c r="S115" s="8"/>
      <c r="T115" s="8" t="str">
        <f t="shared" si="4"/>
        <v xml:space="preserve">   </v>
      </c>
      <c r="U115" s="8"/>
      <c r="V115" s="8"/>
      <c r="W115" s="8"/>
      <c r="X115" s="8"/>
      <c r="Y115" s="8"/>
      <c r="Z115" s="8"/>
      <c r="AA115" s="8" t="e">
        <f t="shared" ca="1" si="5"/>
        <v>#N/A</v>
      </c>
    </row>
    <row r="116" spans="1:27" x14ac:dyDescent="0.3">
      <c r="A116" s="8" t="str">
        <f>Personnel!A116</f>
        <v>115</v>
      </c>
      <c r="B116" s="8" t="str">
        <f>Personnel!B116</f>
        <v>115</v>
      </c>
      <c r="C116" s="8" t="str">
        <f>Personnel!C116</f>
        <v>115</v>
      </c>
      <c r="D116" s="8" t="str">
        <f>IF(Personnel!D116="","",Personnel!D116)</f>
        <v/>
      </c>
      <c r="E116" s="8" t="str">
        <f>Personnel!E116</f>
        <v xml:space="preserve"> </v>
      </c>
      <c r="F116" s="8" t="str">
        <f>Personnel!F116</f>
        <v xml:space="preserve"> </v>
      </c>
      <c r="G116" s="8" t="str">
        <f>Personnel!G116</f>
        <v xml:space="preserve"> </v>
      </c>
      <c r="H116" s="8" t="e">
        <f ca="1">VLOOKUP(Personnel!H116,ScheduleRotate!A$2:E514,5,FALSE)</f>
        <v>#N/A</v>
      </c>
      <c r="I116" s="8" t="e">
        <f>VLOOKUP(Personnel!I116,Site!B$3:C164,2,FALSE)</f>
        <v>#N/A</v>
      </c>
      <c r="J116" s="8">
        <f>IF(ISBLANK(Personnel!J116),-1,VLOOKUP(Personnel!J116,CostCenter!C$3:D146,2,FALSE))</f>
        <v>-1</v>
      </c>
      <c r="K116" s="8">
        <f>IF(ISBLANK(Personnel!K116),-1,VLOOKUP(Personnel!K116,Deptref!C$3:F174,4,FALSE))</f>
        <v>-1</v>
      </c>
      <c r="L116" s="8">
        <f>IF(ISBLANK(Personnel!L116),-1,VLOOKUP(Personnel!L116,Jobposts!C$3:D194,2,FALSE))</f>
        <v>-1</v>
      </c>
      <c r="M116" s="8">
        <v>-1</v>
      </c>
      <c r="N116" s="8">
        <v>0</v>
      </c>
      <c r="O116" s="8" t="str">
        <f>IF(ISBLANK(Personnel!S116),"",Personnel!S116)</f>
        <v/>
      </c>
      <c r="P116" s="49">
        <f ca="1">Personnel!T116</f>
        <v>44517</v>
      </c>
      <c r="Q116" s="49" t="str">
        <f>Personnel!U116</f>
        <v>1899-12-30 00:00:00.000</v>
      </c>
      <c r="R116" s="8">
        <f>Personnel!V116</f>
        <v>1</v>
      </c>
      <c r="S116" s="8"/>
      <c r="T116" s="8" t="str">
        <f t="shared" si="4"/>
        <v xml:space="preserve">   </v>
      </c>
      <c r="U116" s="8"/>
      <c r="V116" s="8"/>
      <c r="W116" s="8"/>
      <c r="X116" s="8"/>
      <c r="Y116" s="8"/>
      <c r="Z116" s="8"/>
      <c r="AA116" s="8" t="e">
        <f t="shared" ca="1" si="5"/>
        <v>#N/A</v>
      </c>
    </row>
    <row r="117" spans="1:27" x14ac:dyDescent="0.3">
      <c r="A117" s="8" t="str">
        <f>Personnel!A117</f>
        <v>116</v>
      </c>
      <c r="B117" s="8" t="str">
        <f>Personnel!B117</f>
        <v>116</v>
      </c>
      <c r="C117" s="8" t="str">
        <f>Personnel!C117</f>
        <v>116</v>
      </c>
      <c r="D117" s="8" t="str">
        <f>IF(Personnel!D117="","",Personnel!D117)</f>
        <v/>
      </c>
      <c r="E117" s="8" t="str">
        <f>Personnel!E117</f>
        <v xml:space="preserve"> </v>
      </c>
      <c r="F117" s="8" t="str">
        <f>Personnel!F117</f>
        <v xml:space="preserve"> </v>
      </c>
      <c r="G117" s="8" t="str">
        <f>Personnel!G117</f>
        <v xml:space="preserve"> </v>
      </c>
      <c r="H117" s="8" t="e">
        <f ca="1">VLOOKUP(Personnel!H117,ScheduleRotate!A$2:E515,5,FALSE)</f>
        <v>#N/A</v>
      </c>
      <c r="I117" s="8" t="e">
        <f>VLOOKUP(Personnel!I117,Site!B$3:C165,2,FALSE)</f>
        <v>#N/A</v>
      </c>
      <c r="J117" s="8">
        <f>IF(ISBLANK(Personnel!J117),-1,VLOOKUP(Personnel!J117,CostCenter!C$3:D147,2,FALSE))</f>
        <v>-1</v>
      </c>
      <c r="K117" s="8">
        <f>IF(ISBLANK(Personnel!K117),-1,VLOOKUP(Personnel!K117,Deptref!C$3:F175,4,FALSE))</f>
        <v>-1</v>
      </c>
      <c r="L117" s="8">
        <f>IF(ISBLANK(Personnel!L117),-1,VLOOKUP(Personnel!L117,Jobposts!C$3:D195,2,FALSE))</f>
        <v>-1</v>
      </c>
      <c r="M117" s="8">
        <v>-1</v>
      </c>
      <c r="N117" s="8">
        <v>0</v>
      </c>
      <c r="O117" s="8" t="str">
        <f>IF(ISBLANK(Personnel!S117),"",Personnel!S117)</f>
        <v/>
      </c>
      <c r="P117" s="49">
        <f ca="1">Personnel!T117</f>
        <v>44517</v>
      </c>
      <c r="Q117" s="49" t="str">
        <f>Personnel!U117</f>
        <v>1899-12-30 00:00:00.000</v>
      </c>
      <c r="R117" s="8">
        <f>Personnel!V117</f>
        <v>1</v>
      </c>
      <c r="S117" s="8"/>
      <c r="T117" s="8" t="str">
        <f t="shared" si="4"/>
        <v xml:space="preserve">   </v>
      </c>
      <c r="U117" s="8"/>
      <c r="V117" s="8"/>
      <c r="W117" s="8"/>
      <c r="X117" s="8"/>
      <c r="Y117" s="8"/>
      <c r="Z117" s="8"/>
      <c r="AA117" s="8" t="e">
        <f t="shared" ca="1" si="5"/>
        <v>#N/A</v>
      </c>
    </row>
    <row r="118" spans="1:27" x14ac:dyDescent="0.3">
      <c r="A118" s="8" t="str">
        <f>Personnel!A118</f>
        <v>117</v>
      </c>
      <c r="B118" s="8" t="str">
        <f>Personnel!B118</f>
        <v>117</v>
      </c>
      <c r="C118" s="8" t="str">
        <f>Personnel!C118</f>
        <v>117</v>
      </c>
      <c r="D118" s="8" t="str">
        <f>IF(Personnel!D118="","",Personnel!D118)</f>
        <v/>
      </c>
      <c r="E118" s="8" t="str">
        <f>Personnel!E118</f>
        <v xml:space="preserve"> </v>
      </c>
      <c r="F118" s="8" t="str">
        <f>Personnel!F118</f>
        <v xml:space="preserve"> </v>
      </c>
      <c r="G118" s="8" t="str">
        <f>Personnel!G118</f>
        <v xml:space="preserve"> </v>
      </c>
      <c r="H118" s="8" t="e">
        <f ca="1">VLOOKUP(Personnel!H118,ScheduleRotate!A$2:E516,5,FALSE)</f>
        <v>#N/A</v>
      </c>
      <c r="I118" s="8" t="e">
        <f>VLOOKUP(Personnel!I118,Site!B$3:C166,2,FALSE)</f>
        <v>#N/A</v>
      </c>
      <c r="J118" s="8">
        <f>IF(ISBLANK(Personnel!J118),-1,VLOOKUP(Personnel!J118,CostCenter!C$3:D148,2,FALSE))</f>
        <v>-1</v>
      </c>
      <c r="K118" s="8">
        <f>IF(ISBLANK(Personnel!K118),-1,VLOOKUP(Personnel!K118,Deptref!C$3:F176,4,FALSE))</f>
        <v>-1</v>
      </c>
      <c r="L118" s="8">
        <f>IF(ISBLANK(Personnel!L118),-1,VLOOKUP(Personnel!L118,Jobposts!C$3:D196,2,FALSE))</f>
        <v>-1</v>
      </c>
      <c r="M118" s="8">
        <v>-1</v>
      </c>
      <c r="N118" s="8">
        <v>0</v>
      </c>
      <c r="O118" s="8" t="str">
        <f>IF(ISBLANK(Personnel!S118),"",Personnel!S118)</f>
        <v/>
      </c>
      <c r="P118" s="49">
        <f ca="1">Personnel!T118</f>
        <v>44517</v>
      </c>
      <c r="Q118" s="49" t="str">
        <f>Personnel!U118</f>
        <v>1899-12-30 00:00:00.000</v>
      </c>
      <c r="R118" s="8">
        <f>Personnel!V118</f>
        <v>1</v>
      </c>
      <c r="S118" s="8"/>
      <c r="T118" s="8" t="str">
        <f t="shared" si="4"/>
        <v xml:space="preserve">   </v>
      </c>
      <c r="U118" s="8"/>
      <c r="V118" s="8"/>
      <c r="W118" s="8"/>
      <c r="X118" s="8"/>
      <c r="Y118" s="8"/>
      <c r="Z118" s="8"/>
      <c r="AA118" s="8" t="e">
        <f t="shared" ca="1" si="5"/>
        <v>#N/A</v>
      </c>
    </row>
    <row r="119" spans="1:27" x14ac:dyDescent="0.3">
      <c r="A119" s="8" t="str">
        <f>Personnel!A119</f>
        <v>118</v>
      </c>
      <c r="B119" s="8" t="str">
        <f>Personnel!B119</f>
        <v>118</v>
      </c>
      <c r="C119" s="8" t="str">
        <f>Personnel!C119</f>
        <v>118</v>
      </c>
      <c r="D119" s="8" t="str">
        <f>IF(Personnel!D119="","",Personnel!D119)</f>
        <v/>
      </c>
      <c r="E119" s="8" t="str">
        <f>Personnel!E119</f>
        <v xml:space="preserve"> </v>
      </c>
      <c r="F119" s="8" t="str">
        <f>Personnel!F119</f>
        <v xml:space="preserve"> </v>
      </c>
      <c r="G119" s="8" t="str">
        <f>Personnel!G119</f>
        <v xml:space="preserve"> </v>
      </c>
      <c r="H119" s="8" t="e">
        <f ca="1">VLOOKUP(Personnel!H119,ScheduleRotate!A$2:E517,5,FALSE)</f>
        <v>#N/A</v>
      </c>
      <c r="I119" s="8" t="e">
        <f>VLOOKUP(Personnel!I119,Site!B$3:C167,2,FALSE)</f>
        <v>#N/A</v>
      </c>
      <c r="J119" s="8">
        <f>IF(ISBLANK(Personnel!J119),-1,VLOOKUP(Personnel!J119,CostCenter!C$3:D149,2,FALSE))</f>
        <v>-1</v>
      </c>
      <c r="K119" s="8">
        <f>IF(ISBLANK(Personnel!K119),-1,VLOOKUP(Personnel!K119,Deptref!C$3:F177,4,FALSE))</f>
        <v>-1</v>
      </c>
      <c r="L119" s="8">
        <f>IF(ISBLANK(Personnel!L119),-1,VLOOKUP(Personnel!L119,Jobposts!C$3:D197,2,FALSE))</f>
        <v>-1</v>
      </c>
      <c r="M119" s="8">
        <v>-1</v>
      </c>
      <c r="N119" s="8">
        <v>0</v>
      </c>
      <c r="O119" s="8" t="str">
        <f>IF(ISBLANK(Personnel!S119),"",Personnel!S119)</f>
        <v/>
      </c>
      <c r="P119" s="49">
        <f ca="1">Personnel!T119</f>
        <v>44517</v>
      </c>
      <c r="Q119" s="49" t="str">
        <f>Personnel!U119</f>
        <v>1899-12-30 00:00:00.000</v>
      </c>
      <c r="R119" s="8">
        <f>Personnel!V119</f>
        <v>1</v>
      </c>
      <c r="S119" s="8"/>
      <c r="T119" s="8" t="str">
        <f t="shared" si="4"/>
        <v xml:space="preserve">   </v>
      </c>
      <c r="U119" s="8"/>
      <c r="V119" s="8"/>
      <c r="W119" s="8"/>
      <c r="X119" s="8"/>
      <c r="Y119" s="8"/>
      <c r="Z119" s="8"/>
      <c r="AA119" s="8" t="e">
        <f t="shared" ca="1" si="5"/>
        <v>#N/A</v>
      </c>
    </row>
    <row r="120" spans="1:27" x14ac:dyDescent="0.3">
      <c r="A120" s="8" t="str">
        <f>Personnel!A120</f>
        <v>119</v>
      </c>
      <c r="B120" s="8" t="str">
        <f>Personnel!B120</f>
        <v>119</v>
      </c>
      <c r="C120" s="8" t="str">
        <f>Personnel!C120</f>
        <v>119</v>
      </c>
      <c r="D120" s="8" t="str">
        <f>IF(Personnel!D120="","",Personnel!D120)</f>
        <v/>
      </c>
      <c r="E120" s="8" t="str">
        <f>Personnel!E120</f>
        <v xml:space="preserve"> </v>
      </c>
      <c r="F120" s="8" t="str">
        <f>Personnel!F120</f>
        <v xml:space="preserve"> </v>
      </c>
      <c r="G120" s="8" t="str">
        <f>Personnel!G120</f>
        <v xml:space="preserve"> </v>
      </c>
      <c r="H120" s="8" t="e">
        <f ca="1">VLOOKUP(Personnel!H120,ScheduleRotate!A$2:E518,5,FALSE)</f>
        <v>#N/A</v>
      </c>
      <c r="I120" s="8" t="e">
        <f>VLOOKUP(Personnel!I120,Site!B$3:C168,2,FALSE)</f>
        <v>#N/A</v>
      </c>
      <c r="J120" s="8">
        <f>IF(ISBLANK(Personnel!J120),-1,VLOOKUP(Personnel!J120,CostCenter!C$3:D150,2,FALSE))</f>
        <v>-1</v>
      </c>
      <c r="K120" s="8">
        <f>IF(ISBLANK(Personnel!K120),-1,VLOOKUP(Personnel!K120,Deptref!C$3:F178,4,FALSE))</f>
        <v>-1</v>
      </c>
      <c r="L120" s="8">
        <f>IF(ISBLANK(Personnel!L120),-1,VLOOKUP(Personnel!L120,Jobposts!C$3:D198,2,FALSE))</f>
        <v>-1</v>
      </c>
      <c r="M120" s="8">
        <v>-1</v>
      </c>
      <c r="N120" s="8">
        <v>0</v>
      </c>
      <c r="O120" s="8" t="str">
        <f>IF(ISBLANK(Personnel!S120),"",Personnel!S120)</f>
        <v/>
      </c>
      <c r="P120" s="49">
        <f ca="1">Personnel!T120</f>
        <v>44517</v>
      </c>
      <c r="Q120" s="49" t="str">
        <f>Personnel!U120</f>
        <v>1899-12-30 00:00:00.000</v>
      </c>
      <c r="R120" s="8">
        <f>Personnel!V120</f>
        <v>1</v>
      </c>
      <c r="S120" s="8"/>
      <c r="T120" s="8" t="str">
        <f t="shared" si="4"/>
        <v xml:space="preserve">   </v>
      </c>
      <c r="U120" s="8"/>
      <c r="V120" s="8"/>
      <c r="W120" s="8"/>
      <c r="X120" s="8"/>
      <c r="Y120" s="8"/>
      <c r="Z120" s="8"/>
      <c r="AA120" s="8" t="e">
        <f t="shared" ca="1" si="5"/>
        <v>#N/A</v>
      </c>
    </row>
    <row r="121" spans="1:27" x14ac:dyDescent="0.3">
      <c r="A121" s="8" t="str">
        <f>Personnel!A121</f>
        <v>120</v>
      </c>
      <c r="B121" s="8" t="str">
        <f>Personnel!B121</f>
        <v>120</v>
      </c>
      <c r="C121" s="8" t="str">
        <f>Personnel!C121</f>
        <v>120</v>
      </c>
      <c r="D121" s="8" t="str">
        <f>IF(Personnel!D121="","",Personnel!D121)</f>
        <v/>
      </c>
      <c r="E121" s="8" t="str">
        <f>Personnel!E121</f>
        <v xml:space="preserve"> </v>
      </c>
      <c r="F121" s="8" t="str">
        <f>Personnel!F121</f>
        <v xml:space="preserve"> </v>
      </c>
      <c r="G121" s="8" t="str">
        <f>Personnel!G121</f>
        <v xml:space="preserve"> </v>
      </c>
      <c r="H121" s="8" t="e">
        <f ca="1">VLOOKUP(Personnel!H121,ScheduleRotate!A$2:E519,5,FALSE)</f>
        <v>#N/A</v>
      </c>
      <c r="I121" s="8" t="e">
        <f>VLOOKUP(Personnel!I121,Site!B$3:C169,2,FALSE)</f>
        <v>#N/A</v>
      </c>
      <c r="J121" s="8">
        <f>IF(ISBLANK(Personnel!J121),-1,VLOOKUP(Personnel!J121,CostCenter!C$3:D151,2,FALSE))</f>
        <v>-1</v>
      </c>
      <c r="K121" s="8">
        <f>IF(ISBLANK(Personnel!K121),-1,VLOOKUP(Personnel!K121,Deptref!C$3:F179,4,FALSE))</f>
        <v>-1</v>
      </c>
      <c r="L121" s="8">
        <f>IF(ISBLANK(Personnel!L121),-1,VLOOKUP(Personnel!L121,Jobposts!C$3:D199,2,FALSE))</f>
        <v>-1</v>
      </c>
      <c r="M121" s="8">
        <v>-1</v>
      </c>
      <c r="N121" s="8">
        <v>0</v>
      </c>
      <c r="O121" s="8" t="str">
        <f>IF(ISBLANK(Personnel!S121),"",Personnel!S121)</f>
        <v/>
      </c>
      <c r="P121" s="49">
        <f ca="1">Personnel!T121</f>
        <v>44517</v>
      </c>
      <c r="Q121" s="49" t="str">
        <f>Personnel!U121</f>
        <v>1899-12-30 00:00:00.000</v>
      </c>
      <c r="R121" s="8">
        <f>Personnel!V121</f>
        <v>1</v>
      </c>
      <c r="S121" s="8"/>
      <c r="T121" s="8" t="str">
        <f t="shared" si="4"/>
        <v xml:space="preserve">   </v>
      </c>
      <c r="U121" s="8"/>
      <c r="V121" s="8"/>
      <c r="W121" s="8"/>
      <c r="X121" s="8"/>
      <c r="Y121" s="8"/>
      <c r="Z121" s="8"/>
      <c r="AA121" s="8" t="e">
        <f t="shared" ca="1" si="5"/>
        <v>#N/A</v>
      </c>
    </row>
    <row r="122" spans="1:27" x14ac:dyDescent="0.3">
      <c r="A122" s="8" t="str">
        <f>Personnel!A122</f>
        <v>121</v>
      </c>
      <c r="B122" s="8" t="str">
        <f>Personnel!B122</f>
        <v>121</v>
      </c>
      <c r="C122" s="8" t="str">
        <f>Personnel!C122</f>
        <v>121</v>
      </c>
      <c r="D122" s="8" t="str">
        <f>IF(Personnel!D122="","",Personnel!D122)</f>
        <v/>
      </c>
      <c r="E122" s="8" t="str">
        <f>Personnel!E122</f>
        <v xml:space="preserve"> </v>
      </c>
      <c r="F122" s="8" t="str">
        <f>Personnel!F122</f>
        <v xml:space="preserve"> </v>
      </c>
      <c r="G122" s="8" t="str">
        <f>Personnel!G122</f>
        <v xml:space="preserve"> </v>
      </c>
      <c r="H122" s="8" t="e">
        <f ca="1">VLOOKUP(Personnel!H122,ScheduleRotate!A$2:E520,5,FALSE)</f>
        <v>#N/A</v>
      </c>
      <c r="I122" s="8" t="e">
        <f>VLOOKUP(Personnel!I122,Site!B$3:C170,2,FALSE)</f>
        <v>#N/A</v>
      </c>
      <c r="J122" s="8">
        <f>IF(ISBLANK(Personnel!J122),-1,VLOOKUP(Personnel!J122,CostCenter!C$3:D152,2,FALSE))</f>
        <v>-1</v>
      </c>
      <c r="K122" s="8">
        <f>IF(ISBLANK(Personnel!K122),-1,VLOOKUP(Personnel!K122,Deptref!C$3:F180,4,FALSE))</f>
        <v>-1</v>
      </c>
      <c r="L122" s="8">
        <f>IF(ISBLANK(Personnel!L122),-1,VLOOKUP(Personnel!L122,Jobposts!C$3:D200,2,FALSE))</f>
        <v>-1</v>
      </c>
      <c r="M122" s="8">
        <v>-1</v>
      </c>
      <c r="N122" s="8">
        <v>0</v>
      </c>
      <c r="O122" s="8" t="str">
        <f>IF(ISBLANK(Personnel!S122),"",Personnel!S122)</f>
        <v/>
      </c>
      <c r="P122" s="49">
        <f ca="1">Personnel!T122</f>
        <v>44517</v>
      </c>
      <c r="Q122" s="49" t="str">
        <f>Personnel!U122</f>
        <v>1899-12-30 00:00:00.000</v>
      </c>
      <c r="R122" s="8">
        <f>Personnel!V122</f>
        <v>1</v>
      </c>
      <c r="S122" s="8"/>
      <c r="T122" s="8" t="str">
        <f t="shared" si="4"/>
        <v xml:space="preserve">   </v>
      </c>
      <c r="U122" s="8"/>
      <c r="V122" s="8"/>
      <c r="W122" s="8"/>
      <c r="X122" s="8"/>
      <c r="Y122" s="8"/>
      <c r="Z122" s="8"/>
      <c r="AA122" s="8" t="e">
        <f t="shared" ca="1" si="5"/>
        <v>#N/A</v>
      </c>
    </row>
    <row r="123" spans="1:27" x14ac:dyDescent="0.3">
      <c r="A123" s="8" t="str">
        <f>Personnel!A123</f>
        <v>122</v>
      </c>
      <c r="B123" s="8" t="str">
        <f>Personnel!B123</f>
        <v>122</v>
      </c>
      <c r="C123" s="8" t="str">
        <f>Personnel!C123</f>
        <v>122</v>
      </c>
      <c r="D123" s="8" t="str">
        <f>IF(Personnel!D123="","",Personnel!D123)</f>
        <v/>
      </c>
      <c r="E123" s="8" t="str">
        <f>Personnel!E123</f>
        <v xml:space="preserve"> </v>
      </c>
      <c r="F123" s="8" t="str">
        <f>Personnel!F123</f>
        <v xml:space="preserve"> </v>
      </c>
      <c r="G123" s="8" t="str">
        <f>Personnel!G123</f>
        <v xml:space="preserve"> </v>
      </c>
      <c r="H123" s="8" t="e">
        <f ca="1">VLOOKUP(Personnel!H123,ScheduleRotate!A$2:E521,5,FALSE)</f>
        <v>#N/A</v>
      </c>
      <c r="I123" s="8" t="e">
        <f>VLOOKUP(Personnel!I123,Site!B$3:C171,2,FALSE)</f>
        <v>#N/A</v>
      </c>
      <c r="J123" s="8">
        <f>IF(ISBLANK(Personnel!J123),-1,VLOOKUP(Personnel!J123,CostCenter!C$3:D153,2,FALSE))</f>
        <v>-1</v>
      </c>
      <c r="K123" s="8">
        <f>IF(ISBLANK(Personnel!K123),-1,VLOOKUP(Personnel!K123,Deptref!C$3:F181,4,FALSE))</f>
        <v>-1</v>
      </c>
      <c r="L123" s="8">
        <f>IF(ISBLANK(Personnel!L123),-1,VLOOKUP(Personnel!L123,Jobposts!C$3:D201,2,FALSE))</f>
        <v>-1</v>
      </c>
      <c r="M123" s="8">
        <v>-1</v>
      </c>
      <c r="N123" s="8">
        <v>0</v>
      </c>
      <c r="O123" s="8" t="str">
        <f>IF(ISBLANK(Personnel!S123),"",Personnel!S123)</f>
        <v/>
      </c>
      <c r="P123" s="49">
        <f ca="1">Personnel!T123</f>
        <v>44517</v>
      </c>
      <c r="Q123" s="49" t="str">
        <f>Personnel!U123</f>
        <v>1899-12-30 00:00:00.000</v>
      </c>
      <c r="R123" s="8">
        <f>Personnel!V123</f>
        <v>1</v>
      </c>
      <c r="S123" s="8"/>
      <c r="T123" s="8" t="str">
        <f t="shared" si="4"/>
        <v xml:space="preserve">   </v>
      </c>
      <c r="U123" s="8"/>
      <c r="V123" s="8"/>
      <c r="W123" s="8"/>
      <c r="X123" s="8"/>
      <c r="Y123" s="8"/>
      <c r="Z123" s="8"/>
      <c r="AA123" s="8" t="e">
        <f t="shared" ca="1" si="5"/>
        <v>#N/A</v>
      </c>
    </row>
    <row r="124" spans="1:27" x14ac:dyDescent="0.3">
      <c r="A124" s="8" t="str">
        <f>Personnel!A124</f>
        <v>123</v>
      </c>
      <c r="B124" s="8" t="str">
        <f>Personnel!B124</f>
        <v>123</v>
      </c>
      <c r="C124" s="8" t="str">
        <f>Personnel!C124</f>
        <v>123</v>
      </c>
      <c r="D124" s="8" t="str">
        <f>IF(Personnel!D124="","",Personnel!D124)</f>
        <v/>
      </c>
      <c r="E124" s="8" t="str">
        <f>Personnel!E124</f>
        <v xml:space="preserve"> </v>
      </c>
      <c r="F124" s="8" t="str">
        <f>Personnel!F124</f>
        <v xml:space="preserve"> </v>
      </c>
      <c r="G124" s="8" t="str">
        <f>Personnel!G124</f>
        <v xml:space="preserve"> </v>
      </c>
      <c r="H124" s="8" t="e">
        <f ca="1">VLOOKUP(Personnel!H124,ScheduleRotate!A$2:E522,5,FALSE)</f>
        <v>#N/A</v>
      </c>
      <c r="I124" s="8" t="e">
        <f>VLOOKUP(Personnel!I124,Site!B$3:C172,2,FALSE)</f>
        <v>#N/A</v>
      </c>
      <c r="J124" s="8">
        <f>IF(ISBLANK(Personnel!J124),-1,VLOOKUP(Personnel!J124,CostCenter!C$3:D154,2,FALSE))</f>
        <v>-1</v>
      </c>
      <c r="K124" s="8">
        <f>IF(ISBLANK(Personnel!K124),-1,VLOOKUP(Personnel!K124,Deptref!C$3:F182,4,FALSE))</f>
        <v>-1</v>
      </c>
      <c r="L124" s="8">
        <f>IF(ISBLANK(Personnel!L124),-1,VLOOKUP(Personnel!L124,Jobposts!C$3:D202,2,FALSE))</f>
        <v>-1</v>
      </c>
      <c r="M124" s="8">
        <v>-1</v>
      </c>
      <c r="N124" s="8">
        <v>0</v>
      </c>
      <c r="O124" s="8" t="str">
        <f>IF(ISBLANK(Personnel!S124),"",Personnel!S124)</f>
        <v/>
      </c>
      <c r="P124" s="49">
        <f ca="1">Personnel!T124</f>
        <v>44517</v>
      </c>
      <c r="Q124" s="49" t="str">
        <f>Personnel!U124</f>
        <v>1899-12-30 00:00:00.000</v>
      </c>
      <c r="R124" s="8">
        <f>Personnel!V124</f>
        <v>1</v>
      </c>
      <c r="S124" s="8"/>
      <c r="T124" s="8" t="str">
        <f t="shared" si="4"/>
        <v xml:space="preserve">   </v>
      </c>
      <c r="U124" s="8"/>
      <c r="V124" s="8"/>
      <c r="W124" s="8"/>
      <c r="X124" s="8"/>
      <c r="Y124" s="8"/>
      <c r="Z124" s="8"/>
      <c r="AA124" s="8" t="e">
        <f t="shared" ca="1" si="5"/>
        <v>#N/A</v>
      </c>
    </row>
    <row r="125" spans="1:27" x14ac:dyDescent="0.3">
      <c r="A125" s="8" t="str">
        <f>Personnel!A125</f>
        <v>124</v>
      </c>
      <c r="B125" s="8" t="str">
        <f>Personnel!B125</f>
        <v>124</v>
      </c>
      <c r="C125" s="8" t="str">
        <f>Personnel!C125</f>
        <v>124</v>
      </c>
      <c r="D125" s="8" t="str">
        <f>IF(Personnel!D125="","",Personnel!D125)</f>
        <v/>
      </c>
      <c r="E125" s="8" t="str">
        <f>Personnel!E125</f>
        <v xml:space="preserve"> </v>
      </c>
      <c r="F125" s="8" t="str">
        <f>Personnel!F125</f>
        <v xml:space="preserve"> </v>
      </c>
      <c r="G125" s="8" t="str">
        <f>Personnel!G125</f>
        <v xml:space="preserve"> </v>
      </c>
      <c r="H125" s="8" t="e">
        <f ca="1">VLOOKUP(Personnel!H125,ScheduleRotate!A$2:E523,5,FALSE)</f>
        <v>#N/A</v>
      </c>
      <c r="I125" s="8" t="e">
        <f>VLOOKUP(Personnel!I125,Site!B$3:C173,2,FALSE)</f>
        <v>#N/A</v>
      </c>
      <c r="J125" s="8">
        <f>IF(ISBLANK(Personnel!J125),-1,VLOOKUP(Personnel!J125,CostCenter!C$3:D155,2,FALSE))</f>
        <v>-1</v>
      </c>
      <c r="K125" s="8">
        <f>IF(ISBLANK(Personnel!K125),-1,VLOOKUP(Personnel!K125,Deptref!C$3:F183,4,FALSE))</f>
        <v>-1</v>
      </c>
      <c r="L125" s="8">
        <f>IF(ISBLANK(Personnel!L125),-1,VLOOKUP(Personnel!L125,Jobposts!C$3:D203,2,FALSE))</f>
        <v>-1</v>
      </c>
      <c r="M125" s="8">
        <v>-1</v>
      </c>
      <c r="N125" s="8">
        <v>0</v>
      </c>
      <c r="O125" s="8" t="str">
        <f>IF(ISBLANK(Personnel!S125),"",Personnel!S125)</f>
        <v/>
      </c>
      <c r="P125" s="49">
        <f ca="1">Personnel!T125</f>
        <v>44517</v>
      </c>
      <c r="Q125" s="49" t="str">
        <f>Personnel!U125</f>
        <v>1899-12-30 00:00:00.000</v>
      </c>
      <c r="R125" s="8">
        <f>Personnel!V125</f>
        <v>1</v>
      </c>
      <c r="S125" s="8"/>
      <c r="T125" s="8" t="str">
        <f t="shared" si="4"/>
        <v xml:space="preserve">   </v>
      </c>
      <c r="U125" s="8"/>
      <c r="V125" s="8"/>
      <c r="W125" s="8"/>
      <c r="X125" s="8"/>
      <c r="Y125" s="8"/>
      <c r="Z125" s="8"/>
      <c r="AA125" s="8" t="e">
        <f t="shared" ca="1" si="5"/>
        <v>#N/A</v>
      </c>
    </row>
    <row r="126" spans="1:27" x14ac:dyDescent="0.3">
      <c r="A126" s="8" t="str">
        <f>Personnel!A126</f>
        <v>125</v>
      </c>
      <c r="B126" s="8" t="str">
        <f>Personnel!B126</f>
        <v>125</v>
      </c>
      <c r="C126" s="8" t="str">
        <f>Personnel!C126</f>
        <v>125</v>
      </c>
      <c r="D126" s="8" t="str">
        <f>IF(Personnel!D126="","",Personnel!D126)</f>
        <v/>
      </c>
      <c r="E126" s="8" t="str">
        <f>Personnel!E126</f>
        <v xml:space="preserve"> </v>
      </c>
      <c r="F126" s="8" t="str">
        <f>Personnel!F126</f>
        <v xml:space="preserve"> </v>
      </c>
      <c r="G126" s="8" t="str">
        <f>Personnel!G126</f>
        <v xml:space="preserve"> </v>
      </c>
      <c r="H126" s="8" t="e">
        <f ca="1">VLOOKUP(Personnel!H126,ScheduleRotate!A$2:E524,5,FALSE)</f>
        <v>#N/A</v>
      </c>
      <c r="I126" s="8" t="e">
        <f>VLOOKUP(Personnel!I126,Site!B$3:C174,2,FALSE)</f>
        <v>#N/A</v>
      </c>
      <c r="J126" s="8">
        <f>IF(ISBLANK(Personnel!J126),-1,VLOOKUP(Personnel!J126,CostCenter!C$3:D156,2,FALSE))</f>
        <v>-1</v>
      </c>
      <c r="K126" s="8">
        <f>IF(ISBLANK(Personnel!K126),-1,VLOOKUP(Personnel!K126,Deptref!C$3:F184,4,FALSE))</f>
        <v>-1</v>
      </c>
      <c r="L126" s="8">
        <f>IF(ISBLANK(Personnel!L126),-1,VLOOKUP(Personnel!L126,Jobposts!C$3:D204,2,FALSE))</f>
        <v>-1</v>
      </c>
      <c r="M126" s="8">
        <v>-1</v>
      </c>
      <c r="N126" s="8">
        <v>0</v>
      </c>
      <c r="O126" s="8" t="str">
        <f>IF(ISBLANK(Personnel!S126),"",Personnel!S126)</f>
        <v/>
      </c>
      <c r="P126" s="49">
        <f ca="1">Personnel!T126</f>
        <v>44517</v>
      </c>
      <c r="Q126" s="49" t="str">
        <f>Personnel!U126</f>
        <v>1899-12-30 00:00:00.000</v>
      </c>
      <c r="R126" s="8">
        <f>Personnel!V126</f>
        <v>1</v>
      </c>
      <c r="S126" s="8"/>
      <c r="T126" s="8" t="str">
        <f t="shared" si="4"/>
        <v xml:space="preserve">   </v>
      </c>
      <c r="U126" s="8"/>
      <c r="V126" s="8"/>
      <c r="W126" s="8"/>
      <c r="X126" s="8"/>
      <c r="Y126" s="8"/>
      <c r="Z126" s="8"/>
      <c r="AA126" s="8" t="e">
        <f t="shared" ca="1" si="5"/>
        <v>#N/A</v>
      </c>
    </row>
    <row r="127" spans="1:27" x14ac:dyDescent="0.3">
      <c r="A127" s="8" t="str">
        <f>Personnel!A127</f>
        <v>126</v>
      </c>
      <c r="B127" s="8" t="str">
        <f>Personnel!B127</f>
        <v>126</v>
      </c>
      <c r="C127" s="8" t="str">
        <f>Personnel!C127</f>
        <v>126</v>
      </c>
      <c r="D127" s="8" t="str">
        <f>IF(Personnel!D127="","",Personnel!D127)</f>
        <v/>
      </c>
      <c r="E127" s="8" t="str">
        <f>Personnel!E127</f>
        <v xml:space="preserve"> </v>
      </c>
      <c r="F127" s="8" t="str">
        <f>Personnel!F127</f>
        <v xml:space="preserve"> </v>
      </c>
      <c r="G127" s="8" t="str">
        <f>Personnel!G127</f>
        <v xml:space="preserve"> </v>
      </c>
      <c r="H127" s="8" t="e">
        <f ca="1">VLOOKUP(Personnel!H127,ScheduleRotate!A$2:E525,5,FALSE)</f>
        <v>#N/A</v>
      </c>
      <c r="I127" s="8" t="e">
        <f>VLOOKUP(Personnel!I127,Site!B$3:C175,2,FALSE)</f>
        <v>#N/A</v>
      </c>
      <c r="J127" s="8">
        <f>IF(ISBLANK(Personnel!J127),-1,VLOOKUP(Personnel!J127,CostCenter!C$3:D157,2,FALSE))</f>
        <v>-1</v>
      </c>
      <c r="K127" s="8">
        <f>IF(ISBLANK(Personnel!K127),-1,VLOOKUP(Personnel!K127,Deptref!C$3:F185,4,FALSE))</f>
        <v>-1</v>
      </c>
      <c r="L127" s="8">
        <f>IF(ISBLANK(Personnel!L127),-1,VLOOKUP(Personnel!L127,Jobposts!C$3:D205,2,FALSE))</f>
        <v>-1</v>
      </c>
      <c r="M127" s="8">
        <v>-1</v>
      </c>
      <c r="N127" s="8">
        <v>0</v>
      </c>
      <c r="O127" s="8" t="str">
        <f>IF(ISBLANK(Personnel!S127),"",Personnel!S127)</f>
        <v/>
      </c>
      <c r="P127" s="49">
        <f ca="1">Personnel!T127</f>
        <v>44517</v>
      </c>
      <c r="Q127" s="49" t="str">
        <f>Personnel!U127</f>
        <v>1899-12-30 00:00:00.000</v>
      </c>
      <c r="R127" s="8">
        <f>Personnel!V127</f>
        <v>1</v>
      </c>
      <c r="S127" s="8"/>
      <c r="T127" s="8" t="str">
        <f t="shared" si="4"/>
        <v xml:space="preserve">   </v>
      </c>
      <c r="U127" s="8"/>
      <c r="V127" s="8"/>
      <c r="W127" s="8"/>
      <c r="X127" s="8"/>
      <c r="Y127" s="8"/>
      <c r="Z127" s="8"/>
      <c r="AA127" s="8" t="e">
        <f t="shared" ca="1" si="5"/>
        <v>#N/A</v>
      </c>
    </row>
    <row r="128" spans="1:27" x14ac:dyDescent="0.3">
      <c r="A128" s="8" t="str">
        <f>Personnel!A128</f>
        <v>127</v>
      </c>
      <c r="B128" s="8" t="str">
        <f>Personnel!B128</f>
        <v>127</v>
      </c>
      <c r="C128" s="8" t="str">
        <f>Personnel!C128</f>
        <v>127</v>
      </c>
      <c r="D128" s="8" t="str">
        <f>IF(Personnel!D128="","",Personnel!D128)</f>
        <v/>
      </c>
      <c r="E128" s="8" t="str">
        <f>Personnel!E128</f>
        <v xml:space="preserve"> </v>
      </c>
      <c r="F128" s="8" t="str">
        <f>Personnel!F128</f>
        <v xml:space="preserve"> </v>
      </c>
      <c r="G128" s="8" t="str">
        <f>Personnel!G128</f>
        <v xml:space="preserve"> </v>
      </c>
      <c r="H128" s="8" t="e">
        <f ca="1">VLOOKUP(Personnel!H128,ScheduleRotate!A$2:E526,5,FALSE)</f>
        <v>#N/A</v>
      </c>
      <c r="I128" s="8" t="e">
        <f>VLOOKUP(Personnel!I128,Site!B$3:C176,2,FALSE)</f>
        <v>#N/A</v>
      </c>
      <c r="J128" s="8">
        <f>IF(ISBLANK(Personnel!J128),-1,VLOOKUP(Personnel!J128,CostCenter!C$3:D158,2,FALSE))</f>
        <v>-1</v>
      </c>
      <c r="K128" s="8">
        <f>IF(ISBLANK(Personnel!K128),-1,VLOOKUP(Personnel!K128,Deptref!C$3:F186,4,FALSE))</f>
        <v>-1</v>
      </c>
      <c r="L128" s="8">
        <f>IF(ISBLANK(Personnel!L128),-1,VLOOKUP(Personnel!L128,Jobposts!C$3:D206,2,FALSE))</f>
        <v>-1</v>
      </c>
      <c r="M128" s="8">
        <v>-1</v>
      </c>
      <c r="N128" s="8">
        <v>0</v>
      </c>
      <c r="O128" s="8" t="str">
        <f>IF(ISBLANK(Personnel!S128),"",Personnel!S128)</f>
        <v/>
      </c>
      <c r="P128" s="49">
        <f ca="1">Personnel!T128</f>
        <v>44517</v>
      </c>
      <c r="Q128" s="49" t="str">
        <f>Personnel!U128</f>
        <v>1899-12-30 00:00:00.000</v>
      </c>
      <c r="R128" s="8">
        <f>Personnel!V128</f>
        <v>1</v>
      </c>
      <c r="S128" s="8"/>
      <c r="T128" s="8" t="str">
        <f t="shared" si="4"/>
        <v xml:space="preserve">   </v>
      </c>
      <c r="U128" s="8"/>
      <c r="V128" s="8"/>
      <c r="W128" s="8"/>
      <c r="X128" s="8"/>
      <c r="Y128" s="8"/>
      <c r="Z128" s="8"/>
      <c r="AA128" s="8" t="e">
        <f t="shared" ca="1" si="5"/>
        <v>#N/A</v>
      </c>
    </row>
    <row r="129" spans="1:27" x14ac:dyDescent="0.3">
      <c r="A129" s="8" t="str">
        <f>Personnel!A129</f>
        <v>128</v>
      </c>
      <c r="B129" s="8" t="str">
        <f>Personnel!B129</f>
        <v>128</v>
      </c>
      <c r="C129" s="8" t="str">
        <f>Personnel!C129</f>
        <v>128</v>
      </c>
      <c r="D129" s="8" t="str">
        <f>IF(Personnel!D129="","",Personnel!D129)</f>
        <v/>
      </c>
      <c r="E129" s="8" t="str">
        <f>Personnel!E129</f>
        <v xml:space="preserve"> </v>
      </c>
      <c r="F129" s="8" t="str">
        <f>Personnel!F129</f>
        <v xml:space="preserve"> </v>
      </c>
      <c r="G129" s="8" t="str">
        <f>Personnel!G129</f>
        <v xml:space="preserve"> </v>
      </c>
      <c r="H129" s="8" t="e">
        <f ca="1">VLOOKUP(Personnel!H129,ScheduleRotate!A$2:E527,5,FALSE)</f>
        <v>#N/A</v>
      </c>
      <c r="I129" s="8" t="e">
        <f>VLOOKUP(Personnel!I129,Site!B$3:C177,2,FALSE)</f>
        <v>#N/A</v>
      </c>
      <c r="J129" s="8">
        <f>IF(ISBLANK(Personnel!J129),-1,VLOOKUP(Personnel!J129,CostCenter!C$3:D159,2,FALSE))</f>
        <v>-1</v>
      </c>
      <c r="K129" s="8">
        <f>IF(ISBLANK(Personnel!K129),-1,VLOOKUP(Personnel!K129,Deptref!C$3:F187,4,FALSE))</f>
        <v>-1</v>
      </c>
      <c r="L129" s="8">
        <f>IF(ISBLANK(Personnel!L129),-1,VLOOKUP(Personnel!L129,Jobposts!C$3:D207,2,FALSE))</f>
        <v>-1</v>
      </c>
      <c r="M129" s="8">
        <v>-1</v>
      </c>
      <c r="N129" s="8">
        <v>0</v>
      </c>
      <c r="O129" s="8" t="str">
        <f>IF(ISBLANK(Personnel!S129),"",Personnel!S129)</f>
        <v/>
      </c>
      <c r="P129" s="49">
        <f ca="1">Personnel!T129</f>
        <v>44517</v>
      </c>
      <c r="Q129" s="49" t="str">
        <f>Personnel!U129</f>
        <v>1899-12-30 00:00:00.000</v>
      </c>
      <c r="R129" s="8">
        <f>Personnel!V129</f>
        <v>1</v>
      </c>
      <c r="S129" s="8"/>
      <c r="T129" s="8" t="str">
        <f t="shared" si="4"/>
        <v xml:space="preserve">   </v>
      </c>
      <c r="U129" s="8"/>
      <c r="V129" s="8"/>
      <c r="W129" s="8"/>
      <c r="X129" s="8"/>
      <c r="Y129" s="8"/>
      <c r="Z129" s="8"/>
      <c r="AA129" s="8" t="e">
        <f t="shared" ca="1" si="5"/>
        <v>#N/A</v>
      </c>
    </row>
    <row r="130" spans="1:27" x14ac:dyDescent="0.3">
      <c r="A130" s="8" t="str">
        <f>Personnel!A130</f>
        <v>129</v>
      </c>
      <c r="B130" s="8" t="str">
        <f>Personnel!B130</f>
        <v>129</v>
      </c>
      <c r="C130" s="8" t="str">
        <f>Personnel!C130</f>
        <v>129</v>
      </c>
      <c r="D130" s="8" t="str">
        <f>IF(Personnel!D130="","",Personnel!D130)</f>
        <v/>
      </c>
      <c r="E130" s="8" t="str">
        <f>Personnel!E130</f>
        <v xml:space="preserve"> </v>
      </c>
      <c r="F130" s="8" t="str">
        <f>Personnel!F130</f>
        <v xml:space="preserve"> </v>
      </c>
      <c r="G130" s="8" t="str">
        <f>Personnel!G130</f>
        <v xml:space="preserve"> </v>
      </c>
      <c r="H130" s="8" t="e">
        <f ca="1">VLOOKUP(Personnel!H130,ScheduleRotate!A$2:E528,5,FALSE)</f>
        <v>#N/A</v>
      </c>
      <c r="I130" s="8" t="e">
        <f>VLOOKUP(Personnel!I130,Site!B$3:C178,2,FALSE)</f>
        <v>#N/A</v>
      </c>
      <c r="J130" s="8">
        <f>IF(ISBLANK(Personnel!J130),-1,VLOOKUP(Personnel!J130,CostCenter!C$3:D160,2,FALSE))</f>
        <v>-1</v>
      </c>
      <c r="K130" s="8">
        <f>IF(ISBLANK(Personnel!K130),-1,VLOOKUP(Personnel!K130,Deptref!C$3:F188,4,FALSE))</f>
        <v>-1</v>
      </c>
      <c r="L130" s="8">
        <f>IF(ISBLANK(Personnel!L130),-1,VLOOKUP(Personnel!L130,Jobposts!C$3:D208,2,FALSE))</f>
        <v>-1</v>
      </c>
      <c r="M130" s="8">
        <v>-1</v>
      </c>
      <c r="N130" s="8">
        <v>0</v>
      </c>
      <c r="O130" s="8" t="str">
        <f>IF(ISBLANK(Personnel!S130),"",Personnel!S130)</f>
        <v/>
      </c>
      <c r="P130" s="49">
        <f ca="1">Personnel!T130</f>
        <v>44517</v>
      </c>
      <c r="Q130" s="49" t="str">
        <f>Personnel!U130</f>
        <v>1899-12-30 00:00:00.000</v>
      </c>
      <c r="R130" s="8">
        <f>Personnel!V130</f>
        <v>1</v>
      </c>
      <c r="S130" s="8"/>
      <c r="T130" s="8" t="str">
        <f t="shared" si="4"/>
        <v xml:space="preserve">   </v>
      </c>
      <c r="U130" s="8"/>
      <c r="V130" s="8"/>
      <c r="W130" s="8"/>
      <c r="X130" s="8"/>
      <c r="Y130" s="8"/>
      <c r="Z130" s="8"/>
      <c r="AA130" s="8" t="e">
        <f t="shared" ca="1" si="5"/>
        <v>#N/A</v>
      </c>
    </row>
    <row r="131" spans="1:27" x14ac:dyDescent="0.3">
      <c r="A131" s="8" t="str">
        <f>Personnel!A131</f>
        <v>130</v>
      </c>
      <c r="B131" s="8" t="str">
        <f>Personnel!B131</f>
        <v>130</v>
      </c>
      <c r="C131" s="8" t="str">
        <f>Personnel!C131</f>
        <v>130</v>
      </c>
      <c r="D131" s="8" t="str">
        <f>IF(Personnel!D131="","",Personnel!D131)</f>
        <v/>
      </c>
      <c r="E131" s="8" t="str">
        <f>Personnel!E131</f>
        <v xml:space="preserve"> </v>
      </c>
      <c r="F131" s="8" t="str">
        <f>Personnel!F131</f>
        <v xml:space="preserve"> </v>
      </c>
      <c r="G131" s="8" t="str">
        <f>Personnel!G131</f>
        <v xml:space="preserve"> </v>
      </c>
      <c r="H131" s="8" t="e">
        <f ca="1">VLOOKUP(Personnel!H131,ScheduleRotate!A$2:E529,5,FALSE)</f>
        <v>#N/A</v>
      </c>
      <c r="I131" s="8" t="e">
        <f>VLOOKUP(Personnel!I131,Site!B$3:C179,2,FALSE)</f>
        <v>#N/A</v>
      </c>
      <c r="J131" s="8">
        <f>IF(ISBLANK(Personnel!J131),-1,VLOOKUP(Personnel!J131,CostCenter!C$3:D161,2,FALSE))</f>
        <v>-1</v>
      </c>
      <c r="K131" s="8">
        <f>IF(ISBLANK(Personnel!K131),-1,VLOOKUP(Personnel!K131,Deptref!C$3:F189,4,FALSE))</f>
        <v>-1</v>
      </c>
      <c r="L131" s="8">
        <f>IF(ISBLANK(Personnel!L131),-1,VLOOKUP(Personnel!L131,Jobposts!C$3:D209,2,FALSE))</f>
        <v>-1</v>
      </c>
      <c r="M131" s="8">
        <v>-1</v>
      </c>
      <c r="N131" s="8">
        <v>0</v>
      </c>
      <c r="O131" s="8" t="str">
        <f>IF(ISBLANK(Personnel!S131),"",Personnel!S131)</f>
        <v/>
      </c>
      <c r="P131" s="49">
        <f ca="1">Personnel!T131</f>
        <v>44517</v>
      </c>
      <c r="Q131" s="49" t="str">
        <f>Personnel!U131</f>
        <v>1899-12-30 00:00:00.000</v>
      </c>
      <c r="R131" s="8">
        <f>Personnel!V131</f>
        <v>1</v>
      </c>
      <c r="S131" s="8"/>
      <c r="T131" s="8" t="str">
        <f t="shared" si="4"/>
        <v xml:space="preserve">   </v>
      </c>
      <c r="U131" s="8"/>
      <c r="V131" s="8"/>
      <c r="W131" s="8"/>
      <c r="X131" s="8"/>
      <c r="Y131" s="8"/>
      <c r="Z131" s="8"/>
      <c r="AA131" s="8" t="e">
        <f t="shared" ca="1" si="5"/>
        <v>#N/A</v>
      </c>
    </row>
    <row r="132" spans="1:27" x14ac:dyDescent="0.3">
      <c r="A132" s="8" t="str">
        <f>Personnel!A132</f>
        <v>131</v>
      </c>
      <c r="B132" s="8" t="str">
        <f>Personnel!B132</f>
        <v>131</v>
      </c>
      <c r="C132" s="8" t="str">
        <f>Personnel!C132</f>
        <v>131</v>
      </c>
      <c r="D132" s="8" t="str">
        <f>IF(Personnel!D132="","",Personnel!D132)</f>
        <v/>
      </c>
      <c r="E132" s="8" t="str">
        <f>Personnel!E132</f>
        <v xml:space="preserve"> </v>
      </c>
      <c r="F132" s="8" t="str">
        <f>Personnel!F132</f>
        <v xml:space="preserve"> </v>
      </c>
      <c r="G132" s="8" t="str">
        <f>Personnel!G132</f>
        <v xml:space="preserve"> </v>
      </c>
      <c r="H132" s="8" t="e">
        <f ca="1">VLOOKUP(Personnel!H132,ScheduleRotate!A$2:E530,5,FALSE)</f>
        <v>#N/A</v>
      </c>
      <c r="I132" s="8" t="e">
        <f>VLOOKUP(Personnel!I132,Site!B$3:C180,2,FALSE)</f>
        <v>#N/A</v>
      </c>
      <c r="J132" s="8">
        <f>IF(ISBLANK(Personnel!J132),-1,VLOOKUP(Personnel!J132,CostCenter!C$3:D162,2,FALSE))</f>
        <v>-1</v>
      </c>
      <c r="K132" s="8">
        <f>IF(ISBLANK(Personnel!K132),-1,VLOOKUP(Personnel!K132,Deptref!C$3:F190,4,FALSE))</f>
        <v>-1</v>
      </c>
      <c r="L132" s="8">
        <f>IF(ISBLANK(Personnel!L132),-1,VLOOKUP(Personnel!L132,Jobposts!C$3:D210,2,FALSE))</f>
        <v>-1</v>
      </c>
      <c r="M132" s="8">
        <v>-1</v>
      </c>
      <c r="N132" s="8">
        <v>0</v>
      </c>
      <c r="O132" s="8" t="str">
        <f>IF(ISBLANK(Personnel!S132),"",Personnel!S132)</f>
        <v/>
      </c>
      <c r="P132" s="49">
        <f ca="1">Personnel!T132</f>
        <v>44517</v>
      </c>
      <c r="Q132" s="49" t="str">
        <f>Personnel!U132</f>
        <v>1899-12-30 00:00:00.000</v>
      </c>
      <c r="R132" s="8">
        <f>Personnel!V132</f>
        <v>1</v>
      </c>
      <c r="S132" s="8"/>
      <c r="T132" s="8" t="str">
        <f t="shared" si="4"/>
        <v xml:space="preserve">   </v>
      </c>
      <c r="U132" s="8"/>
      <c r="V132" s="8"/>
      <c r="W132" s="8"/>
      <c r="X132" s="8"/>
      <c r="Y132" s="8"/>
      <c r="Z132" s="8"/>
      <c r="AA132" s="8" t="e">
        <f t="shared" ca="1" si="5"/>
        <v>#N/A</v>
      </c>
    </row>
    <row r="133" spans="1:27" x14ac:dyDescent="0.3">
      <c r="A133" s="8" t="str">
        <f>Personnel!A133</f>
        <v>132</v>
      </c>
      <c r="B133" s="8" t="str">
        <f>Personnel!B133</f>
        <v>132</v>
      </c>
      <c r="C133" s="8" t="str">
        <f>Personnel!C133</f>
        <v>132</v>
      </c>
      <c r="D133" s="8" t="str">
        <f>IF(Personnel!D133="","",Personnel!D133)</f>
        <v/>
      </c>
      <c r="E133" s="8" t="str">
        <f>Personnel!E133</f>
        <v xml:space="preserve"> </v>
      </c>
      <c r="F133" s="8" t="str">
        <f>Personnel!F133</f>
        <v xml:space="preserve"> </v>
      </c>
      <c r="G133" s="8" t="str">
        <f>Personnel!G133</f>
        <v xml:space="preserve"> </v>
      </c>
      <c r="H133" s="8" t="e">
        <f ca="1">VLOOKUP(Personnel!H133,ScheduleRotate!A$2:E531,5,FALSE)</f>
        <v>#N/A</v>
      </c>
      <c r="I133" s="8" t="e">
        <f>VLOOKUP(Personnel!I133,Site!B$3:C181,2,FALSE)</f>
        <v>#N/A</v>
      </c>
      <c r="J133" s="8">
        <f>IF(ISBLANK(Personnel!J133),-1,VLOOKUP(Personnel!J133,CostCenter!C$3:D163,2,FALSE))</f>
        <v>-1</v>
      </c>
      <c r="K133" s="8">
        <f>IF(ISBLANK(Personnel!K133),-1,VLOOKUP(Personnel!K133,Deptref!C$3:F191,4,FALSE))</f>
        <v>-1</v>
      </c>
      <c r="L133" s="8">
        <f>IF(ISBLANK(Personnel!L133),-1,VLOOKUP(Personnel!L133,Jobposts!C$3:D211,2,FALSE))</f>
        <v>-1</v>
      </c>
      <c r="M133" s="8">
        <v>-1</v>
      </c>
      <c r="N133" s="8">
        <v>0</v>
      </c>
      <c r="O133" s="8" t="str">
        <f>IF(ISBLANK(Personnel!S133),"",Personnel!S133)</f>
        <v/>
      </c>
      <c r="P133" s="49">
        <f ca="1">Personnel!T133</f>
        <v>44517</v>
      </c>
      <c r="Q133" s="49" t="str">
        <f>Personnel!U133</f>
        <v>1899-12-30 00:00:00.000</v>
      </c>
      <c r="R133" s="8">
        <f>Personnel!V133</f>
        <v>1</v>
      </c>
      <c r="S133" s="8"/>
      <c r="T133" s="8" t="str">
        <f t="shared" si="4"/>
        <v xml:space="preserve">   </v>
      </c>
      <c r="U133" s="8"/>
      <c r="V133" s="8"/>
      <c r="W133" s="8"/>
      <c r="X133" s="8"/>
      <c r="Y133" s="8"/>
      <c r="Z133" s="8"/>
      <c r="AA133" s="8" t="e">
        <f t="shared" ca="1" si="5"/>
        <v>#N/A</v>
      </c>
    </row>
    <row r="134" spans="1:27" x14ac:dyDescent="0.3">
      <c r="A134" s="8" t="str">
        <f>Personnel!A134</f>
        <v>133</v>
      </c>
      <c r="B134" s="8" t="str">
        <f>Personnel!B134</f>
        <v>133</v>
      </c>
      <c r="C134" s="8" t="str">
        <f>Personnel!C134</f>
        <v>133</v>
      </c>
      <c r="D134" s="8" t="str">
        <f>IF(Personnel!D134="","",Personnel!D134)</f>
        <v/>
      </c>
      <c r="E134" s="8" t="str">
        <f>Personnel!E134</f>
        <v xml:space="preserve"> </v>
      </c>
      <c r="F134" s="8" t="str">
        <f>Personnel!F134</f>
        <v xml:space="preserve"> </v>
      </c>
      <c r="G134" s="8" t="str">
        <f>Personnel!G134</f>
        <v xml:space="preserve"> </v>
      </c>
      <c r="H134" s="8" t="e">
        <f ca="1">VLOOKUP(Personnel!H134,ScheduleRotate!A$2:E532,5,FALSE)</f>
        <v>#N/A</v>
      </c>
      <c r="I134" s="8" t="e">
        <f>VLOOKUP(Personnel!I134,Site!B$3:C182,2,FALSE)</f>
        <v>#N/A</v>
      </c>
      <c r="J134" s="8">
        <f>IF(ISBLANK(Personnel!J134),-1,VLOOKUP(Personnel!J134,CostCenter!C$3:D164,2,FALSE))</f>
        <v>-1</v>
      </c>
      <c r="K134" s="8">
        <f>IF(ISBLANK(Personnel!K134),-1,VLOOKUP(Personnel!K134,Deptref!C$3:F192,4,FALSE))</f>
        <v>-1</v>
      </c>
      <c r="L134" s="8">
        <f>IF(ISBLANK(Personnel!L134),-1,VLOOKUP(Personnel!L134,Jobposts!C$3:D212,2,FALSE))</f>
        <v>-1</v>
      </c>
      <c r="M134" s="8">
        <v>-1</v>
      </c>
      <c r="N134" s="8">
        <v>0</v>
      </c>
      <c r="O134" s="8" t="str">
        <f>IF(ISBLANK(Personnel!S134),"",Personnel!S134)</f>
        <v/>
      </c>
      <c r="P134" s="49">
        <f ca="1">Personnel!T134</f>
        <v>44517</v>
      </c>
      <c r="Q134" s="49" t="str">
        <f>Personnel!U134</f>
        <v>1899-12-30 00:00:00.000</v>
      </c>
      <c r="R134" s="8">
        <f>Personnel!V134</f>
        <v>1</v>
      </c>
      <c r="S134" s="8"/>
      <c r="T134" s="8" t="str">
        <f t="shared" si="4"/>
        <v xml:space="preserve">   </v>
      </c>
      <c r="U134" s="8"/>
      <c r="V134" s="8"/>
      <c r="W134" s="8"/>
      <c r="X134" s="8"/>
      <c r="Y134" s="8"/>
      <c r="Z134" s="8"/>
      <c r="AA134" s="8" t="e">
        <f t="shared" ca="1" si="5"/>
        <v>#N/A</v>
      </c>
    </row>
    <row r="135" spans="1:27" x14ac:dyDescent="0.3">
      <c r="A135" s="8" t="str">
        <f>Personnel!A135</f>
        <v>134</v>
      </c>
      <c r="B135" s="8" t="str">
        <f>Personnel!B135</f>
        <v>134</v>
      </c>
      <c r="C135" s="8" t="str">
        <f>Personnel!C135</f>
        <v>134</v>
      </c>
      <c r="D135" s="8" t="str">
        <f>IF(Personnel!D135="","",Personnel!D135)</f>
        <v/>
      </c>
      <c r="E135" s="8" t="str">
        <f>Personnel!E135</f>
        <v xml:space="preserve"> </v>
      </c>
      <c r="F135" s="8" t="str">
        <f>Personnel!F135</f>
        <v xml:space="preserve"> </v>
      </c>
      <c r="G135" s="8" t="str">
        <f>Personnel!G135</f>
        <v xml:space="preserve"> </v>
      </c>
      <c r="H135" s="8" t="e">
        <f ca="1">VLOOKUP(Personnel!H135,ScheduleRotate!A$2:E533,5,FALSE)</f>
        <v>#N/A</v>
      </c>
      <c r="I135" s="8" t="e">
        <f>VLOOKUP(Personnel!I135,Site!B$3:C183,2,FALSE)</f>
        <v>#N/A</v>
      </c>
      <c r="J135" s="8">
        <f>IF(ISBLANK(Personnel!J135),-1,VLOOKUP(Personnel!J135,CostCenter!C$3:D165,2,FALSE))</f>
        <v>-1</v>
      </c>
      <c r="K135" s="8">
        <f>IF(ISBLANK(Personnel!K135),-1,VLOOKUP(Personnel!K135,Deptref!C$3:F193,4,FALSE))</f>
        <v>-1</v>
      </c>
      <c r="L135" s="8">
        <f>IF(ISBLANK(Personnel!L135),-1,VLOOKUP(Personnel!L135,Jobposts!C$3:D213,2,FALSE))</f>
        <v>-1</v>
      </c>
      <c r="M135" s="8">
        <v>-1</v>
      </c>
      <c r="N135" s="8">
        <v>0</v>
      </c>
      <c r="O135" s="8" t="str">
        <f>IF(ISBLANK(Personnel!S135),"",Personnel!S135)</f>
        <v/>
      </c>
      <c r="P135" s="49">
        <f ca="1">Personnel!T135</f>
        <v>44517</v>
      </c>
      <c r="Q135" s="49" t="str">
        <f>Personnel!U135</f>
        <v>1899-12-30 00:00:00.000</v>
      </c>
      <c r="R135" s="8">
        <f>Personnel!V135</f>
        <v>1</v>
      </c>
      <c r="S135" s="8"/>
      <c r="T135" s="8" t="str">
        <f t="shared" si="4"/>
        <v xml:space="preserve">   </v>
      </c>
      <c r="U135" s="8"/>
      <c r="V135" s="8"/>
      <c r="W135" s="8"/>
      <c r="X135" s="8"/>
      <c r="Y135" s="8"/>
      <c r="Z135" s="8"/>
      <c r="AA135" s="8" t="e">
        <f t="shared" ca="1" si="5"/>
        <v>#N/A</v>
      </c>
    </row>
    <row r="136" spans="1:27" x14ac:dyDescent="0.3">
      <c r="A136" s="8" t="str">
        <f>Personnel!A136</f>
        <v>135</v>
      </c>
      <c r="B136" s="8" t="str">
        <f>Personnel!B136</f>
        <v>135</v>
      </c>
      <c r="C136" s="8" t="str">
        <f>Personnel!C136</f>
        <v>135</v>
      </c>
      <c r="D136" s="8" t="str">
        <f>IF(Personnel!D136="","",Personnel!D136)</f>
        <v/>
      </c>
      <c r="E136" s="8" t="str">
        <f>Personnel!E136</f>
        <v xml:space="preserve"> </v>
      </c>
      <c r="F136" s="8" t="str">
        <f>Personnel!F136</f>
        <v xml:space="preserve"> </v>
      </c>
      <c r="G136" s="8" t="str">
        <f>Personnel!G136</f>
        <v xml:space="preserve"> </v>
      </c>
      <c r="H136" s="8" t="e">
        <f ca="1">VLOOKUP(Personnel!H136,ScheduleRotate!A$2:E534,5,FALSE)</f>
        <v>#N/A</v>
      </c>
      <c r="I136" s="8" t="e">
        <f>VLOOKUP(Personnel!I136,Site!B$3:C184,2,FALSE)</f>
        <v>#N/A</v>
      </c>
      <c r="J136" s="8">
        <f>IF(ISBLANK(Personnel!J136),-1,VLOOKUP(Personnel!J136,CostCenter!C$3:D166,2,FALSE))</f>
        <v>-1</v>
      </c>
      <c r="K136" s="8">
        <f>IF(ISBLANK(Personnel!K136),-1,VLOOKUP(Personnel!K136,Deptref!C$3:F194,4,FALSE))</f>
        <v>-1</v>
      </c>
      <c r="L136" s="8">
        <f>IF(ISBLANK(Personnel!L136),-1,VLOOKUP(Personnel!L136,Jobposts!C$3:D214,2,FALSE))</f>
        <v>-1</v>
      </c>
      <c r="M136" s="8">
        <v>-1</v>
      </c>
      <c r="N136" s="8">
        <v>0</v>
      </c>
      <c r="O136" s="8" t="str">
        <f>IF(ISBLANK(Personnel!S136),"",Personnel!S136)</f>
        <v/>
      </c>
      <c r="P136" s="49">
        <f ca="1">Personnel!T136</f>
        <v>44517</v>
      </c>
      <c r="Q136" s="49" t="str">
        <f>Personnel!U136</f>
        <v>1899-12-30 00:00:00.000</v>
      </c>
      <c r="R136" s="8">
        <f>Personnel!V136</f>
        <v>1</v>
      </c>
      <c r="S136" s="8"/>
      <c r="T136" s="8" t="str">
        <f t="shared" si="4"/>
        <v xml:space="preserve">   </v>
      </c>
      <c r="U136" s="8"/>
      <c r="V136" s="8"/>
      <c r="W136" s="8"/>
      <c r="X136" s="8"/>
      <c r="Y136" s="8"/>
      <c r="Z136" s="8"/>
      <c r="AA136" s="8" t="e">
        <f t="shared" ca="1" si="5"/>
        <v>#N/A</v>
      </c>
    </row>
    <row r="137" spans="1:27" x14ac:dyDescent="0.3">
      <c r="A137" s="8" t="str">
        <f>Personnel!A137</f>
        <v>136</v>
      </c>
      <c r="B137" s="8" t="str">
        <f>Personnel!B137</f>
        <v>136</v>
      </c>
      <c r="C137" s="8" t="str">
        <f>Personnel!C137</f>
        <v>136</v>
      </c>
      <c r="D137" s="8" t="str">
        <f>IF(Personnel!D137="","",Personnel!D137)</f>
        <v/>
      </c>
      <c r="E137" s="8" t="str">
        <f>Personnel!E137</f>
        <v xml:space="preserve"> </v>
      </c>
      <c r="F137" s="8" t="str">
        <f>Personnel!F137</f>
        <v xml:space="preserve"> </v>
      </c>
      <c r="G137" s="8" t="str">
        <f>Personnel!G137</f>
        <v xml:space="preserve"> </v>
      </c>
      <c r="H137" s="8" t="e">
        <f ca="1">VLOOKUP(Personnel!H137,ScheduleRotate!A$2:E535,5,FALSE)</f>
        <v>#N/A</v>
      </c>
      <c r="I137" s="8" t="e">
        <f>VLOOKUP(Personnel!I137,Site!B$3:C185,2,FALSE)</f>
        <v>#N/A</v>
      </c>
      <c r="J137" s="8">
        <f>IF(ISBLANK(Personnel!J137),-1,VLOOKUP(Personnel!J137,CostCenter!C$3:D167,2,FALSE))</f>
        <v>-1</v>
      </c>
      <c r="K137" s="8">
        <f>IF(ISBLANK(Personnel!K137),-1,VLOOKUP(Personnel!K137,Deptref!C$3:F195,4,FALSE))</f>
        <v>-1</v>
      </c>
      <c r="L137" s="8">
        <f>IF(ISBLANK(Personnel!L137),-1,VLOOKUP(Personnel!L137,Jobposts!C$3:D215,2,FALSE))</f>
        <v>-1</v>
      </c>
      <c r="M137" s="8">
        <v>-1</v>
      </c>
      <c r="N137" s="8">
        <v>0</v>
      </c>
      <c r="O137" s="8" t="str">
        <f>IF(ISBLANK(Personnel!S137),"",Personnel!S137)</f>
        <v/>
      </c>
      <c r="P137" s="49">
        <f ca="1">Personnel!T137</f>
        <v>44517</v>
      </c>
      <c r="Q137" s="49" t="str">
        <f>Personnel!U137</f>
        <v>1899-12-30 00:00:00.000</v>
      </c>
      <c r="R137" s="8">
        <f>Personnel!V137</f>
        <v>1</v>
      </c>
      <c r="S137" s="8"/>
      <c r="T137" s="8" t="str">
        <f t="shared" si="4"/>
        <v xml:space="preserve">   </v>
      </c>
      <c r="U137" s="8"/>
      <c r="V137" s="8"/>
      <c r="W137" s="8"/>
      <c r="X137" s="8"/>
      <c r="Y137" s="8"/>
      <c r="Z137" s="8"/>
      <c r="AA137" s="8" t="e">
        <f t="shared" ca="1" si="5"/>
        <v>#N/A</v>
      </c>
    </row>
    <row r="138" spans="1:27" x14ac:dyDescent="0.3">
      <c r="A138" s="8" t="str">
        <f>Personnel!A138</f>
        <v>137</v>
      </c>
      <c r="B138" s="8" t="str">
        <f>Personnel!B138</f>
        <v>137</v>
      </c>
      <c r="C138" s="8" t="str">
        <f>Personnel!C138</f>
        <v>137</v>
      </c>
      <c r="D138" s="8" t="str">
        <f>IF(Personnel!D138="","",Personnel!D138)</f>
        <v/>
      </c>
      <c r="E138" s="8" t="str">
        <f>Personnel!E138</f>
        <v xml:space="preserve"> </v>
      </c>
      <c r="F138" s="8" t="str">
        <f>Personnel!F138</f>
        <v xml:space="preserve"> </v>
      </c>
      <c r="G138" s="8" t="str">
        <f>Personnel!G138</f>
        <v xml:space="preserve"> </v>
      </c>
      <c r="H138" s="8" t="e">
        <f ca="1">VLOOKUP(Personnel!H138,ScheduleRotate!A$2:E536,5,FALSE)</f>
        <v>#N/A</v>
      </c>
      <c r="I138" s="8" t="e">
        <f>VLOOKUP(Personnel!I138,Site!B$3:C186,2,FALSE)</f>
        <v>#N/A</v>
      </c>
      <c r="J138" s="8">
        <f>IF(ISBLANK(Personnel!J138),-1,VLOOKUP(Personnel!J138,CostCenter!C$3:D168,2,FALSE))</f>
        <v>-1</v>
      </c>
      <c r="K138" s="8">
        <f>IF(ISBLANK(Personnel!K138),-1,VLOOKUP(Personnel!K138,Deptref!C$3:F196,4,FALSE))</f>
        <v>-1</v>
      </c>
      <c r="L138" s="8">
        <f>IF(ISBLANK(Personnel!L138),-1,VLOOKUP(Personnel!L138,Jobposts!C$3:D216,2,FALSE))</f>
        <v>-1</v>
      </c>
      <c r="M138" s="8">
        <v>-1</v>
      </c>
      <c r="N138" s="8">
        <v>0</v>
      </c>
      <c r="O138" s="8" t="str">
        <f>IF(ISBLANK(Personnel!S138),"",Personnel!S138)</f>
        <v/>
      </c>
      <c r="P138" s="49">
        <f ca="1">Personnel!T138</f>
        <v>44517</v>
      </c>
      <c r="Q138" s="49" t="str">
        <f>Personnel!U138</f>
        <v>1899-12-30 00:00:00.000</v>
      </c>
      <c r="R138" s="8">
        <f>Personnel!V138</f>
        <v>1</v>
      </c>
      <c r="S138" s="8"/>
      <c r="T138" s="8" t="str">
        <f t="shared" si="4"/>
        <v xml:space="preserve">   </v>
      </c>
      <c r="U138" s="8"/>
      <c r="V138" s="8"/>
      <c r="W138" s="8"/>
      <c r="X138" s="8"/>
      <c r="Y138" s="8"/>
      <c r="Z138" s="8"/>
      <c r="AA138" s="8" t="e">
        <f t="shared" ca="1" si="5"/>
        <v>#N/A</v>
      </c>
    </row>
    <row r="139" spans="1:27" x14ac:dyDescent="0.3">
      <c r="A139" s="8" t="str">
        <f>Personnel!A139</f>
        <v>138</v>
      </c>
      <c r="B139" s="8" t="str">
        <f>Personnel!B139</f>
        <v>138</v>
      </c>
      <c r="C139" s="8" t="str">
        <f>Personnel!C139</f>
        <v>138</v>
      </c>
      <c r="D139" s="8" t="str">
        <f>IF(Personnel!D139="","",Personnel!D139)</f>
        <v/>
      </c>
      <c r="E139" s="8" t="str">
        <f>Personnel!E139</f>
        <v xml:space="preserve"> </v>
      </c>
      <c r="F139" s="8" t="str">
        <f>Personnel!F139</f>
        <v xml:space="preserve"> </v>
      </c>
      <c r="G139" s="8" t="str">
        <f>Personnel!G139</f>
        <v xml:space="preserve"> </v>
      </c>
      <c r="H139" s="8" t="e">
        <f ca="1">VLOOKUP(Personnel!H139,ScheduleRotate!A$2:E537,5,FALSE)</f>
        <v>#N/A</v>
      </c>
      <c r="I139" s="8" t="e">
        <f>VLOOKUP(Personnel!I139,Site!B$3:C187,2,FALSE)</f>
        <v>#N/A</v>
      </c>
      <c r="J139" s="8">
        <f>IF(ISBLANK(Personnel!J139),-1,VLOOKUP(Personnel!J139,CostCenter!C$3:D169,2,FALSE))</f>
        <v>-1</v>
      </c>
      <c r="K139" s="8">
        <f>IF(ISBLANK(Personnel!K139),-1,VLOOKUP(Personnel!K139,Deptref!C$3:F197,4,FALSE))</f>
        <v>-1</v>
      </c>
      <c r="L139" s="8">
        <f>IF(ISBLANK(Personnel!L139),-1,VLOOKUP(Personnel!L139,Jobposts!C$3:D217,2,FALSE))</f>
        <v>-1</v>
      </c>
      <c r="M139" s="8">
        <v>-1</v>
      </c>
      <c r="N139" s="8">
        <v>0</v>
      </c>
      <c r="O139" s="8" t="str">
        <f>IF(ISBLANK(Personnel!S139),"",Personnel!S139)</f>
        <v/>
      </c>
      <c r="P139" s="49">
        <f ca="1">Personnel!T139</f>
        <v>44517</v>
      </c>
      <c r="Q139" s="49" t="str">
        <f>Personnel!U139</f>
        <v>1899-12-30 00:00:00.000</v>
      </c>
      <c r="R139" s="8">
        <f>Personnel!V139</f>
        <v>1</v>
      </c>
      <c r="S139" s="8"/>
      <c r="T139" s="8" t="str">
        <f t="shared" si="4"/>
        <v xml:space="preserve">   </v>
      </c>
      <c r="U139" s="8"/>
      <c r="V139" s="8"/>
      <c r="W139" s="8"/>
      <c r="X139" s="8"/>
      <c r="Y139" s="8"/>
      <c r="Z139" s="8"/>
      <c r="AA139" s="8" t="e">
        <f t="shared" ca="1" si="5"/>
        <v>#N/A</v>
      </c>
    </row>
    <row r="140" spans="1:27" x14ac:dyDescent="0.3">
      <c r="A140" s="8" t="str">
        <f>Personnel!A140</f>
        <v>139</v>
      </c>
      <c r="B140" s="8" t="str">
        <f>Personnel!B140</f>
        <v>139</v>
      </c>
      <c r="C140" s="8" t="str">
        <f>Personnel!C140</f>
        <v>139</v>
      </c>
      <c r="D140" s="8" t="str">
        <f>IF(Personnel!D140="","",Personnel!D140)</f>
        <v/>
      </c>
      <c r="E140" s="8" t="str">
        <f>Personnel!E140</f>
        <v xml:space="preserve"> </v>
      </c>
      <c r="F140" s="8" t="str">
        <f>Personnel!F140</f>
        <v xml:space="preserve"> </v>
      </c>
      <c r="G140" s="8" t="str">
        <f>Personnel!G140</f>
        <v xml:space="preserve"> </v>
      </c>
      <c r="H140" s="8" t="e">
        <f ca="1">VLOOKUP(Personnel!H140,ScheduleRotate!A$2:E538,5,FALSE)</f>
        <v>#N/A</v>
      </c>
      <c r="I140" s="8" t="e">
        <f>VLOOKUP(Personnel!I140,Site!B$3:C188,2,FALSE)</f>
        <v>#N/A</v>
      </c>
      <c r="J140" s="8">
        <f>IF(ISBLANK(Personnel!J140),-1,VLOOKUP(Personnel!J140,CostCenter!C$3:D170,2,FALSE))</f>
        <v>-1</v>
      </c>
      <c r="K140" s="8">
        <f>IF(ISBLANK(Personnel!K140),-1,VLOOKUP(Personnel!K140,Deptref!C$3:F198,4,FALSE))</f>
        <v>-1</v>
      </c>
      <c r="L140" s="8">
        <f>IF(ISBLANK(Personnel!L140),-1,VLOOKUP(Personnel!L140,Jobposts!C$3:D218,2,FALSE))</f>
        <v>-1</v>
      </c>
      <c r="M140" s="8">
        <v>-1</v>
      </c>
      <c r="N140" s="8">
        <v>0</v>
      </c>
      <c r="O140" s="8" t="str">
        <f>IF(ISBLANK(Personnel!S140),"",Personnel!S140)</f>
        <v/>
      </c>
      <c r="P140" s="49">
        <f ca="1">Personnel!T140</f>
        <v>44517</v>
      </c>
      <c r="Q140" s="49" t="str">
        <f>Personnel!U140</f>
        <v>1899-12-30 00:00:00.000</v>
      </c>
      <c r="R140" s="8">
        <f>Personnel!V140</f>
        <v>1</v>
      </c>
      <c r="S140" s="8"/>
      <c r="T140" s="8" t="str">
        <f t="shared" si="4"/>
        <v xml:space="preserve">   </v>
      </c>
      <c r="U140" s="8"/>
      <c r="V140" s="8"/>
      <c r="W140" s="8"/>
      <c r="X140" s="8"/>
      <c r="Y140" s="8"/>
      <c r="Z140" s="8"/>
      <c r="AA140" s="8" t="e">
        <f t="shared" ca="1" si="5"/>
        <v>#N/A</v>
      </c>
    </row>
    <row r="141" spans="1:27" x14ac:dyDescent="0.3">
      <c r="A141" s="8" t="str">
        <f>Personnel!A141</f>
        <v>140</v>
      </c>
      <c r="B141" s="8" t="str">
        <f>Personnel!B141</f>
        <v>140</v>
      </c>
      <c r="C141" s="8" t="str">
        <f>Personnel!C141</f>
        <v>140</v>
      </c>
      <c r="D141" s="8" t="str">
        <f>IF(Personnel!D141="","",Personnel!D141)</f>
        <v/>
      </c>
      <c r="E141" s="8" t="str">
        <f>Personnel!E141</f>
        <v xml:space="preserve"> </v>
      </c>
      <c r="F141" s="8" t="str">
        <f>Personnel!F141</f>
        <v xml:space="preserve"> </v>
      </c>
      <c r="G141" s="8" t="str">
        <f>Personnel!G141</f>
        <v xml:space="preserve"> </v>
      </c>
      <c r="H141" s="8" t="e">
        <f ca="1">VLOOKUP(Personnel!H141,ScheduleRotate!A$2:E539,5,FALSE)</f>
        <v>#N/A</v>
      </c>
      <c r="I141" s="8" t="e">
        <f>VLOOKUP(Personnel!I141,Site!B$3:C189,2,FALSE)</f>
        <v>#N/A</v>
      </c>
      <c r="J141" s="8">
        <f>IF(ISBLANK(Personnel!J141),-1,VLOOKUP(Personnel!J141,CostCenter!C$3:D171,2,FALSE))</f>
        <v>-1</v>
      </c>
      <c r="K141" s="8">
        <f>IF(ISBLANK(Personnel!K141),-1,VLOOKUP(Personnel!K141,Deptref!C$3:F199,4,FALSE))</f>
        <v>-1</v>
      </c>
      <c r="L141" s="8">
        <f>IF(ISBLANK(Personnel!L141),-1,VLOOKUP(Personnel!L141,Jobposts!C$3:D219,2,FALSE))</f>
        <v>-1</v>
      </c>
      <c r="M141" s="8">
        <v>-1</v>
      </c>
      <c r="N141" s="8">
        <v>0</v>
      </c>
      <c r="O141" s="8" t="str">
        <f>IF(ISBLANK(Personnel!S141),"",Personnel!S141)</f>
        <v/>
      </c>
      <c r="P141" s="49">
        <f ca="1">Personnel!T141</f>
        <v>44517</v>
      </c>
      <c r="Q141" s="49" t="str">
        <f>Personnel!U141</f>
        <v>1899-12-30 00:00:00.000</v>
      </c>
      <c r="R141" s="8">
        <f>Personnel!V141</f>
        <v>1</v>
      </c>
      <c r="S141" s="8"/>
      <c r="T141" s="8" t="str">
        <f t="shared" si="4"/>
        <v xml:space="preserve">   </v>
      </c>
      <c r="U141" s="8"/>
      <c r="V141" s="8"/>
      <c r="W141" s="8"/>
      <c r="X141" s="8"/>
      <c r="Y141" s="8"/>
      <c r="Z141" s="8"/>
      <c r="AA141" s="8" t="e">
        <f t="shared" ca="1" si="5"/>
        <v>#N/A</v>
      </c>
    </row>
    <row r="142" spans="1:27" x14ac:dyDescent="0.3">
      <c r="A142" s="8" t="str">
        <f>Personnel!A142</f>
        <v>141</v>
      </c>
      <c r="B142" s="8" t="str">
        <f>Personnel!B142</f>
        <v>141</v>
      </c>
      <c r="C142" s="8" t="str">
        <f>Personnel!C142</f>
        <v>141</v>
      </c>
      <c r="D142" s="8" t="str">
        <f>IF(Personnel!D142="","",Personnel!D142)</f>
        <v/>
      </c>
      <c r="E142" s="8" t="str">
        <f>Personnel!E142</f>
        <v xml:space="preserve"> </v>
      </c>
      <c r="F142" s="8" t="str">
        <f>Personnel!F142</f>
        <v xml:space="preserve"> </v>
      </c>
      <c r="G142" s="8" t="str">
        <f>Personnel!G142</f>
        <v xml:space="preserve"> </v>
      </c>
      <c r="H142" s="8" t="e">
        <f ca="1">VLOOKUP(Personnel!H142,ScheduleRotate!A$2:E540,5,FALSE)</f>
        <v>#N/A</v>
      </c>
      <c r="I142" s="8" t="e">
        <f>VLOOKUP(Personnel!I142,Site!B$3:C190,2,FALSE)</f>
        <v>#N/A</v>
      </c>
      <c r="J142" s="8">
        <f>IF(ISBLANK(Personnel!J142),-1,VLOOKUP(Personnel!J142,CostCenter!C$3:D172,2,FALSE))</f>
        <v>-1</v>
      </c>
      <c r="K142" s="8">
        <f>IF(ISBLANK(Personnel!K142),-1,VLOOKUP(Personnel!K142,Deptref!C$3:F200,4,FALSE))</f>
        <v>-1</v>
      </c>
      <c r="L142" s="8">
        <f>IF(ISBLANK(Personnel!L142),-1,VLOOKUP(Personnel!L142,Jobposts!C$3:D220,2,FALSE))</f>
        <v>-1</v>
      </c>
      <c r="M142" s="8">
        <v>-1</v>
      </c>
      <c r="N142" s="8">
        <v>0</v>
      </c>
      <c r="O142" s="8" t="str">
        <f>IF(ISBLANK(Personnel!S142),"",Personnel!S142)</f>
        <v/>
      </c>
      <c r="P142" s="49">
        <f ca="1">Personnel!T142</f>
        <v>44517</v>
      </c>
      <c r="Q142" s="49" t="str">
        <f>Personnel!U142</f>
        <v>1899-12-30 00:00:00.000</v>
      </c>
      <c r="R142" s="8">
        <f>Personnel!V142</f>
        <v>1</v>
      </c>
      <c r="S142" s="8"/>
      <c r="T142" s="8" t="str">
        <f t="shared" si="4"/>
        <v xml:space="preserve">   </v>
      </c>
      <c r="U142" s="8"/>
      <c r="V142" s="8"/>
      <c r="W142" s="8"/>
      <c r="X142" s="8"/>
      <c r="Y142" s="8"/>
      <c r="Z142" s="8"/>
      <c r="AA142" s="8" t="e">
        <f t="shared" ca="1" si="5"/>
        <v>#N/A</v>
      </c>
    </row>
    <row r="143" spans="1:27" x14ac:dyDescent="0.3">
      <c r="A143" s="8" t="str">
        <f>Personnel!A143</f>
        <v>142</v>
      </c>
      <c r="B143" s="8" t="str">
        <f>Personnel!B143</f>
        <v>142</v>
      </c>
      <c r="C143" s="8" t="str">
        <f>Personnel!C143</f>
        <v>142</v>
      </c>
      <c r="D143" s="8" t="str">
        <f>IF(Personnel!D143="","",Personnel!D143)</f>
        <v/>
      </c>
      <c r="E143" s="8" t="str">
        <f>Personnel!E143</f>
        <v xml:space="preserve"> </v>
      </c>
      <c r="F143" s="8" t="str">
        <f>Personnel!F143</f>
        <v xml:space="preserve"> </v>
      </c>
      <c r="G143" s="8" t="str">
        <f>Personnel!G143</f>
        <v xml:space="preserve"> </v>
      </c>
      <c r="H143" s="8" t="e">
        <f ca="1">VLOOKUP(Personnel!H143,ScheduleRotate!A$2:E541,5,FALSE)</f>
        <v>#N/A</v>
      </c>
      <c r="I143" s="8" t="e">
        <f>VLOOKUP(Personnel!I143,Site!B$3:C191,2,FALSE)</f>
        <v>#N/A</v>
      </c>
      <c r="J143" s="8">
        <f>IF(ISBLANK(Personnel!J143),-1,VLOOKUP(Personnel!J143,CostCenter!C$3:D173,2,FALSE))</f>
        <v>-1</v>
      </c>
      <c r="K143" s="8">
        <f>IF(ISBLANK(Personnel!K143),-1,VLOOKUP(Personnel!K143,Deptref!C$3:F201,4,FALSE))</f>
        <v>-1</v>
      </c>
      <c r="L143" s="8">
        <f>IF(ISBLANK(Personnel!L143),-1,VLOOKUP(Personnel!L143,Jobposts!C$3:D221,2,FALSE))</f>
        <v>-1</v>
      </c>
      <c r="M143" s="8">
        <v>-1</v>
      </c>
      <c r="N143" s="8">
        <v>0</v>
      </c>
      <c r="O143" s="8" t="str">
        <f>IF(ISBLANK(Personnel!S143),"",Personnel!S143)</f>
        <v/>
      </c>
      <c r="P143" s="49">
        <f ca="1">Personnel!T143</f>
        <v>44517</v>
      </c>
      <c r="Q143" s="49" t="str">
        <f>Personnel!U143</f>
        <v>1899-12-30 00:00:00.000</v>
      </c>
      <c r="R143" s="8">
        <f>Personnel!V143</f>
        <v>1</v>
      </c>
      <c r="S143" s="8"/>
      <c r="T143" s="8" t="str">
        <f t="shared" si="4"/>
        <v xml:space="preserve">   </v>
      </c>
      <c r="U143" s="8"/>
      <c r="V143" s="8"/>
      <c r="W143" s="8"/>
      <c r="X143" s="8"/>
      <c r="Y143" s="8"/>
      <c r="Z143" s="8"/>
      <c r="AA143" s="8" t="e">
        <f t="shared" ca="1" si="5"/>
        <v>#N/A</v>
      </c>
    </row>
    <row r="144" spans="1:27" x14ac:dyDescent="0.3">
      <c r="A144" s="8" t="str">
        <f>Personnel!A144</f>
        <v>143</v>
      </c>
      <c r="B144" s="8" t="str">
        <f>Personnel!B144</f>
        <v>143</v>
      </c>
      <c r="C144" s="8" t="str">
        <f>Personnel!C144</f>
        <v>143</v>
      </c>
      <c r="D144" s="8" t="str">
        <f>IF(Personnel!D144="","",Personnel!D144)</f>
        <v/>
      </c>
      <c r="E144" s="8" t="str">
        <f>Personnel!E144</f>
        <v xml:space="preserve"> </v>
      </c>
      <c r="F144" s="8" t="str">
        <f>Personnel!F144</f>
        <v xml:space="preserve"> </v>
      </c>
      <c r="G144" s="8" t="str">
        <f>Personnel!G144</f>
        <v xml:space="preserve"> </v>
      </c>
      <c r="H144" s="8" t="e">
        <f ca="1">VLOOKUP(Personnel!H144,ScheduleRotate!A$2:E542,5,FALSE)</f>
        <v>#N/A</v>
      </c>
      <c r="I144" s="8" t="e">
        <f>VLOOKUP(Personnel!I144,Site!B$3:C192,2,FALSE)</f>
        <v>#N/A</v>
      </c>
      <c r="J144" s="8">
        <f>IF(ISBLANK(Personnel!J144),-1,VLOOKUP(Personnel!J144,CostCenter!C$3:D174,2,FALSE))</f>
        <v>-1</v>
      </c>
      <c r="K144" s="8">
        <f>IF(ISBLANK(Personnel!K144),-1,VLOOKUP(Personnel!K144,Deptref!C$3:F202,4,FALSE))</f>
        <v>-1</v>
      </c>
      <c r="L144" s="8">
        <f>IF(ISBLANK(Personnel!L144),-1,VLOOKUP(Personnel!L144,Jobposts!C$3:D222,2,FALSE))</f>
        <v>-1</v>
      </c>
      <c r="M144" s="8">
        <v>-1</v>
      </c>
      <c r="N144" s="8">
        <v>0</v>
      </c>
      <c r="O144" s="8" t="str">
        <f>IF(ISBLANK(Personnel!S144),"",Personnel!S144)</f>
        <v/>
      </c>
      <c r="P144" s="49">
        <f ca="1">Personnel!T144</f>
        <v>44517</v>
      </c>
      <c r="Q144" s="49" t="str">
        <f>Personnel!U144</f>
        <v>1899-12-30 00:00:00.000</v>
      </c>
      <c r="R144" s="8">
        <f>Personnel!V144</f>
        <v>1</v>
      </c>
      <c r="S144" s="8"/>
      <c r="T144" s="8" t="str">
        <f t="shared" si="4"/>
        <v xml:space="preserve">   </v>
      </c>
      <c r="U144" s="8"/>
      <c r="V144" s="8"/>
      <c r="W144" s="8"/>
      <c r="X144" s="8"/>
      <c r="Y144" s="8"/>
      <c r="Z144" s="8"/>
      <c r="AA144" s="8" t="e">
        <f t="shared" ca="1" si="5"/>
        <v>#N/A</v>
      </c>
    </row>
    <row r="145" spans="1:27" x14ac:dyDescent="0.3">
      <c r="A145" s="8" t="str">
        <f>Personnel!A145</f>
        <v>144</v>
      </c>
      <c r="B145" s="8" t="str">
        <f>Personnel!B145</f>
        <v>144</v>
      </c>
      <c r="C145" s="8" t="str">
        <f>Personnel!C145</f>
        <v>144</v>
      </c>
      <c r="D145" s="8" t="str">
        <f>IF(Personnel!D145="","",Personnel!D145)</f>
        <v/>
      </c>
      <c r="E145" s="8" t="str">
        <f>Personnel!E145</f>
        <v xml:space="preserve"> </v>
      </c>
      <c r="F145" s="8" t="str">
        <f>Personnel!F145</f>
        <v xml:space="preserve"> </v>
      </c>
      <c r="G145" s="8" t="str">
        <f>Personnel!G145</f>
        <v xml:space="preserve"> </v>
      </c>
      <c r="H145" s="8" t="e">
        <f ca="1">VLOOKUP(Personnel!H145,ScheduleRotate!A$2:E543,5,FALSE)</f>
        <v>#N/A</v>
      </c>
      <c r="I145" s="8" t="e">
        <f>VLOOKUP(Personnel!I145,Site!B$3:C193,2,FALSE)</f>
        <v>#N/A</v>
      </c>
      <c r="J145" s="8">
        <f>IF(ISBLANK(Personnel!J145),-1,VLOOKUP(Personnel!J145,CostCenter!C$3:D175,2,FALSE))</f>
        <v>-1</v>
      </c>
      <c r="K145" s="8">
        <f>IF(ISBLANK(Personnel!K145),-1,VLOOKUP(Personnel!K145,Deptref!C$3:F203,4,FALSE))</f>
        <v>-1</v>
      </c>
      <c r="L145" s="8">
        <f>IF(ISBLANK(Personnel!L145),-1,VLOOKUP(Personnel!L145,Jobposts!C$3:D223,2,FALSE))</f>
        <v>-1</v>
      </c>
      <c r="M145" s="8">
        <v>-1</v>
      </c>
      <c r="N145" s="8">
        <v>0</v>
      </c>
      <c r="O145" s="8" t="str">
        <f>IF(ISBLANK(Personnel!S145),"",Personnel!S145)</f>
        <v/>
      </c>
      <c r="P145" s="49">
        <f ca="1">Personnel!T145</f>
        <v>44517</v>
      </c>
      <c r="Q145" s="49" t="str">
        <f>Personnel!U145</f>
        <v>1899-12-30 00:00:00.000</v>
      </c>
      <c r="R145" s="8">
        <f>Personnel!V145</f>
        <v>1</v>
      </c>
      <c r="S145" s="8"/>
      <c r="T145" s="8" t="str">
        <f t="shared" si="4"/>
        <v xml:space="preserve">   </v>
      </c>
      <c r="U145" s="8"/>
      <c r="V145" s="8"/>
      <c r="W145" s="8"/>
      <c r="X145" s="8"/>
      <c r="Y145" s="8"/>
      <c r="Z145" s="8"/>
      <c r="AA145" s="8" t="e">
        <f t="shared" ca="1" si="5"/>
        <v>#N/A</v>
      </c>
    </row>
    <row r="146" spans="1:27" x14ac:dyDescent="0.3">
      <c r="A146" s="8" t="str">
        <f>Personnel!A146</f>
        <v>145</v>
      </c>
      <c r="B146" s="8" t="str">
        <f>Personnel!B146</f>
        <v>145</v>
      </c>
      <c r="C146" s="8" t="str">
        <f>Personnel!C146</f>
        <v>145</v>
      </c>
      <c r="D146" s="8" t="str">
        <f>IF(Personnel!D146="","",Personnel!D146)</f>
        <v/>
      </c>
      <c r="E146" s="8" t="str">
        <f>Personnel!E146</f>
        <v xml:space="preserve"> </v>
      </c>
      <c r="F146" s="8" t="str">
        <f>Personnel!F146</f>
        <v xml:space="preserve"> </v>
      </c>
      <c r="G146" s="8" t="str">
        <f>Personnel!G146</f>
        <v xml:space="preserve"> </v>
      </c>
      <c r="H146" s="8" t="e">
        <f ca="1">VLOOKUP(Personnel!H146,ScheduleRotate!A$2:E544,5,FALSE)</f>
        <v>#N/A</v>
      </c>
      <c r="I146" s="8" t="e">
        <f>VLOOKUP(Personnel!I146,Site!B$3:C194,2,FALSE)</f>
        <v>#N/A</v>
      </c>
      <c r="J146" s="8">
        <f>IF(ISBLANK(Personnel!J146),-1,VLOOKUP(Personnel!J146,CostCenter!C$3:D176,2,FALSE))</f>
        <v>-1</v>
      </c>
      <c r="K146" s="8">
        <f>IF(ISBLANK(Personnel!K146),-1,VLOOKUP(Personnel!K146,Deptref!C$3:F204,4,FALSE))</f>
        <v>-1</v>
      </c>
      <c r="L146" s="8">
        <f>IF(ISBLANK(Personnel!L146),-1,VLOOKUP(Personnel!L146,Jobposts!C$3:D224,2,FALSE))</f>
        <v>-1</v>
      </c>
      <c r="M146" s="8">
        <v>-1</v>
      </c>
      <c r="N146" s="8">
        <v>0</v>
      </c>
      <c r="O146" s="8" t="str">
        <f>IF(ISBLANK(Personnel!S146),"",Personnel!S146)</f>
        <v/>
      </c>
      <c r="P146" s="49">
        <f ca="1">Personnel!T146</f>
        <v>44517</v>
      </c>
      <c r="Q146" s="49" t="str">
        <f>Personnel!U146</f>
        <v>1899-12-30 00:00:00.000</v>
      </c>
      <c r="R146" s="8">
        <f>Personnel!V146</f>
        <v>1</v>
      </c>
      <c r="S146" s="8"/>
      <c r="T146" s="8" t="str">
        <f t="shared" si="4"/>
        <v xml:space="preserve">   </v>
      </c>
      <c r="U146" s="8"/>
      <c r="V146" s="8"/>
      <c r="W146" s="8"/>
      <c r="X146" s="8"/>
      <c r="Y146" s="8"/>
      <c r="Z146" s="8"/>
      <c r="AA146" s="8" t="e">
        <f t="shared" ca="1" si="5"/>
        <v>#N/A</v>
      </c>
    </row>
    <row r="147" spans="1:27" x14ac:dyDescent="0.3">
      <c r="A147" s="8" t="str">
        <f>Personnel!A147</f>
        <v>146</v>
      </c>
      <c r="B147" s="8" t="str">
        <f>Personnel!B147</f>
        <v>146</v>
      </c>
      <c r="C147" s="8" t="str">
        <f>Personnel!C147</f>
        <v>146</v>
      </c>
      <c r="D147" s="8" t="str">
        <f>IF(Personnel!D147="","",Personnel!D147)</f>
        <v/>
      </c>
      <c r="E147" s="8" t="str">
        <f>Personnel!E147</f>
        <v xml:space="preserve"> </v>
      </c>
      <c r="F147" s="8" t="str">
        <f>Personnel!F147</f>
        <v xml:space="preserve"> </v>
      </c>
      <c r="G147" s="8" t="str">
        <f>Personnel!G147</f>
        <v xml:space="preserve"> </v>
      </c>
      <c r="H147" s="8" t="e">
        <f ca="1">VLOOKUP(Personnel!H147,ScheduleRotate!A$2:E545,5,FALSE)</f>
        <v>#N/A</v>
      </c>
      <c r="I147" s="8" t="e">
        <f>VLOOKUP(Personnel!I147,Site!B$3:C195,2,FALSE)</f>
        <v>#N/A</v>
      </c>
      <c r="J147" s="8">
        <f>IF(ISBLANK(Personnel!J147),-1,VLOOKUP(Personnel!J147,CostCenter!C$3:D177,2,FALSE))</f>
        <v>-1</v>
      </c>
      <c r="K147" s="8">
        <f>IF(ISBLANK(Personnel!K147),-1,VLOOKUP(Personnel!K147,Deptref!C$3:F205,4,FALSE))</f>
        <v>-1</v>
      </c>
      <c r="L147" s="8">
        <f>IF(ISBLANK(Personnel!L147),-1,VLOOKUP(Personnel!L147,Jobposts!C$3:D225,2,FALSE))</f>
        <v>-1</v>
      </c>
      <c r="M147" s="8">
        <v>-1</v>
      </c>
      <c r="N147" s="8">
        <v>0</v>
      </c>
      <c r="O147" s="8" t="str">
        <f>IF(ISBLANK(Personnel!S147),"",Personnel!S147)</f>
        <v/>
      </c>
      <c r="P147" s="49">
        <f ca="1">Personnel!T147</f>
        <v>44517</v>
      </c>
      <c r="Q147" s="49" t="str">
        <f>Personnel!U147</f>
        <v>1899-12-30 00:00:00.000</v>
      </c>
      <c r="R147" s="8">
        <f>Personnel!V147</f>
        <v>1</v>
      </c>
      <c r="S147" s="8"/>
      <c r="T147" s="8" t="str">
        <f t="shared" si="4"/>
        <v xml:space="preserve">   </v>
      </c>
      <c r="U147" s="8"/>
      <c r="V147" s="8"/>
      <c r="W147" s="8"/>
      <c r="X147" s="8"/>
      <c r="Y147" s="8"/>
      <c r="Z147" s="8"/>
      <c r="AA147" s="8" t="e">
        <f t="shared" ca="1" si="5"/>
        <v>#N/A</v>
      </c>
    </row>
    <row r="148" spans="1:27" x14ac:dyDescent="0.3">
      <c r="A148" s="8" t="str">
        <f>Personnel!A148</f>
        <v>147</v>
      </c>
      <c r="B148" s="8" t="str">
        <f>Personnel!B148</f>
        <v>147</v>
      </c>
      <c r="C148" s="8" t="str">
        <f>Personnel!C148</f>
        <v>147</v>
      </c>
      <c r="D148" s="8" t="str">
        <f>IF(Personnel!D148="","",Personnel!D148)</f>
        <v/>
      </c>
      <c r="E148" s="8" t="str">
        <f>Personnel!E148</f>
        <v xml:space="preserve"> </v>
      </c>
      <c r="F148" s="8" t="str">
        <f>Personnel!F148</f>
        <v xml:space="preserve"> </v>
      </c>
      <c r="G148" s="8" t="str">
        <f>Personnel!G148</f>
        <v xml:space="preserve"> </v>
      </c>
      <c r="H148" s="8" t="e">
        <f ca="1">VLOOKUP(Personnel!H148,ScheduleRotate!A$2:E546,5,FALSE)</f>
        <v>#N/A</v>
      </c>
      <c r="I148" s="8" t="e">
        <f>VLOOKUP(Personnel!I148,Site!B$3:C196,2,FALSE)</f>
        <v>#N/A</v>
      </c>
      <c r="J148" s="8">
        <f>IF(ISBLANK(Personnel!J148),-1,VLOOKUP(Personnel!J148,CostCenter!C$3:D178,2,FALSE))</f>
        <v>-1</v>
      </c>
      <c r="K148" s="8">
        <f>IF(ISBLANK(Personnel!K148),-1,VLOOKUP(Personnel!K148,Deptref!C$3:F206,4,FALSE))</f>
        <v>-1</v>
      </c>
      <c r="L148" s="8">
        <f>IF(ISBLANK(Personnel!L148),-1,VLOOKUP(Personnel!L148,Jobposts!C$3:D226,2,FALSE))</f>
        <v>-1</v>
      </c>
      <c r="M148" s="8">
        <v>-1</v>
      </c>
      <c r="N148" s="8">
        <v>0</v>
      </c>
      <c r="O148" s="8" t="str">
        <f>IF(ISBLANK(Personnel!S148),"",Personnel!S148)</f>
        <v/>
      </c>
      <c r="P148" s="49">
        <f ca="1">Personnel!T148</f>
        <v>44517</v>
      </c>
      <c r="Q148" s="49" t="str">
        <f>Personnel!U148</f>
        <v>1899-12-30 00:00:00.000</v>
      </c>
      <c r="R148" s="8">
        <f>Personnel!V148</f>
        <v>1</v>
      </c>
      <c r="S148" s="8"/>
      <c r="T148" s="8" t="str">
        <f t="shared" si="4"/>
        <v xml:space="preserve">   </v>
      </c>
      <c r="U148" s="8"/>
      <c r="V148" s="8"/>
      <c r="W148" s="8"/>
      <c r="X148" s="8"/>
      <c r="Y148" s="8"/>
      <c r="Z148" s="8"/>
      <c r="AA148" s="8" t="e">
        <f t="shared" ca="1" si="5"/>
        <v>#N/A</v>
      </c>
    </row>
    <row r="149" spans="1:27" x14ac:dyDescent="0.3">
      <c r="A149" s="8" t="str">
        <f>Personnel!A149</f>
        <v>148</v>
      </c>
      <c r="B149" s="8" t="str">
        <f>Personnel!B149</f>
        <v>148</v>
      </c>
      <c r="C149" s="8" t="str">
        <f>Personnel!C149</f>
        <v>148</v>
      </c>
      <c r="D149" s="8" t="str">
        <f>IF(Personnel!D149="","",Personnel!D149)</f>
        <v/>
      </c>
      <c r="E149" s="8" t="str">
        <f>Personnel!E149</f>
        <v xml:space="preserve"> </v>
      </c>
      <c r="F149" s="8" t="str">
        <f>Personnel!F149</f>
        <v xml:space="preserve"> </v>
      </c>
      <c r="G149" s="8" t="str">
        <f>Personnel!G149</f>
        <v xml:space="preserve"> </v>
      </c>
      <c r="H149" s="8" t="e">
        <f ca="1">VLOOKUP(Personnel!H149,ScheduleRotate!A$2:E547,5,FALSE)</f>
        <v>#N/A</v>
      </c>
      <c r="I149" s="8" t="e">
        <f>VLOOKUP(Personnel!I149,Site!B$3:C197,2,FALSE)</f>
        <v>#N/A</v>
      </c>
      <c r="J149" s="8">
        <f>IF(ISBLANK(Personnel!J149),-1,VLOOKUP(Personnel!J149,CostCenter!C$3:D179,2,FALSE))</f>
        <v>-1</v>
      </c>
      <c r="K149" s="8">
        <f>IF(ISBLANK(Personnel!K149),-1,VLOOKUP(Personnel!K149,Deptref!C$3:F207,4,FALSE))</f>
        <v>-1</v>
      </c>
      <c r="L149" s="8">
        <f>IF(ISBLANK(Personnel!L149),-1,VLOOKUP(Personnel!L149,Jobposts!C$3:D227,2,FALSE))</f>
        <v>-1</v>
      </c>
      <c r="M149" s="8">
        <v>-1</v>
      </c>
      <c r="N149" s="8">
        <v>0</v>
      </c>
      <c r="O149" s="8" t="str">
        <f>IF(ISBLANK(Personnel!S149),"",Personnel!S149)</f>
        <v/>
      </c>
      <c r="P149" s="49">
        <f ca="1">Personnel!T149</f>
        <v>44517</v>
      </c>
      <c r="Q149" s="49" t="str">
        <f>Personnel!U149</f>
        <v>1899-12-30 00:00:00.000</v>
      </c>
      <c r="R149" s="8">
        <f>Personnel!V149</f>
        <v>1</v>
      </c>
      <c r="S149" s="8"/>
      <c r="T149" s="8" t="str">
        <f t="shared" si="4"/>
        <v xml:space="preserve">   </v>
      </c>
      <c r="U149" s="8"/>
      <c r="V149" s="8"/>
      <c r="W149" s="8"/>
      <c r="X149" s="8"/>
      <c r="Y149" s="8"/>
      <c r="Z149" s="8"/>
      <c r="AA149" s="8" t="e">
        <f t="shared" ca="1" si="5"/>
        <v>#N/A</v>
      </c>
    </row>
    <row r="150" spans="1:27" x14ac:dyDescent="0.3">
      <c r="A150" s="8" t="str">
        <f>Personnel!A150</f>
        <v>149</v>
      </c>
      <c r="B150" s="8" t="str">
        <f>Personnel!B150</f>
        <v>149</v>
      </c>
      <c r="C150" s="8" t="str">
        <f>Personnel!C150</f>
        <v>149</v>
      </c>
      <c r="D150" s="8" t="str">
        <f>IF(Personnel!D150="","",Personnel!D150)</f>
        <v/>
      </c>
      <c r="E150" s="8" t="str">
        <f>Personnel!E150</f>
        <v xml:space="preserve"> </v>
      </c>
      <c r="F150" s="8" t="str">
        <f>Personnel!F150</f>
        <v xml:space="preserve"> </v>
      </c>
      <c r="G150" s="8" t="str">
        <f>Personnel!G150</f>
        <v xml:space="preserve"> </v>
      </c>
      <c r="H150" s="8" t="e">
        <f ca="1">VLOOKUP(Personnel!H150,ScheduleRotate!A$2:E548,5,FALSE)</f>
        <v>#N/A</v>
      </c>
      <c r="I150" s="8" t="e">
        <f>VLOOKUP(Personnel!I150,Site!B$3:C198,2,FALSE)</f>
        <v>#N/A</v>
      </c>
      <c r="J150" s="8">
        <f>IF(ISBLANK(Personnel!J150),-1,VLOOKUP(Personnel!J150,CostCenter!C$3:D180,2,FALSE))</f>
        <v>-1</v>
      </c>
      <c r="K150" s="8">
        <f>IF(ISBLANK(Personnel!K150),-1,VLOOKUP(Personnel!K150,Deptref!C$3:F208,4,FALSE))</f>
        <v>-1</v>
      </c>
      <c r="L150" s="8">
        <f>IF(ISBLANK(Personnel!L150),-1,VLOOKUP(Personnel!L150,Jobposts!C$3:D228,2,FALSE))</f>
        <v>-1</v>
      </c>
      <c r="M150" s="8">
        <v>-1</v>
      </c>
      <c r="N150" s="8">
        <v>0</v>
      </c>
      <c r="O150" s="8" t="str">
        <f>IF(ISBLANK(Personnel!S150),"",Personnel!S150)</f>
        <v/>
      </c>
      <c r="P150" s="49">
        <f ca="1">Personnel!T150</f>
        <v>44517</v>
      </c>
      <c r="Q150" s="49" t="str">
        <f>Personnel!U150</f>
        <v>1899-12-30 00:00:00.000</v>
      </c>
      <c r="R150" s="8">
        <f>Personnel!V150</f>
        <v>1</v>
      </c>
      <c r="S150" s="8"/>
      <c r="T150" s="8" t="str">
        <f t="shared" si="4"/>
        <v xml:space="preserve">   </v>
      </c>
      <c r="U150" s="8"/>
      <c r="V150" s="8"/>
      <c r="W150" s="8"/>
      <c r="X150" s="8"/>
      <c r="Y150" s="8"/>
      <c r="Z150" s="8"/>
      <c r="AA150" s="8" t="e">
        <f t="shared" ca="1" si="5"/>
        <v>#N/A</v>
      </c>
    </row>
    <row r="151" spans="1:27" x14ac:dyDescent="0.3">
      <c r="A151" s="8" t="str">
        <f>Personnel!A151</f>
        <v>150</v>
      </c>
      <c r="B151" s="8" t="str">
        <f>Personnel!B151</f>
        <v>150</v>
      </c>
      <c r="C151" s="8" t="str">
        <f>Personnel!C151</f>
        <v>150</v>
      </c>
      <c r="D151" s="8" t="str">
        <f>IF(Personnel!D151="","",Personnel!D151)</f>
        <v/>
      </c>
      <c r="E151" s="8" t="str">
        <f>Personnel!E151</f>
        <v xml:space="preserve"> </v>
      </c>
      <c r="F151" s="8" t="str">
        <f>Personnel!F151</f>
        <v xml:space="preserve"> </v>
      </c>
      <c r="G151" s="8" t="str">
        <f>Personnel!G151</f>
        <v xml:space="preserve"> </v>
      </c>
      <c r="H151" s="8" t="e">
        <f ca="1">VLOOKUP(Personnel!H151,ScheduleRotate!A$2:E549,5,FALSE)</f>
        <v>#N/A</v>
      </c>
      <c r="I151" s="8" t="e">
        <f>VLOOKUP(Personnel!I151,Site!B$3:C199,2,FALSE)</f>
        <v>#N/A</v>
      </c>
      <c r="J151" s="8">
        <f>IF(ISBLANK(Personnel!J151),-1,VLOOKUP(Personnel!J151,CostCenter!C$3:D181,2,FALSE))</f>
        <v>-1</v>
      </c>
      <c r="K151" s="8">
        <f>IF(ISBLANK(Personnel!K151),-1,VLOOKUP(Personnel!K151,Deptref!C$3:F209,4,FALSE))</f>
        <v>-1</v>
      </c>
      <c r="L151" s="8">
        <f>IF(ISBLANK(Personnel!L151),-1,VLOOKUP(Personnel!L151,Jobposts!C$3:D229,2,FALSE))</f>
        <v>-1</v>
      </c>
      <c r="M151" s="8">
        <v>-1</v>
      </c>
      <c r="N151" s="8">
        <v>0</v>
      </c>
      <c r="O151" s="8" t="str">
        <f>IF(ISBLANK(Personnel!S151),"",Personnel!S151)</f>
        <v/>
      </c>
      <c r="P151" s="49">
        <f ca="1">Personnel!T151</f>
        <v>44517</v>
      </c>
      <c r="Q151" s="49" t="str">
        <f>Personnel!U151</f>
        <v>1899-12-30 00:00:00.000</v>
      </c>
      <c r="R151" s="8">
        <f>Personnel!V151</f>
        <v>1</v>
      </c>
      <c r="S151" s="8"/>
      <c r="T151" s="8" t="str">
        <f t="shared" si="4"/>
        <v xml:space="preserve">   </v>
      </c>
      <c r="U151" s="8"/>
      <c r="V151" s="8"/>
      <c r="W151" s="8"/>
      <c r="X151" s="8"/>
      <c r="Y151" s="8"/>
      <c r="Z151" s="8"/>
      <c r="AA151" s="8" t="e">
        <f t="shared" ca="1" si="5"/>
        <v>#N/A</v>
      </c>
    </row>
    <row r="152" spans="1:27" x14ac:dyDescent="0.3">
      <c r="A152" s="8" t="str">
        <f>Personnel!A152</f>
        <v>151</v>
      </c>
      <c r="B152" s="8" t="str">
        <f>Personnel!B152</f>
        <v>151</v>
      </c>
      <c r="C152" s="8" t="str">
        <f>Personnel!C152</f>
        <v>151</v>
      </c>
      <c r="D152" s="8" t="str">
        <f>IF(Personnel!D152="","",Personnel!D152)</f>
        <v/>
      </c>
      <c r="E152" s="8" t="str">
        <f>Personnel!E152</f>
        <v xml:space="preserve"> </v>
      </c>
      <c r="F152" s="8" t="str">
        <f>Personnel!F152</f>
        <v xml:space="preserve"> </v>
      </c>
      <c r="G152" s="8" t="str">
        <f>Personnel!G152</f>
        <v xml:space="preserve"> </v>
      </c>
      <c r="H152" s="8" t="e">
        <f ca="1">VLOOKUP(Personnel!H152,ScheduleRotate!A$2:E550,5,FALSE)</f>
        <v>#N/A</v>
      </c>
      <c r="I152" s="8" t="e">
        <f>VLOOKUP(Personnel!I152,Site!B$3:C200,2,FALSE)</f>
        <v>#N/A</v>
      </c>
      <c r="J152" s="8">
        <f>IF(ISBLANK(Personnel!J152),-1,VLOOKUP(Personnel!J152,CostCenter!C$3:D182,2,FALSE))</f>
        <v>-1</v>
      </c>
      <c r="K152" s="8">
        <f>IF(ISBLANK(Personnel!K152),-1,VLOOKUP(Personnel!K152,Deptref!C$3:F210,4,FALSE))</f>
        <v>-1</v>
      </c>
      <c r="L152" s="8">
        <f>IF(ISBLANK(Personnel!L152),-1,VLOOKUP(Personnel!L152,Jobposts!C$3:D230,2,FALSE))</f>
        <v>-1</v>
      </c>
      <c r="M152" s="8">
        <v>-1</v>
      </c>
      <c r="N152" s="8">
        <v>0</v>
      </c>
      <c r="O152" s="8" t="str">
        <f>IF(ISBLANK(Personnel!S152),"",Personnel!S152)</f>
        <v/>
      </c>
      <c r="P152" s="49">
        <f ca="1">Personnel!T152</f>
        <v>44517</v>
      </c>
      <c r="Q152" s="49" t="str">
        <f>Personnel!U152</f>
        <v>1899-12-30 00:00:00.000</v>
      </c>
      <c r="R152" s="8">
        <f>Personnel!V152</f>
        <v>1</v>
      </c>
      <c r="S152" s="8"/>
      <c r="T152" s="8" t="str">
        <f t="shared" si="4"/>
        <v xml:space="preserve">   </v>
      </c>
      <c r="U152" s="8"/>
      <c r="V152" s="8"/>
      <c r="W152" s="8"/>
      <c r="X152" s="8"/>
      <c r="Y152" s="8"/>
      <c r="Z152" s="8"/>
      <c r="AA152" s="8" t="e">
        <f t="shared" ca="1" si="5"/>
        <v>#N/A</v>
      </c>
    </row>
    <row r="153" spans="1:27" x14ac:dyDescent="0.3">
      <c r="A153" s="8" t="str">
        <f>Personnel!A153</f>
        <v>152</v>
      </c>
      <c r="B153" s="8" t="str">
        <f>Personnel!B153</f>
        <v>152</v>
      </c>
      <c r="C153" s="8" t="str">
        <f>Personnel!C153</f>
        <v>152</v>
      </c>
      <c r="D153" s="8" t="str">
        <f>IF(Personnel!D153="","",Personnel!D153)</f>
        <v/>
      </c>
      <c r="E153" s="8" t="str">
        <f>Personnel!E153</f>
        <v xml:space="preserve"> </v>
      </c>
      <c r="F153" s="8" t="str">
        <f>Personnel!F153</f>
        <v xml:space="preserve"> </v>
      </c>
      <c r="G153" s="8" t="str">
        <f>Personnel!G153</f>
        <v xml:space="preserve"> </v>
      </c>
      <c r="H153" s="8" t="e">
        <f ca="1">VLOOKUP(Personnel!H153,ScheduleRotate!A$2:E551,5,FALSE)</f>
        <v>#N/A</v>
      </c>
      <c r="I153" s="8" t="e">
        <f>VLOOKUP(Personnel!I153,Site!B$3:C201,2,FALSE)</f>
        <v>#N/A</v>
      </c>
      <c r="J153" s="8">
        <f>IF(ISBLANK(Personnel!J153),-1,VLOOKUP(Personnel!J153,CostCenter!C$3:D183,2,FALSE))</f>
        <v>-1</v>
      </c>
      <c r="K153" s="8">
        <f>IF(ISBLANK(Personnel!K153),-1,VLOOKUP(Personnel!K153,Deptref!C$3:F211,4,FALSE))</f>
        <v>-1</v>
      </c>
      <c r="L153" s="8">
        <f>IF(ISBLANK(Personnel!L153),-1,VLOOKUP(Personnel!L153,Jobposts!C$3:D231,2,FALSE))</f>
        <v>-1</v>
      </c>
      <c r="M153" s="8">
        <v>-1</v>
      </c>
      <c r="N153" s="8">
        <v>0</v>
      </c>
      <c r="O153" s="8" t="str">
        <f>IF(ISBLANK(Personnel!S153),"",Personnel!S153)</f>
        <v/>
      </c>
      <c r="P153" s="49">
        <f ca="1">Personnel!T153</f>
        <v>44517</v>
      </c>
      <c r="Q153" s="49" t="str">
        <f>Personnel!U153</f>
        <v>1899-12-30 00:00:00.000</v>
      </c>
      <c r="R153" s="8">
        <f>Personnel!V153</f>
        <v>1</v>
      </c>
      <c r="S153" s="8"/>
      <c r="T153" s="8" t="str">
        <f t="shared" si="4"/>
        <v xml:space="preserve">   </v>
      </c>
      <c r="U153" s="8"/>
      <c r="V153" s="8"/>
      <c r="W153" s="8"/>
      <c r="X153" s="8"/>
      <c r="Y153" s="8"/>
      <c r="Z153" s="8"/>
      <c r="AA153" s="8" t="e">
        <f t="shared" ca="1" si="5"/>
        <v>#N/A</v>
      </c>
    </row>
    <row r="154" spans="1:27" x14ac:dyDescent="0.3">
      <c r="A154" s="8" t="str">
        <f>Personnel!A154</f>
        <v>153</v>
      </c>
      <c r="B154" s="8" t="str">
        <f>Personnel!B154</f>
        <v>153</v>
      </c>
      <c r="C154" s="8" t="str">
        <f>Personnel!C154</f>
        <v>153</v>
      </c>
      <c r="D154" s="8" t="str">
        <f>IF(Personnel!D154="","",Personnel!D154)</f>
        <v/>
      </c>
      <c r="E154" s="8" t="str">
        <f>Personnel!E154</f>
        <v xml:space="preserve"> </v>
      </c>
      <c r="F154" s="8" t="str">
        <f>Personnel!F154</f>
        <v xml:space="preserve"> </v>
      </c>
      <c r="G154" s="8" t="str">
        <f>Personnel!G154</f>
        <v xml:space="preserve"> </v>
      </c>
      <c r="H154" s="8" t="e">
        <f ca="1">VLOOKUP(Personnel!H154,ScheduleRotate!A$2:E552,5,FALSE)</f>
        <v>#N/A</v>
      </c>
      <c r="I154" s="8" t="e">
        <f>VLOOKUP(Personnel!I154,Site!B$3:C202,2,FALSE)</f>
        <v>#N/A</v>
      </c>
      <c r="J154" s="8">
        <f>IF(ISBLANK(Personnel!J154),-1,VLOOKUP(Personnel!J154,CostCenter!C$3:D184,2,FALSE))</f>
        <v>-1</v>
      </c>
      <c r="K154" s="8">
        <f>IF(ISBLANK(Personnel!K154),-1,VLOOKUP(Personnel!K154,Deptref!C$3:F212,4,FALSE))</f>
        <v>-1</v>
      </c>
      <c r="L154" s="8">
        <f>IF(ISBLANK(Personnel!L154),-1,VLOOKUP(Personnel!L154,Jobposts!C$3:D232,2,FALSE))</f>
        <v>-1</v>
      </c>
      <c r="M154" s="8">
        <v>-1</v>
      </c>
      <c r="N154" s="8">
        <v>0</v>
      </c>
      <c r="O154" s="8" t="str">
        <f>IF(ISBLANK(Personnel!S154),"",Personnel!S154)</f>
        <v/>
      </c>
      <c r="P154" s="49">
        <f ca="1">Personnel!T154</f>
        <v>44517</v>
      </c>
      <c r="Q154" s="49" t="str">
        <f>Personnel!U154</f>
        <v>1899-12-30 00:00:00.000</v>
      </c>
      <c r="R154" s="8">
        <f>Personnel!V154</f>
        <v>1</v>
      </c>
      <c r="S154" s="8"/>
      <c r="T154" s="8" t="str">
        <f t="shared" si="4"/>
        <v xml:space="preserve">   </v>
      </c>
      <c r="U154" s="8"/>
      <c r="V154" s="8"/>
      <c r="W154" s="8"/>
      <c r="X154" s="8"/>
      <c r="Y154" s="8"/>
      <c r="Z154" s="8"/>
      <c r="AA154" s="8" t="e">
        <f t="shared" ca="1" si="5"/>
        <v>#N/A</v>
      </c>
    </row>
    <row r="155" spans="1:27" x14ac:dyDescent="0.3">
      <c r="A155" s="8" t="str">
        <f>Personnel!A155</f>
        <v>154</v>
      </c>
      <c r="B155" s="8" t="str">
        <f>Personnel!B155</f>
        <v>154</v>
      </c>
      <c r="C155" s="8" t="str">
        <f>Personnel!C155</f>
        <v>154</v>
      </c>
      <c r="D155" s="8" t="str">
        <f>IF(Personnel!D155="","",Personnel!D155)</f>
        <v/>
      </c>
      <c r="E155" s="8" t="str">
        <f>Personnel!E155</f>
        <v xml:space="preserve"> </v>
      </c>
      <c r="F155" s="8" t="str">
        <f>Personnel!F155</f>
        <v xml:space="preserve"> </v>
      </c>
      <c r="G155" s="8" t="str">
        <f>Personnel!G155</f>
        <v xml:space="preserve"> </v>
      </c>
      <c r="H155" s="8" t="e">
        <f ca="1">VLOOKUP(Personnel!H155,ScheduleRotate!A$2:E553,5,FALSE)</f>
        <v>#N/A</v>
      </c>
      <c r="I155" s="8" t="e">
        <f>VLOOKUP(Personnel!I155,Site!B$3:C203,2,FALSE)</f>
        <v>#N/A</v>
      </c>
      <c r="J155" s="8">
        <f>IF(ISBLANK(Personnel!J155),-1,VLOOKUP(Personnel!J155,CostCenter!C$3:D185,2,FALSE))</f>
        <v>-1</v>
      </c>
      <c r="K155" s="8">
        <f>IF(ISBLANK(Personnel!K155),-1,VLOOKUP(Personnel!K155,Deptref!C$3:F213,4,FALSE))</f>
        <v>-1</v>
      </c>
      <c r="L155" s="8">
        <f>IF(ISBLANK(Personnel!L155),-1,VLOOKUP(Personnel!L155,Jobposts!C$3:D233,2,FALSE))</f>
        <v>-1</v>
      </c>
      <c r="M155" s="8">
        <v>-1</v>
      </c>
      <c r="N155" s="8">
        <v>0</v>
      </c>
      <c r="O155" s="8" t="str">
        <f>IF(ISBLANK(Personnel!S155),"",Personnel!S155)</f>
        <v/>
      </c>
      <c r="P155" s="49">
        <f ca="1">Personnel!T155</f>
        <v>44517</v>
      </c>
      <c r="Q155" s="49" t="str">
        <f>Personnel!U155</f>
        <v>1899-12-30 00:00:00.000</v>
      </c>
      <c r="R155" s="8">
        <f>Personnel!V155</f>
        <v>1</v>
      </c>
      <c r="S155" s="8"/>
      <c r="T155" s="8" t="str">
        <f t="shared" si="4"/>
        <v xml:space="preserve">   </v>
      </c>
      <c r="U155" s="8"/>
      <c r="V155" s="8"/>
      <c r="W155" s="8"/>
      <c r="X155" s="8"/>
      <c r="Y155" s="8"/>
      <c r="Z155" s="8"/>
      <c r="AA155" s="8" t="e">
        <f t="shared" ca="1" si="5"/>
        <v>#N/A</v>
      </c>
    </row>
    <row r="156" spans="1:27" x14ac:dyDescent="0.3">
      <c r="A156" s="8" t="str">
        <f>Personnel!A156</f>
        <v>155</v>
      </c>
      <c r="B156" s="8" t="str">
        <f>Personnel!B156</f>
        <v>155</v>
      </c>
      <c r="C156" s="8" t="str">
        <f>Personnel!C156</f>
        <v>155</v>
      </c>
      <c r="D156" s="8" t="str">
        <f>IF(Personnel!D156="","",Personnel!D156)</f>
        <v/>
      </c>
      <c r="E156" s="8" t="str">
        <f>Personnel!E156</f>
        <v xml:space="preserve"> </v>
      </c>
      <c r="F156" s="8" t="str">
        <f>Personnel!F156</f>
        <v xml:space="preserve"> </v>
      </c>
      <c r="G156" s="8" t="str">
        <f>Personnel!G156</f>
        <v xml:space="preserve"> </v>
      </c>
      <c r="H156" s="8" t="e">
        <f ca="1">VLOOKUP(Personnel!H156,ScheduleRotate!A$2:E554,5,FALSE)</f>
        <v>#N/A</v>
      </c>
      <c r="I156" s="8" t="e">
        <f>VLOOKUP(Personnel!I156,Site!B$3:C204,2,FALSE)</f>
        <v>#N/A</v>
      </c>
      <c r="J156" s="8">
        <f>IF(ISBLANK(Personnel!J156),-1,VLOOKUP(Personnel!J156,CostCenter!C$3:D186,2,FALSE))</f>
        <v>-1</v>
      </c>
      <c r="K156" s="8">
        <f>IF(ISBLANK(Personnel!K156),-1,VLOOKUP(Personnel!K156,Deptref!C$3:F214,4,FALSE))</f>
        <v>-1</v>
      </c>
      <c r="L156" s="8">
        <f>IF(ISBLANK(Personnel!L156),-1,VLOOKUP(Personnel!L156,Jobposts!C$3:D234,2,FALSE))</f>
        <v>-1</v>
      </c>
      <c r="M156" s="8">
        <v>-1</v>
      </c>
      <c r="N156" s="8">
        <v>0</v>
      </c>
      <c r="O156" s="8" t="str">
        <f>IF(ISBLANK(Personnel!S156),"",Personnel!S156)</f>
        <v/>
      </c>
      <c r="P156" s="49">
        <f ca="1">Personnel!T156</f>
        <v>44517</v>
      </c>
      <c r="Q156" s="49" t="str">
        <f>Personnel!U156</f>
        <v>1899-12-30 00:00:00.000</v>
      </c>
      <c r="R156" s="8">
        <f>Personnel!V156</f>
        <v>1</v>
      </c>
      <c r="S156" s="8"/>
      <c r="T156" s="8" t="str">
        <f t="shared" si="4"/>
        <v xml:space="preserve">   </v>
      </c>
      <c r="U156" s="8"/>
      <c r="V156" s="8"/>
      <c r="W156" s="8"/>
      <c r="X156" s="8"/>
      <c r="Y156" s="8"/>
      <c r="Z156" s="8"/>
      <c r="AA156" s="8" t="e">
        <f t="shared" ca="1" si="5"/>
        <v>#N/A</v>
      </c>
    </row>
    <row r="157" spans="1:27" x14ac:dyDescent="0.3">
      <c r="A157" s="8" t="str">
        <f>Personnel!A157</f>
        <v>156</v>
      </c>
      <c r="B157" s="8" t="str">
        <f>Personnel!B157</f>
        <v>156</v>
      </c>
      <c r="C157" s="8" t="str">
        <f>Personnel!C157</f>
        <v>156</v>
      </c>
      <c r="D157" s="8" t="str">
        <f>IF(Personnel!D157="","",Personnel!D157)</f>
        <v/>
      </c>
      <c r="E157" s="8" t="str">
        <f>Personnel!E157</f>
        <v xml:space="preserve"> </v>
      </c>
      <c r="F157" s="8" t="str">
        <f>Personnel!F157</f>
        <v xml:space="preserve"> </v>
      </c>
      <c r="G157" s="8" t="str">
        <f>Personnel!G157</f>
        <v xml:space="preserve"> </v>
      </c>
      <c r="H157" s="8" t="e">
        <f ca="1">VLOOKUP(Personnel!H157,ScheduleRotate!A$2:E555,5,FALSE)</f>
        <v>#N/A</v>
      </c>
      <c r="I157" s="8" t="e">
        <f>VLOOKUP(Personnel!I157,Site!B$3:C205,2,FALSE)</f>
        <v>#N/A</v>
      </c>
      <c r="J157" s="8">
        <f>IF(ISBLANK(Personnel!J157),-1,VLOOKUP(Personnel!J157,CostCenter!C$3:D187,2,FALSE))</f>
        <v>-1</v>
      </c>
      <c r="K157" s="8">
        <f>IF(ISBLANK(Personnel!K157),-1,VLOOKUP(Personnel!K157,Deptref!C$3:F215,4,FALSE))</f>
        <v>-1</v>
      </c>
      <c r="L157" s="8">
        <f>IF(ISBLANK(Personnel!L157),-1,VLOOKUP(Personnel!L157,Jobposts!C$3:D235,2,FALSE))</f>
        <v>-1</v>
      </c>
      <c r="M157" s="8">
        <v>-1</v>
      </c>
      <c r="N157" s="8">
        <v>0</v>
      </c>
      <c r="O157" s="8" t="str">
        <f>IF(ISBLANK(Personnel!S157),"",Personnel!S157)</f>
        <v/>
      </c>
      <c r="P157" s="49">
        <f ca="1">Personnel!T157</f>
        <v>44517</v>
      </c>
      <c r="Q157" s="49" t="str">
        <f>Personnel!U157</f>
        <v>1899-12-30 00:00:00.000</v>
      </c>
      <c r="R157" s="8">
        <f>Personnel!V157</f>
        <v>1</v>
      </c>
      <c r="S157" s="8"/>
      <c r="T157" s="8" t="str">
        <f t="shared" si="4"/>
        <v xml:space="preserve">   </v>
      </c>
      <c r="U157" s="8"/>
      <c r="V157" s="8"/>
      <c r="W157" s="8"/>
      <c r="X157" s="8"/>
      <c r="Y157" s="8"/>
      <c r="Z157" s="8"/>
      <c r="AA157" s="8" t="e">
        <f t="shared" ca="1" si="5"/>
        <v>#N/A</v>
      </c>
    </row>
    <row r="158" spans="1:27" x14ac:dyDescent="0.3">
      <c r="A158" s="8" t="str">
        <f>Personnel!A158</f>
        <v>157</v>
      </c>
      <c r="B158" s="8" t="str">
        <f>Personnel!B158</f>
        <v>157</v>
      </c>
      <c r="C158" s="8" t="str">
        <f>Personnel!C158</f>
        <v>157</v>
      </c>
      <c r="D158" s="8" t="str">
        <f>IF(Personnel!D158="","",Personnel!D158)</f>
        <v/>
      </c>
      <c r="E158" s="8" t="str">
        <f>Personnel!E158</f>
        <v xml:space="preserve"> </v>
      </c>
      <c r="F158" s="8" t="str">
        <f>Personnel!F158</f>
        <v xml:space="preserve"> </v>
      </c>
      <c r="G158" s="8" t="str">
        <f>Personnel!G158</f>
        <v xml:space="preserve"> </v>
      </c>
      <c r="H158" s="8" t="e">
        <f ca="1">VLOOKUP(Personnel!H158,ScheduleRotate!A$2:E556,5,FALSE)</f>
        <v>#N/A</v>
      </c>
      <c r="I158" s="8" t="e">
        <f>VLOOKUP(Personnel!I158,Site!B$3:C206,2,FALSE)</f>
        <v>#N/A</v>
      </c>
      <c r="J158" s="8">
        <f>IF(ISBLANK(Personnel!J158),-1,VLOOKUP(Personnel!J158,CostCenter!C$3:D188,2,FALSE))</f>
        <v>-1</v>
      </c>
      <c r="K158" s="8">
        <f>IF(ISBLANK(Personnel!K158),-1,VLOOKUP(Personnel!K158,Deptref!C$3:F216,4,FALSE))</f>
        <v>-1</v>
      </c>
      <c r="L158" s="8">
        <f>IF(ISBLANK(Personnel!L158),-1,VLOOKUP(Personnel!L158,Jobposts!C$3:D236,2,FALSE))</f>
        <v>-1</v>
      </c>
      <c r="M158" s="8">
        <v>-1</v>
      </c>
      <c r="N158" s="8">
        <v>0</v>
      </c>
      <c r="O158" s="8" t="str">
        <f>IF(ISBLANK(Personnel!S158),"",Personnel!S158)</f>
        <v/>
      </c>
      <c r="P158" s="49">
        <f ca="1">Personnel!T158</f>
        <v>44517</v>
      </c>
      <c r="Q158" s="49" t="str">
        <f>Personnel!U158</f>
        <v>1899-12-30 00:00:00.000</v>
      </c>
      <c r="R158" s="8">
        <f>Personnel!V158</f>
        <v>1</v>
      </c>
      <c r="S158" s="8"/>
      <c r="T158" s="8" t="str">
        <f t="shared" si="4"/>
        <v xml:space="preserve">   </v>
      </c>
      <c r="U158" s="8"/>
      <c r="V158" s="8"/>
      <c r="W158" s="8"/>
      <c r="X158" s="8"/>
      <c r="Y158" s="8"/>
      <c r="Z158" s="8"/>
      <c r="AA158" s="8" t="e">
        <f t="shared" ca="1" si="5"/>
        <v>#N/A</v>
      </c>
    </row>
    <row r="159" spans="1:27" x14ac:dyDescent="0.3">
      <c r="A159" s="8" t="str">
        <f>Personnel!A159</f>
        <v>158</v>
      </c>
      <c r="B159" s="8" t="str">
        <f>Personnel!B159</f>
        <v>158</v>
      </c>
      <c r="C159" s="8" t="str">
        <f>Personnel!C159</f>
        <v>158</v>
      </c>
      <c r="D159" s="8" t="str">
        <f>IF(Personnel!D159="","",Personnel!D159)</f>
        <v/>
      </c>
      <c r="E159" s="8" t="str">
        <f>Personnel!E159</f>
        <v xml:space="preserve"> </v>
      </c>
      <c r="F159" s="8" t="str">
        <f>Personnel!F159</f>
        <v xml:space="preserve"> </v>
      </c>
      <c r="G159" s="8" t="str">
        <f>Personnel!G159</f>
        <v xml:space="preserve"> </v>
      </c>
      <c r="H159" s="8" t="e">
        <f ca="1">VLOOKUP(Personnel!H159,ScheduleRotate!A$2:E557,5,FALSE)</f>
        <v>#N/A</v>
      </c>
      <c r="I159" s="8" t="e">
        <f>VLOOKUP(Personnel!I159,Site!B$3:C207,2,FALSE)</f>
        <v>#N/A</v>
      </c>
      <c r="J159" s="8">
        <f>IF(ISBLANK(Personnel!J159),-1,VLOOKUP(Personnel!J159,CostCenter!C$3:D189,2,FALSE))</f>
        <v>-1</v>
      </c>
      <c r="K159" s="8">
        <f>IF(ISBLANK(Personnel!K159),-1,VLOOKUP(Personnel!K159,Deptref!C$3:F217,4,FALSE))</f>
        <v>-1</v>
      </c>
      <c r="L159" s="8">
        <f>IF(ISBLANK(Personnel!L159),-1,VLOOKUP(Personnel!L159,Jobposts!C$3:D237,2,FALSE))</f>
        <v>-1</v>
      </c>
      <c r="M159" s="8">
        <v>-1</v>
      </c>
      <c r="N159" s="8">
        <v>0</v>
      </c>
      <c r="O159" s="8" t="str">
        <f>IF(ISBLANK(Personnel!S159),"",Personnel!S159)</f>
        <v/>
      </c>
      <c r="P159" s="49">
        <f ca="1">Personnel!T159</f>
        <v>44517</v>
      </c>
      <c r="Q159" s="49" t="str">
        <f>Personnel!U159</f>
        <v>1899-12-30 00:00:00.000</v>
      </c>
      <c r="R159" s="8">
        <f>Personnel!V159</f>
        <v>1</v>
      </c>
      <c r="S159" s="8"/>
      <c r="T159" s="8" t="str">
        <f t="shared" si="4"/>
        <v xml:space="preserve">   </v>
      </c>
      <c r="U159" s="8"/>
      <c r="V159" s="8"/>
      <c r="W159" s="8"/>
      <c r="X159" s="8"/>
      <c r="Y159" s="8"/>
      <c r="Z159" s="8"/>
      <c r="AA159" s="8" t="e">
        <f t="shared" ca="1" si="5"/>
        <v>#N/A</v>
      </c>
    </row>
    <row r="160" spans="1:27" x14ac:dyDescent="0.3">
      <c r="A160" s="8" t="str">
        <f>Personnel!A160</f>
        <v>159</v>
      </c>
      <c r="B160" s="8" t="str">
        <f>Personnel!B160</f>
        <v>159</v>
      </c>
      <c r="C160" s="8" t="str">
        <f>Personnel!C160</f>
        <v>159</v>
      </c>
      <c r="D160" s="8" t="str">
        <f>IF(Personnel!D160="","",Personnel!D160)</f>
        <v/>
      </c>
      <c r="E160" s="8" t="str">
        <f>Personnel!E160</f>
        <v xml:space="preserve"> </v>
      </c>
      <c r="F160" s="8" t="str">
        <f>Personnel!F160</f>
        <v xml:space="preserve"> </v>
      </c>
      <c r="G160" s="8" t="str">
        <f>Personnel!G160</f>
        <v xml:space="preserve"> </v>
      </c>
      <c r="H160" s="8" t="e">
        <f ca="1">VLOOKUP(Personnel!H160,ScheduleRotate!A$2:E558,5,FALSE)</f>
        <v>#N/A</v>
      </c>
      <c r="I160" s="8" t="e">
        <f>VLOOKUP(Personnel!I160,Site!B$3:C208,2,FALSE)</f>
        <v>#N/A</v>
      </c>
      <c r="J160" s="8">
        <f>IF(ISBLANK(Personnel!J160),-1,VLOOKUP(Personnel!J160,CostCenter!C$3:D190,2,FALSE))</f>
        <v>-1</v>
      </c>
      <c r="K160" s="8">
        <f>IF(ISBLANK(Personnel!K160),-1,VLOOKUP(Personnel!K160,Deptref!C$3:F218,4,FALSE))</f>
        <v>-1</v>
      </c>
      <c r="L160" s="8">
        <f>IF(ISBLANK(Personnel!L160),-1,VLOOKUP(Personnel!L160,Jobposts!C$3:D238,2,FALSE))</f>
        <v>-1</v>
      </c>
      <c r="M160" s="8">
        <v>-1</v>
      </c>
      <c r="N160" s="8">
        <v>0</v>
      </c>
      <c r="O160" s="8" t="str">
        <f>IF(ISBLANK(Personnel!S160),"",Personnel!S160)</f>
        <v/>
      </c>
      <c r="P160" s="49">
        <f ca="1">Personnel!T160</f>
        <v>44517</v>
      </c>
      <c r="Q160" s="49" t="str">
        <f>Personnel!U160</f>
        <v>1899-12-30 00:00:00.000</v>
      </c>
      <c r="R160" s="8">
        <f>Personnel!V160</f>
        <v>1</v>
      </c>
      <c r="S160" s="8"/>
      <c r="T160" s="8" t="str">
        <f t="shared" si="4"/>
        <v xml:space="preserve">   </v>
      </c>
      <c r="U160" s="8"/>
      <c r="V160" s="8"/>
      <c r="W160" s="8"/>
      <c r="X160" s="8"/>
      <c r="Y160" s="8"/>
      <c r="Z160" s="8"/>
      <c r="AA160" s="8" t="e">
        <f t="shared" ca="1" si="5"/>
        <v>#N/A</v>
      </c>
    </row>
    <row r="161" spans="1:27" x14ac:dyDescent="0.3">
      <c r="A161" s="8" t="str">
        <f>Personnel!A161</f>
        <v>160</v>
      </c>
      <c r="B161" s="8" t="str">
        <f>Personnel!B161</f>
        <v>160</v>
      </c>
      <c r="C161" s="8" t="str">
        <f>Personnel!C161</f>
        <v>160</v>
      </c>
      <c r="D161" s="8" t="str">
        <f>IF(Personnel!D161="","",Personnel!D161)</f>
        <v/>
      </c>
      <c r="E161" s="8" t="str">
        <f>Personnel!E161</f>
        <v xml:space="preserve"> </v>
      </c>
      <c r="F161" s="8" t="str">
        <f>Personnel!F161</f>
        <v xml:space="preserve"> </v>
      </c>
      <c r="G161" s="8" t="str">
        <f>Personnel!G161</f>
        <v xml:space="preserve"> </v>
      </c>
      <c r="H161" s="8" t="e">
        <f ca="1">VLOOKUP(Personnel!H161,ScheduleRotate!A$2:E559,5,FALSE)</f>
        <v>#N/A</v>
      </c>
      <c r="I161" s="8" t="e">
        <f>VLOOKUP(Personnel!I161,Site!B$3:C209,2,FALSE)</f>
        <v>#N/A</v>
      </c>
      <c r="J161" s="8">
        <f>IF(ISBLANK(Personnel!J161),-1,VLOOKUP(Personnel!J161,CostCenter!C$3:D191,2,FALSE))</f>
        <v>-1</v>
      </c>
      <c r="K161" s="8">
        <f>IF(ISBLANK(Personnel!K161),-1,VLOOKUP(Personnel!K161,Deptref!C$3:F219,4,FALSE))</f>
        <v>-1</v>
      </c>
      <c r="L161" s="8">
        <f>IF(ISBLANK(Personnel!L161),-1,VLOOKUP(Personnel!L161,Jobposts!C$3:D239,2,FALSE))</f>
        <v>-1</v>
      </c>
      <c r="M161" s="8">
        <v>-1</v>
      </c>
      <c r="N161" s="8">
        <v>0</v>
      </c>
      <c r="O161" s="8" t="str">
        <f>IF(ISBLANK(Personnel!S161),"",Personnel!S161)</f>
        <v/>
      </c>
      <c r="P161" s="49">
        <f ca="1">Personnel!T161</f>
        <v>44517</v>
      </c>
      <c r="Q161" s="49" t="str">
        <f>Personnel!U161</f>
        <v>1899-12-30 00:00:00.000</v>
      </c>
      <c r="R161" s="8">
        <f>Personnel!V161</f>
        <v>1</v>
      </c>
      <c r="S161" s="8"/>
      <c r="T161" s="8" t="str">
        <f t="shared" si="4"/>
        <v xml:space="preserve">   </v>
      </c>
      <c r="U161" s="8"/>
      <c r="V161" s="8"/>
      <c r="W161" s="8"/>
      <c r="X161" s="8"/>
      <c r="Y161" s="8"/>
      <c r="Z161" s="8"/>
      <c r="AA161" s="8" t="e">
        <f t="shared" ca="1" si="5"/>
        <v>#N/A</v>
      </c>
    </row>
    <row r="162" spans="1:27" x14ac:dyDescent="0.3">
      <c r="A162" s="8" t="str">
        <f>Personnel!A162</f>
        <v>161</v>
      </c>
      <c r="B162" s="8" t="str">
        <f>Personnel!B162</f>
        <v>161</v>
      </c>
      <c r="C162" s="8" t="str">
        <f>Personnel!C162</f>
        <v>161</v>
      </c>
      <c r="D162" s="8" t="str">
        <f>IF(Personnel!D162="","",Personnel!D162)</f>
        <v/>
      </c>
      <c r="E162" s="8" t="str">
        <f>Personnel!E162</f>
        <v xml:space="preserve"> </v>
      </c>
      <c r="F162" s="8" t="str">
        <f>Personnel!F162</f>
        <v xml:space="preserve"> </v>
      </c>
      <c r="G162" s="8" t="str">
        <f>Personnel!G162</f>
        <v xml:space="preserve"> </v>
      </c>
      <c r="H162" s="8" t="e">
        <f ca="1">VLOOKUP(Personnel!H162,ScheduleRotate!A$2:E560,5,FALSE)</f>
        <v>#N/A</v>
      </c>
      <c r="I162" s="8" t="e">
        <f>VLOOKUP(Personnel!I162,Site!B$3:C210,2,FALSE)</f>
        <v>#N/A</v>
      </c>
      <c r="J162" s="8">
        <f>IF(ISBLANK(Personnel!J162),-1,VLOOKUP(Personnel!J162,CostCenter!C$3:D192,2,FALSE))</f>
        <v>-1</v>
      </c>
      <c r="K162" s="8">
        <f>IF(ISBLANK(Personnel!K162),-1,VLOOKUP(Personnel!K162,Deptref!C$3:F220,4,FALSE))</f>
        <v>-1</v>
      </c>
      <c r="L162" s="8">
        <f>IF(ISBLANK(Personnel!L162),-1,VLOOKUP(Personnel!L162,Jobposts!C$3:D240,2,FALSE))</f>
        <v>-1</v>
      </c>
      <c r="M162" s="8">
        <v>-1</v>
      </c>
      <c r="N162" s="8">
        <v>0</v>
      </c>
      <c r="O162" s="8" t="str">
        <f>IF(ISBLANK(Personnel!S162),"",Personnel!S162)</f>
        <v/>
      </c>
      <c r="P162" s="49">
        <f ca="1">Personnel!T162</f>
        <v>44517</v>
      </c>
      <c r="Q162" s="49" t="str">
        <f>Personnel!U162</f>
        <v>1899-12-30 00:00:00.000</v>
      </c>
      <c r="R162" s="8">
        <f>Personnel!V162</f>
        <v>1</v>
      </c>
      <c r="S162" s="8"/>
      <c r="T162" s="8" t="str">
        <f t="shared" si="4"/>
        <v xml:space="preserve">   </v>
      </c>
      <c r="U162" s="8"/>
      <c r="V162" s="8"/>
      <c r="W162" s="8"/>
      <c r="X162" s="8"/>
      <c r="Y162" s="8"/>
      <c r="Z162" s="8"/>
      <c r="AA162" s="8" t="e">
        <f t="shared" ca="1" si="5"/>
        <v>#N/A</v>
      </c>
    </row>
    <row r="163" spans="1:27" x14ac:dyDescent="0.3">
      <c r="A163" s="8" t="str">
        <f>Personnel!A163</f>
        <v>162</v>
      </c>
      <c r="B163" s="8" t="str">
        <f>Personnel!B163</f>
        <v>162</v>
      </c>
      <c r="C163" s="8" t="str">
        <f>Personnel!C163</f>
        <v>162</v>
      </c>
      <c r="D163" s="8" t="str">
        <f>IF(Personnel!D163="","",Personnel!D163)</f>
        <v/>
      </c>
      <c r="E163" s="8" t="str">
        <f>Personnel!E163</f>
        <v xml:space="preserve"> </v>
      </c>
      <c r="F163" s="8" t="str">
        <f>Personnel!F163</f>
        <v xml:space="preserve"> </v>
      </c>
      <c r="G163" s="8" t="str">
        <f>Personnel!G163</f>
        <v xml:space="preserve"> </v>
      </c>
      <c r="H163" s="8" t="e">
        <f ca="1">VLOOKUP(Personnel!H163,ScheduleRotate!A$2:E561,5,FALSE)</f>
        <v>#N/A</v>
      </c>
      <c r="I163" s="8" t="e">
        <f>VLOOKUP(Personnel!I163,Site!B$3:C211,2,FALSE)</f>
        <v>#N/A</v>
      </c>
      <c r="J163" s="8">
        <f>IF(ISBLANK(Personnel!J163),-1,VLOOKUP(Personnel!J163,CostCenter!C$3:D193,2,FALSE))</f>
        <v>-1</v>
      </c>
      <c r="K163" s="8">
        <f>IF(ISBLANK(Personnel!K163),-1,VLOOKUP(Personnel!K163,Deptref!C$3:F221,4,FALSE))</f>
        <v>-1</v>
      </c>
      <c r="L163" s="8">
        <f>IF(ISBLANK(Personnel!L163),-1,VLOOKUP(Personnel!L163,Jobposts!C$3:D241,2,FALSE))</f>
        <v>-1</v>
      </c>
      <c r="M163" s="8">
        <v>-1</v>
      </c>
      <c r="N163" s="8">
        <v>0</v>
      </c>
      <c r="O163" s="8" t="str">
        <f>IF(ISBLANK(Personnel!S163),"",Personnel!S163)</f>
        <v/>
      </c>
      <c r="P163" s="49">
        <f ca="1">Personnel!T163</f>
        <v>44517</v>
      </c>
      <c r="Q163" s="49" t="str">
        <f>Personnel!U163</f>
        <v>1899-12-30 00:00:00.000</v>
      </c>
      <c r="R163" s="8">
        <f>Personnel!V163</f>
        <v>1</v>
      </c>
      <c r="S163" s="8"/>
      <c r="T163" s="8" t="str">
        <f t="shared" si="4"/>
        <v xml:space="preserve">   </v>
      </c>
      <c r="U163" s="8"/>
      <c r="V163" s="8"/>
      <c r="W163" s="8"/>
      <c r="X163" s="8"/>
      <c r="Y163" s="8"/>
      <c r="Z163" s="8"/>
      <c r="AA163" s="8" t="e">
        <f t="shared" ca="1" si="5"/>
        <v>#N/A</v>
      </c>
    </row>
    <row r="164" spans="1:27" x14ac:dyDescent="0.3">
      <c r="A164" s="8" t="str">
        <f>Personnel!A164</f>
        <v>163</v>
      </c>
      <c r="B164" s="8" t="str">
        <f>Personnel!B164</f>
        <v>163</v>
      </c>
      <c r="C164" s="8" t="str">
        <f>Personnel!C164</f>
        <v>163</v>
      </c>
      <c r="D164" s="8" t="str">
        <f>IF(Personnel!D164="","",Personnel!D164)</f>
        <v/>
      </c>
      <c r="E164" s="8" t="str">
        <f>Personnel!E164</f>
        <v xml:space="preserve"> </v>
      </c>
      <c r="F164" s="8" t="str">
        <f>Personnel!F164</f>
        <v xml:space="preserve"> </v>
      </c>
      <c r="G164" s="8" t="str">
        <f>Personnel!G164</f>
        <v xml:space="preserve"> </v>
      </c>
      <c r="H164" s="8" t="e">
        <f ca="1">VLOOKUP(Personnel!H164,ScheduleRotate!A$2:E562,5,FALSE)</f>
        <v>#N/A</v>
      </c>
      <c r="I164" s="8" t="e">
        <f>VLOOKUP(Personnel!I164,Site!B$3:C212,2,FALSE)</f>
        <v>#N/A</v>
      </c>
      <c r="J164" s="8">
        <f>IF(ISBLANK(Personnel!J164),-1,VLOOKUP(Personnel!J164,CostCenter!C$3:D194,2,FALSE))</f>
        <v>-1</v>
      </c>
      <c r="K164" s="8">
        <f>IF(ISBLANK(Personnel!K164),-1,VLOOKUP(Personnel!K164,Deptref!C$3:F222,4,FALSE))</f>
        <v>-1</v>
      </c>
      <c r="L164" s="8">
        <f>IF(ISBLANK(Personnel!L164),-1,VLOOKUP(Personnel!L164,Jobposts!C$3:D242,2,FALSE))</f>
        <v>-1</v>
      </c>
      <c r="M164" s="8">
        <v>-1</v>
      </c>
      <c r="N164" s="8">
        <v>0</v>
      </c>
      <c r="O164" s="8" t="str">
        <f>IF(ISBLANK(Personnel!S164),"",Personnel!S164)</f>
        <v/>
      </c>
      <c r="P164" s="49">
        <f ca="1">Personnel!T164</f>
        <v>44517</v>
      </c>
      <c r="Q164" s="49" t="str">
        <f>Personnel!U164</f>
        <v>1899-12-30 00:00:00.000</v>
      </c>
      <c r="R164" s="8">
        <f>Personnel!V164</f>
        <v>1</v>
      </c>
      <c r="S164" s="8"/>
      <c r="T164" s="8" t="str">
        <f t="shared" si="4"/>
        <v xml:space="preserve">   </v>
      </c>
      <c r="U164" s="8"/>
      <c r="V164" s="8"/>
      <c r="W164" s="8"/>
      <c r="X164" s="8"/>
      <c r="Y164" s="8"/>
      <c r="Z164" s="8"/>
      <c r="AA164" s="8" t="e">
        <f t="shared" ca="1" si="5"/>
        <v>#N/A</v>
      </c>
    </row>
    <row r="165" spans="1:27" x14ac:dyDescent="0.3">
      <c r="A165" s="8" t="str">
        <f>Personnel!A165</f>
        <v>164</v>
      </c>
      <c r="B165" s="8" t="str">
        <f>Personnel!B165</f>
        <v>164</v>
      </c>
      <c r="C165" s="8" t="str">
        <f>Personnel!C165</f>
        <v>164</v>
      </c>
      <c r="D165" s="8" t="str">
        <f>IF(Personnel!D165="","",Personnel!D165)</f>
        <v/>
      </c>
      <c r="E165" s="8" t="str">
        <f>Personnel!E165</f>
        <v xml:space="preserve"> </v>
      </c>
      <c r="F165" s="8" t="str">
        <f>Personnel!F165</f>
        <v xml:space="preserve"> </v>
      </c>
      <c r="G165" s="8" t="str">
        <f>Personnel!G165</f>
        <v xml:space="preserve"> </v>
      </c>
      <c r="H165" s="8" t="e">
        <f ca="1">VLOOKUP(Personnel!H165,ScheduleRotate!A$2:E563,5,FALSE)</f>
        <v>#N/A</v>
      </c>
      <c r="I165" s="8" t="e">
        <f>VLOOKUP(Personnel!I165,Site!B$3:C213,2,FALSE)</f>
        <v>#N/A</v>
      </c>
      <c r="J165" s="8">
        <f>IF(ISBLANK(Personnel!J165),-1,VLOOKUP(Personnel!J165,CostCenter!C$3:D195,2,FALSE))</f>
        <v>-1</v>
      </c>
      <c r="K165" s="8">
        <f>IF(ISBLANK(Personnel!K165),-1,VLOOKUP(Personnel!K165,Deptref!C$3:F223,4,FALSE))</f>
        <v>-1</v>
      </c>
      <c r="L165" s="8">
        <f>IF(ISBLANK(Personnel!L165),-1,VLOOKUP(Personnel!L165,Jobposts!C$3:D243,2,FALSE))</f>
        <v>-1</v>
      </c>
      <c r="M165" s="8">
        <v>-1</v>
      </c>
      <c r="N165" s="8">
        <v>0</v>
      </c>
      <c r="O165" s="8" t="str">
        <f>IF(ISBLANK(Personnel!S165),"",Personnel!S165)</f>
        <v/>
      </c>
      <c r="P165" s="49">
        <f ca="1">Personnel!T165</f>
        <v>44517</v>
      </c>
      <c r="Q165" s="49" t="str">
        <f>Personnel!U165</f>
        <v>1899-12-30 00:00:00.000</v>
      </c>
      <c r="R165" s="8">
        <f>Personnel!V165</f>
        <v>1</v>
      </c>
      <c r="S165" s="8"/>
      <c r="T165" s="8" t="str">
        <f t="shared" si="4"/>
        <v xml:space="preserve">   </v>
      </c>
      <c r="U165" s="8"/>
      <c r="V165" s="8"/>
      <c r="W165" s="8"/>
      <c r="X165" s="8"/>
      <c r="Y165" s="8"/>
      <c r="Z165" s="8"/>
      <c r="AA165" s="8" t="e">
        <f t="shared" ca="1" si="5"/>
        <v>#N/A</v>
      </c>
    </row>
    <row r="166" spans="1:27" x14ac:dyDescent="0.3">
      <c r="A166" s="8" t="str">
        <f>Personnel!A166</f>
        <v>165</v>
      </c>
      <c r="B166" s="8" t="str">
        <f>Personnel!B166</f>
        <v>165</v>
      </c>
      <c r="C166" s="8" t="str">
        <f>Personnel!C166</f>
        <v>165</v>
      </c>
      <c r="D166" s="8" t="str">
        <f>IF(Personnel!D166="","",Personnel!D166)</f>
        <v/>
      </c>
      <c r="E166" s="8" t="str">
        <f>Personnel!E166</f>
        <v xml:space="preserve"> </v>
      </c>
      <c r="F166" s="8" t="str">
        <f>Personnel!F166</f>
        <v xml:space="preserve"> </v>
      </c>
      <c r="G166" s="8" t="str">
        <f>Personnel!G166</f>
        <v xml:space="preserve"> </v>
      </c>
      <c r="H166" s="8" t="e">
        <f ca="1">VLOOKUP(Personnel!H166,ScheduleRotate!A$2:E564,5,FALSE)</f>
        <v>#N/A</v>
      </c>
      <c r="I166" s="8" t="e">
        <f>VLOOKUP(Personnel!I166,Site!B$3:C214,2,FALSE)</f>
        <v>#N/A</v>
      </c>
      <c r="J166" s="8">
        <f>IF(ISBLANK(Personnel!J166),-1,VLOOKUP(Personnel!J166,CostCenter!C$3:D196,2,FALSE))</f>
        <v>-1</v>
      </c>
      <c r="K166" s="8">
        <f>IF(ISBLANK(Personnel!K166),-1,VLOOKUP(Personnel!K166,Deptref!C$3:F224,4,FALSE))</f>
        <v>-1</v>
      </c>
      <c r="L166" s="8">
        <f>IF(ISBLANK(Personnel!L166),-1,VLOOKUP(Personnel!L166,Jobposts!C$3:D244,2,FALSE))</f>
        <v>-1</v>
      </c>
      <c r="M166" s="8">
        <v>-1</v>
      </c>
      <c r="N166" s="8">
        <v>0</v>
      </c>
      <c r="O166" s="8" t="str">
        <f>IF(ISBLANK(Personnel!S166),"",Personnel!S166)</f>
        <v/>
      </c>
      <c r="P166" s="49">
        <f ca="1">Personnel!T166</f>
        <v>44517</v>
      </c>
      <c r="Q166" s="49" t="str">
        <f>Personnel!U166</f>
        <v>1899-12-30 00:00:00.000</v>
      </c>
      <c r="R166" s="8">
        <f>Personnel!V166</f>
        <v>1</v>
      </c>
      <c r="S166" s="8"/>
      <c r="T166" s="8" t="str">
        <f t="shared" si="4"/>
        <v xml:space="preserve">   </v>
      </c>
      <c r="U166" s="8"/>
      <c r="V166" s="8"/>
      <c r="W166" s="8"/>
      <c r="X166" s="8"/>
      <c r="Y166" s="8"/>
      <c r="Z166" s="8"/>
      <c r="AA166" s="8" t="e">
        <f t="shared" ca="1" si="5"/>
        <v>#N/A</v>
      </c>
    </row>
    <row r="167" spans="1:27" x14ac:dyDescent="0.3">
      <c r="A167" s="8" t="str">
        <f>Personnel!A167</f>
        <v>166</v>
      </c>
      <c r="B167" s="8" t="str">
        <f>Personnel!B167</f>
        <v>166</v>
      </c>
      <c r="C167" s="8" t="str">
        <f>Personnel!C167</f>
        <v>166</v>
      </c>
      <c r="D167" s="8" t="str">
        <f>IF(Personnel!D167="","",Personnel!D167)</f>
        <v/>
      </c>
      <c r="E167" s="8" t="str">
        <f>Personnel!E167</f>
        <v xml:space="preserve"> </v>
      </c>
      <c r="F167" s="8" t="str">
        <f>Personnel!F167</f>
        <v xml:space="preserve"> </v>
      </c>
      <c r="G167" s="8" t="str">
        <f>Personnel!G167</f>
        <v xml:space="preserve"> </v>
      </c>
      <c r="H167" s="8" t="e">
        <f ca="1">VLOOKUP(Personnel!H167,ScheduleRotate!A$2:E565,5,FALSE)</f>
        <v>#N/A</v>
      </c>
      <c r="I167" s="8" t="e">
        <f>VLOOKUP(Personnel!I167,Site!B$3:C215,2,FALSE)</f>
        <v>#N/A</v>
      </c>
      <c r="J167" s="8">
        <f>IF(ISBLANK(Personnel!J167),-1,VLOOKUP(Personnel!J167,CostCenter!C$3:D197,2,FALSE))</f>
        <v>-1</v>
      </c>
      <c r="K167" s="8">
        <f>IF(ISBLANK(Personnel!K167),-1,VLOOKUP(Personnel!K167,Deptref!C$3:F225,4,FALSE))</f>
        <v>-1</v>
      </c>
      <c r="L167" s="8">
        <f>IF(ISBLANK(Personnel!L167),-1,VLOOKUP(Personnel!L167,Jobposts!C$3:D245,2,FALSE))</f>
        <v>-1</v>
      </c>
      <c r="M167" s="8">
        <v>-1</v>
      </c>
      <c r="N167" s="8">
        <v>0</v>
      </c>
      <c r="O167" s="8" t="str">
        <f>IF(ISBLANK(Personnel!S167),"",Personnel!S167)</f>
        <v/>
      </c>
      <c r="P167" s="49">
        <f ca="1">Personnel!T167</f>
        <v>44517</v>
      </c>
      <c r="Q167" s="49" t="str">
        <f>Personnel!U167</f>
        <v>1899-12-30 00:00:00.000</v>
      </c>
      <c r="R167" s="8">
        <f>Personnel!V167</f>
        <v>1</v>
      </c>
      <c r="S167" s="8"/>
      <c r="T167" s="8" t="str">
        <f t="shared" si="4"/>
        <v xml:space="preserve">   </v>
      </c>
      <c r="U167" s="8"/>
      <c r="V167" s="8"/>
      <c r="W167" s="8"/>
      <c r="X167" s="8"/>
      <c r="Y167" s="8"/>
      <c r="Z167" s="8"/>
      <c r="AA167" s="8" t="e">
        <f t="shared" ca="1" si="5"/>
        <v>#N/A</v>
      </c>
    </row>
    <row r="168" spans="1:27" x14ac:dyDescent="0.3">
      <c r="A168" s="8" t="str">
        <f>Personnel!A168</f>
        <v>167</v>
      </c>
      <c r="B168" s="8" t="str">
        <f>Personnel!B168</f>
        <v>167</v>
      </c>
      <c r="C168" s="8" t="str">
        <f>Personnel!C168</f>
        <v>167</v>
      </c>
      <c r="D168" s="8" t="str">
        <f>IF(Personnel!D168="","",Personnel!D168)</f>
        <v/>
      </c>
      <c r="E168" s="8" t="str">
        <f>Personnel!E168</f>
        <v xml:space="preserve"> </v>
      </c>
      <c r="F168" s="8" t="str">
        <f>Personnel!F168</f>
        <v xml:space="preserve"> </v>
      </c>
      <c r="G168" s="8" t="str">
        <f>Personnel!G168</f>
        <v xml:space="preserve"> </v>
      </c>
      <c r="H168" s="8" t="e">
        <f ca="1">VLOOKUP(Personnel!H168,ScheduleRotate!A$2:E566,5,FALSE)</f>
        <v>#N/A</v>
      </c>
      <c r="I168" s="8" t="e">
        <f>VLOOKUP(Personnel!I168,Site!B$3:C216,2,FALSE)</f>
        <v>#N/A</v>
      </c>
      <c r="J168" s="8">
        <f>IF(ISBLANK(Personnel!J168),-1,VLOOKUP(Personnel!J168,CostCenter!C$3:D198,2,FALSE))</f>
        <v>-1</v>
      </c>
      <c r="K168" s="8">
        <f>IF(ISBLANK(Personnel!K168),-1,VLOOKUP(Personnel!K168,Deptref!C$3:F226,4,FALSE))</f>
        <v>-1</v>
      </c>
      <c r="L168" s="8">
        <f>IF(ISBLANK(Personnel!L168),-1,VLOOKUP(Personnel!L168,Jobposts!C$3:D246,2,FALSE))</f>
        <v>-1</v>
      </c>
      <c r="M168" s="8">
        <v>-1</v>
      </c>
      <c r="N168" s="8">
        <v>0</v>
      </c>
      <c r="O168" s="8" t="str">
        <f>IF(ISBLANK(Personnel!S168),"",Personnel!S168)</f>
        <v/>
      </c>
      <c r="P168" s="49">
        <f ca="1">Personnel!T168</f>
        <v>44517</v>
      </c>
      <c r="Q168" s="49" t="str">
        <f>Personnel!U168</f>
        <v>1899-12-30 00:00:00.000</v>
      </c>
      <c r="R168" s="8">
        <f>Personnel!V168</f>
        <v>1</v>
      </c>
      <c r="S168" s="8"/>
      <c r="T168" s="8" t="str">
        <f t="shared" si="4"/>
        <v xml:space="preserve">   </v>
      </c>
      <c r="U168" s="8"/>
      <c r="V168" s="8"/>
      <c r="W168" s="8"/>
      <c r="X168" s="8"/>
      <c r="Y168" s="8"/>
      <c r="Z168" s="8"/>
      <c r="AA168" s="8" t="e">
        <f t="shared" ca="1" si="5"/>
        <v>#N/A</v>
      </c>
    </row>
    <row r="169" spans="1:27" x14ac:dyDescent="0.3">
      <c r="A169" s="8" t="str">
        <f>Personnel!A169</f>
        <v>168</v>
      </c>
      <c r="B169" s="8" t="str">
        <f>Personnel!B169</f>
        <v>168</v>
      </c>
      <c r="C169" s="8" t="str">
        <f>Personnel!C169</f>
        <v>168</v>
      </c>
      <c r="D169" s="8" t="str">
        <f>IF(Personnel!D169="","",Personnel!D169)</f>
        <v/>
      </c>
      <c r="E169" s="8" t="str">
        <f>Personnel!E169</f>
        <v xml:space="preserve"> </v>
      </c>
      <c r="F169" s="8" t="str">
        <f>Personnel!F169</f>
        <v xml:space="preserve"> </v>
      </c>
      <c r="G169" s="8" t="str">
        <f>Personnel!G169</f>
        <v xml:space="preserve"> </v>
      </c>
      <c r="H169" s="8" t="e">
        <f ca="1">VLOOKUP(Personnel!H169,ScheduleRotate!A$2:E567,5,FALSE)</f>
        <v>#N/A</v>
      </c>
      <c r="I169" s="8" t="e">
        <f>VLOOKUP(Personnel!I169,Site!B$3:C217,2,FALSE)</f>
        <v>#N/A</v>
      </c>
      <c r="J169" s="8">
        <f>IF(ISBLANK(Personnel!J169),-1,VLOOKUP(Personnel!J169,CostCenter!C$3:D199,2,FALSE))</f>
        <v>-1</v>
      </c>
      <c r="K169" s="8">
        <f>IF(ISBLANK(Personnel!K169),-1,VLOOKUP(Personnel!K169,Deptref!C$3:F227,4,FALSE))</f>
        <v>-1</v>
      </c>
      <c r="L169" s="8">
        <f>IF(ISBLANK(Personnel!L169),-1,VLOOKUP(Personnel!L169,Jobposts!C$3:D247,2,FALSE))</f>
        <v>-1</v>
      </c>
      <c r="M169" s="8">
        <v>-1</v>
      </c>
      <c r="N169" s="8">
        <v>0</v>
      </c>
      <c r="O169" s="8" t="str">
        <f>IF(ISBLANK(Personnel!S169),"",Personnel!S169)</f>
        <v/>
      </c>
      <c r="P169" s="49">
        <f ca="1">Personnel!T169</f>
        <v>44517</v>
      </c>
      <c r="Q169" s="49" t="str">
        <f>Personnel!U169</f>
        <v>1899-12-30 00:00:00.000</v>
      </c>
      <c r="R169" s="8">
        <f>Personnel!V169</f>
        <v>1</v>
      </c>
      <c r="S169" s="8"/>
      <c r="T169" s="8" t="str">
        <f t="shared" si="4"/>
        <v xml:space="preserve">   </v>
      </c>
      <c r="U169" s="8"/>
      <c r="V169" s="8"/>
      <c r="W169" s="8"/>
      <c r="X169" s="8"/>
      <c r="Y169" s="8"/>
      <c r="Z169" s="8"/>
      <c r="AA169" s="8" t="e">
        <f t="shared" ca="1" si="5"/>
        <v>#N/A</v>
      </c>
    </row>
    <row r="170" spans="1:27" x14ac:dyDescent="0.3">
      <c r="A170" s="8" t="str">
        <f>Personnel!A170</f>
        <v>169</v>
      </c>
      <c r="B170" s="8" t="str">
        <f>Personnel!B170</f>
        <v>169</v>
      </c>
      <c r="C170" s="8" t="str">
        <f>Personnel!C170</f>
        <v>169</v>
      </c>
      <c r="D170" s="8" t="str">
        <f>IF(Personnel!D170="","",Personnel!D170)</f>
        <v/>
      </c>
      <c r="E170" s="8" t="str">
        <f>Personnel!E170</f>
        <v xml:space="preserve"> </v>
      </c>
      <c r="F170" s="8" t="str">
        <f>Personnel!F170</f>
        <v xml:space="preserve"> </v>
      </c>
      <c r="G170" s="8" t="str">
        <f>Personnel!G170</f>
        <v xml:space="preserve"> </v>
      </c>
      <c r="H170" s="8" t="e">
        <f ca="1">VLOOKUP(Personnel!H170,ScheduleRotate!A$2:E568,5,FALSE)</f>
        <v>#N/A</v>
      </c>
      <c r="I170" s="8" t="e">
        <f>VLOOKUP(Personnel!I170,Site!B$3:C218,2,FALSE)</f>
        <v>#N/A</v>
      </c>
      <c r="J170" s="8">
        <f>IF(ISBLANK(Personnel!J170),-1,VLOOKUP(Personnel!J170,CostCenter!C$3:D200,2,FALSE))</f>
        <v>-1</v>
      </c>
      <c r="K170" s="8">
        <f>IF(ISBLANK(Personnel!K170),-1,VLOOKUP(Personnel!K170,Deptref!C$3:F228,4,FALSE))</f>
        <v>-1</v>
      </c>
      <c r="L170" s="8">
        <f>IF(ISBLANK(Personnel!L170),-1,VLOOKUP(Personnel!L170,Jobposts!C$3:D248,2,FALSE))</f>
        <v>-1</v>
      </c>
      <c r="M170" s="8">
        <v>-1</v>
      </c>
      <c r="N170" s="8">
        <v>0</v>
      </c>
      <c r="O170" s="8" t="str">
        <f>IF(ISBLANK(Personnel!S170),"",Personnel!S170)</f>
        <v/>
      </c>
      <c r="P170" s="49">
        <f ca="1">Personnel!T170</f>
        <v>44517</v>
      </c>
      <c r="Q170" s="49" t="str">
        <f>Personnel!U170</f>
        <v>1899-12-30 00:00:00.000</v>
      </c>
      <c r="R170" s="8">
        <f>Personnel!V170</f>
        <v>1</v>
      </c>
      <c r="S170" s="8"/>
      <c r="T170" s="8" t="str">
        <f t="shared" si="4"/>
        <v xml:space="preserve">   </v>
      </c>
      <c r="U170" s="8"/>
      <c r="V170" s="8"/>
      <c r="W170" s="8"/>
      <c r="X170" s="8"/>
      <c r="Y170" s="8"/>
      <c r="Z170" s="8"/>
      <c r="AA170" s="8" t="e">
        <f t="shared" ca="1" si="5"/>
        <v>#N/A</v>
      </c>
    </row>
    <row r="171" spans="1:27" x14ac:dyDescent="0.3">
      <c r="A171" s="8" t="str">
        <f>Personnel!A171</f>
        <v>170</v>
      </c>
      <c r="B171" s="8" t="str">
        <f>Personnel!B171</f>
        <v>170</v>
      </c>
      <c r="C171" s="8" t="str">
        <f>Personnel!C171</f>
        <v>170</v>
      </c>
      <c r="D171" s="8" t="str">
        <f>IF(Personnel!D171="","",Personnel!D171)</f>
        <v/>
      </c>
      <c r="E171" s="8" t="str">
        <f>Personnel!E171</f>
        <v xml:space="preserve"> </v>
      </c>
      <c r="F171" s="8" t="str">
        <f>Personnel!F171</f>
        <v xml:space="preserve"> </v>
      </c>
      <c r="G171" s="8" t="str">
        <f>Personnel!G171</f>
        <v xml:space="preserve"> </v>
      </c>
      <c r="H171" s="8" t="e">
        <f ca="1">VLOOKUP(Personnel!H171,ScheduleRotate!A$2:E569,5,FALSE)</f>
        <v>#N/A</v>
      </c>
      <c r="I171" s="8" t="e">
        <f>VLOOKUP(Personnel!I171,Site!B$3:C219,2,FALSE)</f>
        <v>#N/A</v>
      </c>
      <c r="J171" s="8">
        <f>IF(ISBLANK(Personnel!J171),-1,VLOOKUP(Personnel!J171,CostCenter!C$3:D201,2,FALSE))</f>
        <v>-1</v>
      </c>
      <c r="K171" s="8">
        <f>IF(ISBLANK(Personnel!K171),-1,VLOOKUP(Personnel!K171,Deptref!C$3:F229,4,FALSE))</f>
        <v>-1</v>
      </c>
      <c r="L171" s="8">
        <f>IF(ISBLANK(Personnel!L171),-1,VLOOKUP(Personnel!L171,Jobposts!C$3:D249,2,FALSE))</f>
        <v>-1</v>
      </c>
      <c r="M171" s="8">
        <v>-1</v>
      </c>
      <c r="N171" s="8">
        <v>0</v>
      </c>
      <c r="O171" s="8" t="str">
        <f>IF(ISBLANK(Personnel!S171),"",Personnel!S171)</f>
        <v/>
      </c>
      <c r="P171" s="49">
        <f ca="1">Personnel!T171</f>
        <v>44517</v>
      </c>
      <c r="Q171" s="49" t="str">
        <f>Personnel!U171</f>
        <v>1899-12-30 00:00:00.000</v>
      </c>
      <c r="R171" s="8">
        <f>Personnel!V171</f>
        <v>1</v>
      </c>
      <c r="S171" s="8"/>
      <c r="T171" s="8" t="str">
        <f t="shared" si="4"/>
        <v xml:space="preserve">   </v>
      </c>
      <c r="U171" s="8"/>
      <c r="V171" s="8"/>
      <c r="W171" s="8"/>
      <c r="X171" s="8"/>
      <c r="Y171" s="8"/>
      <c r="Z171" s="8"/>
      <c r="AA171" s="8" t="e">
        <f t="shared" ca="1" si="5"/>
        <v>#N/A</v>
      </c>
    </row>
    <row r="172" spans="1:27" x14ac:dyDescent="0.3">
      <c r="A172" s="8" t="str">
        <f>Personnel!A172</f>
        <v>171</v>
      </c>
      <c r="B172" s="8" t="str">
        <f>Personnel!B172</f>
        <v>171</v>
      </c>
      <c r="C172" s="8" t="str">
        <f>Personnel!C172</f>
        <v>171</v>
      </c>
      <c r="D172" s="8" t="str">
        <f>IF(Personnel!D172="","",Personnel!D172)</f>
        <v/>
      </c>
      <c r="E172" s="8" t="str">
        <f>Personnel!E172</f>
        <v xml:space="preserve"> </v>
      </c>
      <c r="F172" s="8" t="str">
        <f>Personnel!F172</f>
        <v xml:space="preserve"> </v>
      </c>
      <c r="G172" s="8" t="str">
        <f>Personnel!G172</f>
        <v xml:space="preserve"> </v>
      </c>
      <c r="H172" s="8" t="e">
        <f ca="1">VLOOKUP(Personnel!H172,ScheduleRotate!A$2:E570,5,FALSE)</f>
        <v>#N/A</v>
      </c>
      <c r="I172" s="8" t="e">
        <f>VLOOKUP(Personnel!I172,Site!B$3:C220,2,FALSE)</f>
        <v>#N/A</v>
      </c>
      <c r="J172" s="8">
        <f>IF(ISBLANK(Personnel!J172),-1,VLOOKUP(Personnel!J172,CostCenter!C$3:D202,2,FALSE))</f>
        <v>-1</v>
      </c>
      <c r="K172" s="8">
        <f>IF(ISBLANK(Personnel!K172),-1,VLOOKUP(Personnel!K172,Deptref!C$3:F230,4,FALSE))</f>
        <v>-1</v>
      </c>
      <c r="L172" s="8">
        <f>IF(ISBLANK(Personnel!L172),-1,VLOOKUP(Personnel!L172,Jobposts!C$3:D250,2,FALSE))</f>
        <v>-1</v>
      </c>
      <c r="M172" s="8">
        <v>-1</v>
      </c>
      <c r="N172" s="8">
        <v>0</v>
      </c>
      <c r="O172" s="8" t="str">
        <f>IF(ISBLANK(Personnel!S172),"",Personnel!S172)</f>
        <v/>
      </c>
      <c r="P172" s="49">
        <f ca="1">Personnel!T172</f>
        <v>44517</v>
      </c>
      <c r="Q172" s="49" t="str">
        <f>Personnel!U172</f>
        <v>1899-12-30 00:00:00.000</v>
      </c>
      <c r="R172" s="8">
        <f>Personnel!V172</f>
        <v>1</v>
      </c>
      <c r="S172" s="8"/>
      <c r="T172" s="8" t="str">
        <f t="shared" si="4"/>
        <v xml:space="preserve">   </v>
      </c>
      <c r="U172" s="8"/>
      <c r="V172" s="8"/>
      <c r="W172" s="8"/>
      <c r="X172" s="8"/>
      <c r="Y172" s="8"/>
      <c r="Z172" s="8"/>
      <c r="AA172" s="8" t="e">
        <f t="shared" ca="1" si="5"/>
        <v>#N/A</v>
      </c>
    </row>
    <row r="173" spans="1:27" x14ac:dyDescent="0.3">
      <c r="A173" s="8" t="str">
        <f>Personnel!A173</f>
        <v>172</v>
      </c>
      <c r="B173" s="8" t="str">
        <f>Personnel!B173</f>
        <v>172</v>
      </c>
      <c r="C173" s="8" t="str">
        <f>Personnel!C173</f>
        <v>172</v>
      </c>
      <c r="D173" s="8" t="str">
        <f>IF(Personnel!D173="","",Personnel!D173)</f>
        <v/>
      </c>
      <c r="E173" s="8" t="str">
        <f>Personnel!E173</f>
        <v xml:space="preserve"> </v>
      </c>
      <c r="F173" s="8" t="str">
        <f>Personnel!F173</f>
        <v xml:space="preserve"> </v>
      </c>
      <c r="G173" s="8" t="str">
        <f>Personnel!G173</f>
        <v xml:space="preserve"> </v>
      </c>
      <c r="H173" s="8" t="e">
        <f ca="1">VLOOKUP(Personnel!H173,ScheduleRotate!A$2:E571,5,FALSE)</f>
        <v>#N/A</v>
      </c>
      <c r="I173" s="8" t="e">
        <f>VLOOKUP(Personnel!I173,Site!B$3:C221,2,FALSE)</f>
        <v>#N/A</v>
      </c>
      <c r="J173" s="8">
        <f>IF(ISBLANK(Personnel!J173),-1,VLOOKUP(Personnel!J173,CostCenter!C$3:D203,2,FALSE))</f>
        <v>-1</v>
      </c>
      <c r="K173" s="8">
        <f>IF(ISBLANK(Personnel!K173),-1,VLOOKUP(Personnel!K173,Deptref!C$3:F231,4,FALSE))</f>
        <v>-1</v>
      </c>
      <c r="L173" s="8">
        <f>IF(ISBLANK(Personnel!L173),-1,VLOOKUP(Personnel!L173,Jobposts!C$3:D251,2,FALSE))</f>
        <v>-1</v>
      </c>
      <c r="M173" s="8">
        <v>-1</v>
      </c>
      <c r="N173" s="8">
        <v>0</v>
      </c>
      <c r="O173" s="8" t="str">
        <f>IF(ISBLANK(Personnel!S173),"",Personnel!S173)</f>
        <v/>
      </c>
      <c r="P173" s="49">
        <f ca="1">Personnel!T173</f>
        <v>44517</v>
      </c>
      <c r="Q173" s="49" t="str">
        <f>Personnel!U173</f>
        <v>1899-12-30 00:00:00.000</v>
      </c>
      <c r="R173" s="8">
        <f>Personnel!V173</f>
        <v>1</v>
      </c>
      <c r="S173" s="8"/>
      <c r="T173" s="8" t="str">
        <f t="shared" si="4"/>
        <v xml:space="preserve">   </v>
      </c>
      <c r="U173" s="8"/>
      <c r="V173" s="8"/>
      <c r="W173" s="8"/>
      <c r="X173" s="8"/>
      <c r="Y173" s="8"/>
      <c r="Z173" s="8"/>
      <c r="AA173" s="8" t="e">
        <f t="shared" ca="1" si="5"/>
        <v>#N/A</v>
      </c>
    </row>
    <row r="174" spans="1:27" x14ac:dyDescent="0.3">
      <c r="A174" s="8" t="str">
        <f>Personnel!A174</f>
        <v>173</v>
      </c>
      <c r="B174" s="8" t="str">
        <f>Personnel!B174</f>
        <v>173</v>
      </c>
      <c r="C174" s="8" t="str">
        <f>Personnel!C174</f>
        <v>173</v>
      </c>
      <c r="D174" s="8" t="str">
        <f>IF(Personnel!D174="","",Personnel!D174)</f>
        <v/>
      </c>
      <c r="E174" s="8" t="str">
        <f>Personnel!E174</f>
        <v xml:space="preserve"> </v>
      </c>
      <c r="F174" s="8" t="str">
        <f>Personnel!F174</f>
        <v xml:space="preserve"> </v>
      </c>
      <c r="G174" s="8" t="str">
        <f>Personnel!G174</f>
        <v xml:space="preserve"> </v>
      </c>
      <c r="H174" s="8" t="e">
        <f ca="1">VLOOKUP(Personnel!H174,ScheduleRotate!A$2:E572,5,FALSE)</f>
        <v>#N/A</v>
      </c>
      <c r="I174" s="8" t="e">
        <f>VLOOKUP(Personnel!I174,Site!B$3:C222,2,FALSE)</f>
        <v>#N/A</v>
      </c>
      <c r="J174" s="8">
        <f>IF(ISBLANK(Personnel!J174),-1,VLOOKUP(Personnel!J174,CostCenter!C$3:D204,2,FALSE))</f>
        <v>-1</v>
      </c>
      <c r="K174" s="8">
        <f>IF(ISBLANK(Personnel!K174),-1,VLOOKUP(Personnel!K174,Deptref!C$3:F232,4,FALSE))</f>
        <v>-1</v>
      </c>
      <c r="L174" s="8">
        <f>IF(ISBLANK(Personnel!L174),-1,VLOOKUP(Personnel!L174,Jobposts!C$3:D252,2,FALSE))</f>
        <v>-1</v>
      </c>
      <c r="M174" s="8">
        <v>-1</v>
      </c>
      <c r="N174" s="8">
        <v>0</v>
      </c>
      <c r="O174" s="8" t="str">
        <f>IF(ISBLANK(Personnel!S174),"",Personnel!S174)</f>
        <v/>
      </c>
      <c r="P174" s="49">
        <f ca="1">Personnel!T174</f>
        <v>44517</v>
      </c>
      <c r="Q174" s="49" t="str">
        <f>Personnel!U174</f>
        <v>1899-12-30 00:00:00.000</v>
      </c>
      <c r="R174" s="8">
        <f>Personnel!V174</f>
        <v>1</v>
      </c>
      <c r="S174" s="8"/>
      <c r="T174" s="8" t="str">
        <f t="shared" ref="T174:T237" si="6">F174&amp;" "&amp;E174</f>
        <v xml:space="preserve">   </v>
      </c>
      <c r="U174" s="8"/>
      <c r="V174" s="8"/>
      <c r="W174" s="8"/>
      <c r="X174" s="8"/>
      <c r="Y174" s="8"/>
      <c r="Z174" s="8"/>
      <c r="AA174" s="8" t="e">
        <f t="shared" ref="AA174:AA237" ca="1" si="7">"insert into empdetails([empref],[payrollno],[cardno],[rfcardid],[surname],[forenames],[initials],[scheduleref],[siteref],[costcenterref],[deptref],[jobpostref],[assPointref],[supervisor],[email],[validfrom],[validTo],[HolEntGroupRef]) values ('"&amp;A174&amp;"','"&amp;B174&amp;"','"&amp;C174&amp;"','"&amp;D174&amp;"','"&amp;E174&amp;"','"&amp;F174&amp;"','"&amp;G174&amp;"','"&amp;H174&amp;"','"&amp;I174&amp;"','"&amp;J174&amp;"','"&amp;K174&amp;"','"&amp;L174&amp;"','"&amp;M174&amp;"','"&amp;N174&amp;"','"&amp;O174&amp;"','"&amp;TEXT(P174,"yyyy-mm-dd")&amp;"','"&amp;TEXT(Q174,"yyyy-mm-dd")&amp;"','"&amp;R174&amp;"')exec @id=dbo.nextval 'empdetails.empref'"</f>
        <v>#N/A</v>
      </c>
    </row>
    <row r="175" spans="1:27" x14ac:dyDescent="0.3">
      <c r="A175" s="8" t="str">
        <f>Personnel!A175</f>
        <v>174</v>
      </c>
      <c r="B175" s="8" t="str">
        <f>Personnel!B175</f>
        <v>174</v>
      </c>
      <c r="C175" s="8" t="str">
        <f>Personnel!C175</f>
        <v>174</v>
      </c>
      <c r="D175" s="8" t="str">
        <f>IF(Personnel!D175="","",Personnel!D175)</f>
        <v/>
      </c>
      <c r="E175" s="8" t="str">
        <f>Personnel!E175</f>
        <v xml:space="preserve"> </v>
      </c>
      <c r="F175" s="8" t="str">
        <f>Personnel!F175</f>
        <v xml:space="preserve"> </v>
      </c>
      <c r="G175" s="8" t="str">
        <f>Personnel!G175</f>
        <v xml:space="preserve"> </v>
      </c>
      <c r="H175" s="8" t="e">
        <f ca="1">VLOOKUP(Personnel!H175,ScheduleRotate!A$2:E573,5,FALSE)</f>
        <v>#N/A</v>
      </c>
      <c r="I175" s="8" t="e">
        <f>VLOOKUP(Personnel!I175,Site!B$3:C223,2,FALSE)</f>
        <v>#N/A</v>
      </c>
      <c r="J175" s="8">
        <f>IF(ISBLANK(Personnel!J175),-1,VLOOKUP(Personnel!J175,CostCenter!C$3:D205,2,FALSE))</f>
        <v>-1</v>
      </c>
      <c r="K175" s="8">
        <f>IF(ISBLANK(Personnel!K175),-1,VLOOKUP(Personnel!K175,Deptref!C$3:F233,4,FALSE))</f>
        <v>-1</v>
      </c>
      <c r="L175" s="8">
        <f>IF(ISBLANK(Personnel!L175),-1,VLOOKUP(Personnel!L175,Jobposts!C$3:D253,2,FALSE))</f>
        <v>-1</v>
      </c>
      <c r="M175" s="8">
        <v>-1</v>
      </c>
      <c r="N175" s="8">
        <v>0</v>
      </c>
      <c r="O175" s="8" t="str">
        <f>IF(ISBLANK(Personnel!S175),"",Personnel!S175)</f>
        <v/>
      </c>
      <c r="P175" s="49">
        <f ca="1">Personnel!T175</f>
        <v>44517</v>
      </c>
      <c r="Q175" s="49" t="str">
        <f>Personnel!U175</f>
        <v>1899-12-30 00:00:00.000</v>
      </c>
      <c r="R175" s="8">
        <f>Personnel!V175</f>
        <v>1</v>
      </c>
      <c r="S175" s="8"/>
      <c r="T175" s="8" t="str">
        <f t="shared" si="6"/>
        <v xml:space="preserve">   </v>
      </c>
      <c r="U175" s="8"/>
      <c r="V175" s="8"/>
      <c r="W175" s="8"/>
      <c r="X175" s="8"/>
      <c r="Y175" s="8"/>
      <c r="Z175" s="8"/>
      <c r="AA175" s="8" t="e">
        <f t="shared" ca="1" si="7"/>
        <v>#N/A</v>
      </c>
    </row>
    <row r="176" spans="1:27" x14ac:dyDescent="0.3">
      <c r="A176" s="8" t="str">
        <f>Personnel!A176</f>
        <v>175</v>
      </c>
      <c r="B176" s="8" t="str">
        <f>Personnel!B176</f>
        <v>175</v>
      </c>
      <c r="C176" s="8" t="str">
        <f>Personnel!C176</f>
        <v>175</v>
      </c>
      <c r="D176" s="8" t="str">
        <f>IF(Personnel!D176="","",Personnel!D176)</f>
        <v/>
      </c>
      <c r="E176" s="8" t="str">
        <f>Personnel!E176</f>
        <v xml:space="preserve"> </v>
      </c>
      <c r="F176" s="8" t="str">
        <f>Personnel!F176</f>
        <v xml:space="preserve"> </v>
      </c>
      <c r="G176" s="8" t="str">
        <f>Personnel!G176</f>
        <v xml:space="preserve"> </v>
      </c>
      <c r="H176" s="8" t="e">
        <f ca="1">VLOOKUP(Personnel!H176,ScheduleRotate!A$2:E574,5,FALSE)</f>
        <v>#N/A</v>
      </c>
      <c r="I176" s="8" t="e">
        <f>VLOOKUP(Personnel!I176,Site!B$3:C224,2,FALSE)</f>
        <v>#N/A</v>
      </c>
      <c r="J176" s="8">
        <f>IF(ISBLANK(Personnel!J176),-1,VLOOKUP(Personnel!J176,CostCenter!C$3:D206,2,FALSE))</f>
        <v>-1</v>
      </c>
      <c r="K176" s="8">
        <f>IF(ISBLANK(Personnel!K176),-1,VLOOKUP(Personnel!K176,Deptref!C$3:F234,4,FALSE))</f>
        <v>-1</v>
      </c>
      <c r="L176" s="8">
        <f>IF(ISBLANK(Personnel!L176),-1,VLOOKUP(Personnel!L176,Jobposts!C$3:D254,2,FALSE))</f>
        <v>-1</v>
      </c>
      <c r="M176" s="8">
        <v>-1</v>
      </c>
      <c r="N176" s="8">
        <v>0</v>
      </c>
      <c r="O176" s="8" t="str">
        <f>IF(ISBLANK(Personnel!S176),"",Personnel!S176)</f>
        <v/>
      </c>
      <c r="P176" s="49">
        <f ca="1">Personnel!T176</f>
        <v>44517</v>
      </c>
      <c r="Q176" s="49" t="str">
        <f>Personnel!U176</f>
        <v>1899-12-30 00:00:00.000</v>
      </c>
      <c r="R176" s="8">
        <f>Personnel!V176</f>
        <v>1</v>
      </c>
      <c r="S176" s="8"/>
      <c r="T176" s="8" t="str">
        <f t="shared" si="6"/>
        <v xml:space="preserve">   </v>
      </c>
      <c r="U176" s="8"/>
      <c r="V176" s="8"/>
      <c r="W176" s="8"/>
      <c r="X176" s="8"/>
      <c r="Y176" s="8"/>
      <c r="Z176" s="8"/>
      <c r="AA176" s="8" t="e">
        <f t="shared" ca="1" si="7"/>
        <v>#N/A</v>
      </c>
    </row>
    <row r="177" spans="1:27" x14ac:dyDescent="0.3">
      <c r="A177" s="8" t="str">
        <f>Personnel!A177</f>
        <v>176</v>
      </c>
      <c r="B177" s="8" t="str">
        <f>Personnel!B177</f>
        <v>176</v>
      </c>
      <c r="C177" s="8" t="str">
        <f>Personnel!C177</f>
        <v>176</v>
      </c>
      <c r="D177" s="8" t="str">
        <f>IF(Personnel!D177="","",Personnel!D177)</f>
        <v/>
      </c>
      <c r="E177" s="8" t="str">
        <f>Personnel!E177</f>
        <v xml:space="preserve"> </v>
      </c>
      <c r="F177" s="8" t="str">
        <f>Personnel!F177</f>
        <v xml:space="preserve"> </v>
      </c>
      <c r="G177" s="8" t="str">
        <f>Personnel!G177</f>
        <v xml:space="preserve"> </v>
      </c>
      <c r="H177" s="8" t="e">
        <f ca="1">VLOOKUP(Personnel!H177,ScheduleRotate!A$2:E575,5,FALSE)</f>
        <v>#N/A</v>
      </c>
      <c r="I177" s="8" t="e">
        <f>VLOOKUP(Personnel!I177,Site!B$3:C225,2,FALSE)</f>
        <v>#N/A</v>
      </c>
      <c r="J177" s="8">
        <f>IF(ISBLANK(Personnel!J177),-1,VLOOKUP(Personnel!J177,CostCenter!C$3:D207,2,FALSE))</f>
        <v>-1</v>
      </c>
      <c r="K177" s="8">
        <f>IF(ISBLANK(Personnel!K177),-1,VLOOKUP(Personnel!K177,Deptref!C$3:F235,4,FALSE))</f>
        <v>-1</v>
      </c>
      <c r="L177" s="8">
        <f>IF(ISBLANK(Personnel!L177),-1,VLOOKUP(Personnel!L177,Jobposts!C$3:D255,2,FALSE))</f>
        <v>-1</v>
      </c>
      <c r="M177" s="8">
        <v>-1</v>
      </c>
      <c r="N177" s="8">
        <v>0</v>
      </c>
      <c r="O177" s="8" t="str">
        <f>IF(ISBLANK(Personnel!S177),"",Personnel!S177)</f>
        <v/>
      </c>
      <c r="P177" s="49">
        <f ca="1">Personnel!T177</f>
        <v>44517</v>
      </c>
      <c r="Q177" s="49" t="str">
        <f>Personnel!U177</f>
        <v>1899-12-30 00:00:00.000</v>
      </c>
      <c r="R177" s="8">
        <f>Personnel!V177</f>
        <v>1</v>
      </c>
      <c r="S177" s="8"/>
      <c r="T177" s="8" t="str">
        <f t="shared" si="6"/>
        <v xml:space="preserve">   </v>
      </c>
      <c r="U177" s="8"/>
      <c r="V177" s="8"/>
      <c r="W177" s="8"/>
      <c r="X177" s="8"/>
      <c r="Y177" s="8"/>
      <c r="Z177" s="8"/>
      <c r="AA177" s="8" t="e">
        <f t="shared" ca="1" si="7"/>
        <v>#N/A</v>
      </c>
    </row>
    <row r="178" spans="1:27" x14ac:dyDescent="0.3">
      <c r="A178" s="8" t="str">
        <f>Personnel!A178</f>
        <v>177</v>
      </c>
      <c r="B178" s="8" t="str">
        <f>Personnel!B178</f>
        <v>177</v>
      </c>
      <c r="C178" s="8" t="str">
        <f>Personnel!C178</f>
        <v>177</v>
      </c>
      <c r="D178" s="8" t="str">
        <f>IF(Personnel!D178="","",Personnel!D178)</f>
        <v/>
      </c>
      <c r="E178" s="8" t="str">
        <f>Personnel!E178</f>
        <v xml:space="preserve"> </v>
      </c>
      <c r="F178" s="8" t="str">
        <f>Personnel!F178</f>
        <v xml:space="preserve"> </v>
      </c>
      <c r="G178" s="8" t="str">
        <f>Personnel!G178</f>
        <v xml:space="preserve"> </v>
      </c>
      <c r="H178" s="8" t="e">
        <f ca="1">VLOOKUP(Personnel!H178,ScheduleRotate!A$2:E576,5,FALSE)</f>
        <v>#N/A</v>
      </c>
      <c r="I178" s="8" t="e">
        <f>VLOOKUP(Personnel!I178,Site!B$3:C226,2,FALSE)</f>
        <v>#N/A</v>
      </c>
      <c r="J178" s="8">
        <f>IF(ISBLANK(Personnel!J178),-1,VLOOKUP(Personnel!J178,CostCenter!C$3:D208,2,FALSE))</f>
        <v>-1</v>
      </c>
      <c r="K178" s="8">
        <f>IF(ISBLANK(Personnel!K178),-1,VLOOKUP(Personnel!K178,Deptref!C$3:F236,4,FALSE))</f>
        <v>-1</v>
      </c>
      <c r="L178" s="8">
        <f>IF(ISBLANK(Personnel!L178),-1,VLOOKUP(Personnel!L178,Jobposts!C$3:D256,2,FALSE))</f>
        <v>-1</v>
      </c>
      <c r="M178" s="8">
        <v>-1</v>
      </c>
      <c r="N178" s="8">
        <v>0</v>
      </c>
      <c r="O178" s="8" t="str">
        <f>IF(ISBLANK(Personnel!S178),"",Personnel!S178)</f>
        <v/>
      </c>
      <c r="P178" s="49">
        <f ca="1">Personnel!T178</f>
        <v>44517</v>
      </c>
      <c r="Q178" s="49" t="str">
        <f>Personnel!U178</f>
        <v>1899-12-30 00:00:00.000</v>
      </c>
      <c r="R178" s="8">
        <f>Personnel!V178</f>
        <v>1</v>
      </c>
      <c r="S178" s="8"/>
      <c r="T178" s="8" t="str">
        <f t="shared" si="6"/>
        <v xml:space="preserve">   </v>
      </c>
      <c r="U178" s="8"/>
      <c r="V178" s="8"/>
      <c r="W178" s="8"/>
      <c r="X178" s="8"/>
      <c r="Y178" s="8"/>
      <c r="Z178" s="8"/>
      <c r="AA178" s="8" t="e">
        <f t="shared" ca="1" si="7"/>
        <v>#N/A</v>
      </c>
    </row>
    <row r="179" spans="1:27" x14ac:dyDescent="0.3">
      <c r="A179" s="8" t="str">
        <f>Personnel!A179</f>
        <v>178</v>
      </c>
      <c r="B179" s="8" t="str">
        <f>Personnel!B179</f>
        <v>178</v>
      </c>
      <c r="C179" s="8" t="str">
        <f>Personnel!C179</f>
        <v>178</v>
      </c>
      <c r="D179" s="8" t="str">
        <f>IF(Personnel!D179="","",Personnel!D179)</f>
        <v/>
      </c>
      <c r="E179" s="8" t="str">
        <f>Personnel!E179</f>
        <v xml:space="preserve"> </v>
      </c>
      <c r="F179" s="8" t="str">
        <f>Personnel!F179</f>
        <v xml:space="preserve"> </v>
      </c>
      <c r="G179" s="8" t="str">
        <f>Personnel!G179</f>
        <v xml:space="preserve"> </v>
      </c>
      <c r="H179" s="8" t="e">
        <f ca="1">VLOOKUP(Personnel!H179,ScheduleRotate!A$2:E577,5,FALSE)</f>
        <v>#N/A</v>
      </c>
      <c r="I179" s="8" t="e">
        <f>VLOOKUP(Personnel!I179,Site!B$3:C227,2,FALSE)</f>
        <v>#N/A</v>
      </c>
      <c r="J179" s="8">
        <f>IF(ISBLANK(Personnel!J179),-1,VLOOKUP(Personnel!J179,CostCenter!C$3:D209,2,FALSE))</f>
        <v>-1</v>
      </c>
      <c r="K179" s="8">
        <f>IF(ISBLANK(Personnel!K179),-1,VLOOKUP(Personnel!K179,Deptref!C$3:F237,4,FALSE))</f>
        <v>-1</v>
      </c>
      <c r="L179" s="8">
        <f>IF(ISBLANK(Personnel!L179),-1,VLOOKUP(Personnel!L179,Jobposts!C$3:D257,2,FALSE))</f>
        <v>-1</v>
      </c>
      <c r="M179" s="8">
        <v>-1</v>
      </c>
      <c r="N179" s="8">
        <v>0</v>
      </c>
      <c r="O179" s="8" t="str">
        <f>IF(ISBLANK(Personnel!S179),"",Personnel!S179)</f>
        <v/>
      </c>
      <c r="P179" s="49">
        <f ca="1">Personnel!T179</f>
        <v>44517</v>
      </c>
      <c r="Q179" s="49" t="str">
        <f>Personnel!U179</f>
        <v>1899-12-30 00:00:00.000</v>
      </c>
      <c r="R179" s="8">
        <f>Personnel!V179</f>
        <v>1</v>
      </c>
      <c r="S179" s="8"/>
      <c r="T179" s="8" t="str">
        <f t="shared" si="6"/>
        <v xml:space="preserve">   </v>
      </c>
      <c r="U179" s="8"/>
      <c r="V179" s="8"/>
      <c r="W179" s="8"/>
      <c r="X179" s="8"/>
      <c r="Y179" s="8"/>
      <c r="Z179" s="8"/>
      <c r="AA179" s="8" t="e">
        <f t="shared" ca="1" si="7"/>
        <v>#N/A</v>
      </c>
    </row>
    <row r="180" spans="1:27" x14ac:dyDescent="0.3">
      <c r="A180" s="8" t="str">
        <f>Personnel!A180</f>
        <v>179</v>
      </c>
      <c r="B180" s="8" t="str">
        <f>Personnel!B180</f>
        <v>179</v>
      </c>
      <c r="C180" s="8" t="str">
        <f>Personnel!C180</f>
        <v>179</v>
      </c>
      <c r="D180" s="8" t="str">
        <f>IF(Personnel!D180="","",Personnel!D180)</f>
        <v/>
      </c>
      <c r="E180" s="8" t="str">
        <f>Personnel!E180</f>
        <v xml:space="preserve"> </v>
      </c>
      <c r="F180" s="8" t="str">
        <f>Personnel!F180</f>
        <v xml:space="preserve"> </v>
      </c>
      <c r="G180" s="8" t="str">
        <f>Personnel!G180</f>
        <v xml:space="preserve"> </v>
      </c>
      <c r="H180" s="8" t="e">
        <f ca="1">VLOOKUP(Personnel!H180,ScheduleRotate!A$2:E578,5,FALSE)</f>
        <v>#N/A</v>
      </c>
      <c r="I180" s="8" t="e">
        <f>VLOOKUP(Personnel!I180,Site!B$3:C228,2,FALSE)</f>
        <v>#N/A</v>
      </c>
      <c r="J180" s="8">
        <f>IF(ISBLANK(Personnel!J180),-1,VLOOKUP(Personnel!J180,CostCenter!C$3:D210,2,FALSE))</f>
        <v>-1</v>
      </c>
      <c r="K180" s="8">
        <f>IF(ISBLANK(Personnel!K180),-1,VLOOKUP(Personnel!K180,Deptref!C$3:F238,4,FALSE))</f>
        <v>-1</v>
      </c>
      <c r="L180" s="8">
        <f>IF(ISBLANK(Personnel!L180),-1,VLOOKUP(Personnel!L180,Jobposts!C$3:D258,2,FALSE))</f>
        <v>-1</v>
      </c>
      <c r="M180" s="8">
        <v>-1</v>
      </c>
      <c r="N180" s="8">
        <v>0</v>
      </c>
      <c r="O180" s="8" t="str">
        <f>IF(ISBLANK(Personnel!S180),"",Personnel!S180)</f>
        <v/>
      </c>
      <c r="P180" s="49">
        <f ca="1">Personnel!T180</f>
        <v>44517</v>
      </c>
      <c r="Q180" s="49" t="str">
        <f>Personnel!U180</f>
        <v>1899-12-30 00:00:00.000</v>
      </c>
      <c r="R180" s="8">
        <f>Personnel!V180</f>
        <v>1</v>
      </c>
      <c r="S180" s="8"/>
      <c r="T180" s="8" t="str">
        <f t="shared" si="6"/>
        <v xml:space="preserve">   </v>
      </c>
      <c r="U180" s="8"/>
      <c r="V180" s="8"/>
      <c r="W180" s="8"/>
      <c r="X180" s="8"/>
      <c r="Y180" s="8"/>
      <c r="Z180" s="8"/>
      <c r="AA180" s="8" t="e">
        <f t="shared" ca="1" si="7"/>
        <v>#N/A</v>
      </c>
    </row>
    <row r="181" spans="1:27" x14ac:dyDescent="0.3">
      <c r="A181" s="8" t="str">
        <f>Personnel!A181</f>
        <v>180</v>
      </c>
      <c r="B181" s="8" t="str">
        <f>Personnel!B181</f>
        <v>180</v>
      </c>
      <c r="C181" s="8" t="str">
        <f>Personnel!C181</f>
        <v>180</v>
      </c>
      <c r="D181" s="8" t="str">
        <f>IF(Personnel!D181="","",Personnel!D181)</f>
        <v/>
      </c>
      <c r="E181" s="8" t="str">
        <f>Personnel!E181</f>
        <v xml:space="preserve"> </v>
      </c>
      <c r="F181" s="8" t="str">
        <f>Personnel!F181</f>
        <v xml:space="preserve"> </v>
      </c>
      <c r="G181" s="8" t="str">
        <f>Personnel!G181</f>
        <v xml:space="preserve"> </v>
      </c>
      <c r="H181" s="8" t="e">
        <f ca="1">VLOOKUP(Personnel!H181,ScheduleRotate!A$2:E579,5,FALSE)</f>
        <v>#N/A</v>
      </c>
      <c r="I181" s="8" t="e">
        <f>VLOOKUP(Personnel!I181,Site!B$3:C229,2,FALSE)</f>
        <v>#N/A</v>
      </c>
      <c r="J181" s="8">
        <f>IF(ISBLANK(Personnel!J181),-1,VLOOKUP(Personnel!J181,CostCenter!C$3:D211,2,FALSE))</f>
        <v>-1</v>
      </c>
      <c r="K181" s="8">
        <f>IF(ISBLANK(Personnel!K181),-1,VLOOKUP(Personnel!K181,Deptref!C$3:F239,4,FALSE))</f>
        <v>-1</v>
      </c>
      <c r="L181" s="8">
        <f>IF(ISBLANK(Personnel!L181),-1,VLOOKUP(Personnel!L181,Jobposts!C$3:D259,2,FALSE))</f>
        <v>-1</v>
      </c>
      <c r="M181" s="8">
        <v>-1</v>
      </c>
      <c r="N181" s="8">
        <v>0</v>
      </c>
      <c r="O181" s="8" t="str">
        <f>IF(ISBLANK(Personnel!S181),"",Personnel!S181)</f>
        <v/>
      </c>
      <c r="P181" s="49">
        <f ca="1">Personnel!T181</f>
        <v>44517</v>
      </c>
      <c r="Q181" s="49" t="str">
        <f>Personnel!U181</f>
        <v>1899-12-30 00:00:00.000</v>
      </c>
      <c r="R181" s="8">
        <f>Personnel!V181</f>
        <v>1</v>
      </c>
      <c r="S181" s="8"/>
      <c r="T181" s="8" t="str">
        <f t="shared" si="6"/>
        <v xml:space="preserve">   </v>
      </c>
      <c r="U181" s="8"/>
      <c r="V181" s="8"/>
      <c r="W181" s="8"/>
      <c r="X181" s="8"/>
      <c r="Y181" s="8"/>
      <c r="Z181" s="8"/>
      <c r="AA181" s="8" t="e">
        <f t="shared" ca="1" si="7"/>
        <v>#N/A</v>
      </c>
    </row>
    <row r="182" spans="1:27" x14ac:dyDescent="0.3">
      <c r="A182" s="8" t="str">
        <f>Personnel!A182</f>
        <v>181</v>
      </c>
      <c r="B182" s="8" t="str">
        <f>Personnel!B182</f>
        <v>181</v>
      </c>
      <c r="C182" s="8" t="str">
        <f>Personnel!C182</f>
        <v>181</v>
      </c>
      <c r="D182" s="8" t="str">
        <f>IF(Personnel!D182="","",Personnel!D182)</f>
        <v/>
      </c>
      <c r="E182" s="8" t="str">
        <f>Personnel!E182</f>
        <v xml:space="preserve"> </v>
      </c>
      <c r="F182" s="8" t="str">
        <f>Personnel!F182</f>
        <v xml:space="preserve"> </v>
      </c>
      <c r="G182" s="8" t="str">
        <f>Personnel!G182</f>
        <v xml:space="preserve"> </v>
      </c>
      <c r="H182" s="8" t="e">
        <f ca="1">VLOOKUP(Personnel!H182,ScheduleRotate!A$2:E580,5,FALSE)</f>
        <v>#N/A</v>
      </c>
      <c r="I182" s="8" t="e">
        <f>VLOOKUP(Personnel!I182,Site!B$3:C230,2,FALSE)</f>
        <v>#N/A</v>
      </c>
      <c r="J182" s="8">
        <f>IF(ISBLANK(Personnel!J182),-1,VLOOKUP(Personnel!J182,CostCenter!C$3:D212,2,FALSE))</f>
        <v>-1</v>
      </c>
      <c r="K182" s="8">
        <f>IF(ISBLANK(Personnel!K182),-1,VLOOKUP(Personnel!K182,Deptref!C$3:F240,4,FALSE))</f>
        <v>-1</v>
      </c>
      <c r="L182" s="8">
        <f>IF(ISBLANK(Personnel!L182),-1,VLOOKUP(Personnel!L182,Jobposts!C$3:D260,2,FALSE))</f>
        <v>-1</v>
      </c>
      <c r="M182" s="8">
        <v>-1</v>
      </c>
      <c r="N182" s="8">
        <v>0</v>
      </c>
      <c r="O182" s="8" t="str">
        <f>IF(ISBLANK(Personnel!S182),"",Personnel!S182)</f>
        <v/>
      </c>
      <c r="P182" s="49">
        <f ca="1">Personnel!T182</f>
        <v>44517</v>
      </c>
      <c r="Q182" s="49" t="str">
        <f>Personnel!U182</f>
        <v>1899-12-30 00:00:00.000</v>
      </c>
      <c r="R182" s="8">
        <f>Personnel!V182</f>
        <v>1</v>
      </c>
      <c r="S182" s="8"/>
      <c r="T182" s="8" t="str">
        <f t="shared" si="6"/>
        <v xml:space="preserve">   </v>
      </c>
      <c r="U182" s="8"/>
      <c r="V182" s="8"/>
      <c r="W182" s="8"/>
      <c r="X182" s="8"/>
      <c r="Y182" s="8"/>
      <c r="Z182" s="8"/>
      <c r="AA182" s="8" t="e">
        <f t="shared" ca="1" si="7"/>
        <v>#N/A</v>
      </c>
    </row>
    <row r="183" spans="1:27" x14ac:dyDescent="0.3">
      <c r="A183" s="8" t="str">
        <f>Personnel!A183</f>
        <v>182</v>
      </c>
      <c r="B183" s="8" t="str">
        <f>Personnel!B183</f>
        <v>182</v>
      </c>
      <c r="C183" s="8" t="str">
        <f>Personnel!C183</f>
        <v>182</v>
      </c>
      <c r="D183" s="8" t="str">
        <f>IF(Personnel!D183="","",Personnel!D183)</f>
        <v/>
      </c>
      <c r="E183" s="8" t="str">
        <f>Personnel!E183</f>
        <v xml:space="preserve"> </v>
      </c>
      <c r="F183" s="8" t="str">
        <f>Personnel!F183</f>
        <v xml:space="preserve"> </v>
      </c>
      <c r="G183" s="8" t="str">
        <f>Personnel!G183</f>
        <v xml:space="preserve"> </v>
      </c>
      <c r="H183" s="8" t="e">
        <f ca="1">VLOOKUP(Personnel!H183,ScheduleRotate!A$2:E581,5,FALSE)</f>
        <v>#N/A</v>
      </c>
      <c r="I183" s="8" t="e">
        <f>VLOOKUP(Personnel!I183,Site!B$3:C231,2,FALSE)</f>
        <v>#N/A</v>
      </c>
      <c r="J183" s="8">
        <f>IF(ISBLANK(Personnel!J183),-1,VLOOKUP(Personnel!J183,CostCenter!C$3:D213,2,FALSE))</f>
        <v>-1</v>
      </c>
      <c r="K183" s="8">
        <f>IF(ISBLANK(Personnel!K183),-1,VLOOKUP(Personnel!K183,Deptref!C$3:F241,4,FALSE))</f>
        <v>-1</v>
      </c>
      <c r="L183" s="8">
        <f>IF(ISBLANK(Personnel!L183),-1,VLOOKUP(Personnel!L183,Jobposts!C$3:D261,2,FALSE))</f>
        <v>-1</v>
      </c>
      <c r="M183" s="8">
        <v>-1</v>
      </c>
      <c r="N183" s="8">
        <v>0</v>
      </c>
      <c r="O183" s="8" t="str">
        <f>IF(ISBLANK(Personnel!S183),"",Personnel!S183)</f>
        <v/>
      </c>
      <c r="P183" s="49">
        <f ca="1">Personnel!T183</f>
        <v>44517</v>
      </c>
      <c r="Q183" s="49" t="str">
        <f>Personnel!U183</f>
        <v>1899-12-30 00:00:00.000</v>
      </c>
      <c r="R183" s="8">
        <f>Personnel!V183</f>
        <v>1</v>
      </c>
      <c r="S183" s="8"/>
      <c r="T183" s="8" t="str">
        <f t="shared" si="6"/>
        <v xml:space="preserve">   </v>
      </c>
      <c r="U183" s="8"/>
      <c r="V183" s="8"/>
      <c r="W183" s="8"/>
      <c r="X183" s="8"/>
      <c r="Y183" s="8"/>
      <c r="Z183" s="8"/>
      <c r="AA183" s="8" t="e">
        <f t="shared" ca="1" si="7"/>
        <v>#N/A</v>
      </c>
    </row>
    <row r="184" spans="1:27" x14ac:dyDescent="0.3">
      <c r="A184" s="8" t="str">
        <f>Personnel!A184</f>
        <v>183</v>
      </c>
      <c r="B184" s="8" t="str">
        <f>Personnel!B184</f>
        <v>183</v>
      </c>
      <c r="C184" s="8" t="str">
        <f>Personnel!C184</f>
        <v>183</v>
      </c>
      <c r="D184" s="8" t="str">
        <f>IF(Personnel!D184="","",Personnel!D184)</f>
        <v/>
      </c>
      <c r="E184" s="8" t="str">
        <f>Personnel!E184</f>
        <v xml:space="preserve"> </v>
      </c>
      <c r="F184" s="8" t="str">
        <f>Personnel!F184</f>
        <v xml:space="preserve"> </v>
      </c>
      <c r="G184" s="8" t="str">
        <f>Personnel!G184</f>
        <v xml:space="preserve"> </v>
      </c>
      <c r="H184" s="8" t="e">
        <f ca="1">VLOOKUP(Personnel!H184,ScheduleRotate!A$2:E582,5,FALSE)</f>
        <v>#N/A</v>
      </c>
      <c r="I184" s="8" t="e">
        <f>VLOOKUP(Personnel!I184,Site!B$3:C232,2,FALSE)</f>
        <v>#N/A</v>
      </c>
      <c r="J184" s="8">
        <f>IF(ISBLANK(Personnel!J184),-1,VLOOKUP(Personnel!J184,CostCenter!C$3:D214,2,FALSE))</f>
        <v>-1</v>
      </c>
      <c r="K184" s="8">
        <f>IF(ISBLANK(Personnel!K184),-1,VLOOKUP(Personnel!K184,Deptref!C$3:F242,4,FALSE))</f>
        <v>-1</v>
      </c>
      <c r="L184" s="8">
        <f>IF(ISBLANK(Personnel!L184),-1,VLOOKUP(Personnel!L184,Jobposts!C$3:D262,2,FALSE))</f>
        <v>-1</v>
      </c>
      <c r="M184" s="8">
        <v>-1</v>
      </c>
      <c r="N184" s="8">
        <v>0</v>
      </c>
      <c r="O184" s="8" t="str">
        <f>IF(ISBLANK(Personnel!S184),"",Personnel!S184)</f>
        <v/>
      </c>
      <c r="P184" s="49">
        <f ca="1">Personnel!T184</f>
        <v>44517</v>
      </c>
      <c r="Q184" s="49" t="str">
        <f>Personnel!U184</f>
        <v>1899-12-30 00:00:00.000</v>
      </c>
      <c r="R184" s="8">
        <f>Personnel!V184</f>
        <v>1</v>
      </c>
      <c r="S184" s="8"/>
      <c r="T184" s="8" t="str">
        <f t="shared" si="6"/>
        <v xml:space="preserve">   </v>
      </c>
      <c r="U184" s="8"/>
      <c r="V184" s="8"/>
      <c r="W184" s="8"/>
      <c r="X184" s="8"/>
      <c r="Y184" s="8"/>
      <c r="Z184" s="8"/>
      <c r="AA184" s="8" t="e">
        <f t="shared" ca="1" si="7"/>
        <v>#N/A</v>
      </c>
    </row>
    <row r="185" spans="1:27" x14ac:dyDescent="0.3">
      <c r="A185" s="8" t="str">
        <f>Personnel!A185</f>
        <v>184</v>
      </c>
      <c r="B185" s="8" t="str">
        <f>Personnel!B185</f>
        <v>184</v>
      </c>
      <c r="C185" s="8" t="str">
        <f>Personnel!C185</f>
        <v>184</v>
      </c>
      <c r="D185" s="8" t="str">
        <f>IF(Personnel!D185="","",Personnel!D185)</f>
        <v/>
      </c>
      <c r="E185" s="8" t="str">
        <f>Personnel!E185</f>
        <v xml:space="preserve"> </v>
      </c>
      <c r="F185" s="8" t="str">
        <f>Personnel!F185</f>
        <v xml:space="preserve"> </v>
      </c>
      <c r="G185" s="8" t="str">
        <f>Personnel!G185</f>
        <v xml:space="preserve"> </v>
      </c>
      <c r="H185" s="8" t="e">
        <f ca="1">VLOOKUP(Personnel!H185,ScheduleRotate!A$2:E583,5,FALSE)</f>
        <v>#N/A</v>
      </c>
      <c r="I185" s="8" t="e">
        <f>VLOOKUP(Personnel!I185,Site!B$3:C233,2,FALSE)</f>
        <v>#N/A</v>
      </c>
      <c r="J185" s="8">
        <f>IF(ISBLANK(Personnel!J185),-1,VLOOKUP(Personnel!J185,CostCenter!C$3:D215,2,FALSE))</f>
        <v>-1</v>
      </c>
      <c r="K185" s="8">
        <f>IF(ISBLANK(Personnel!K185),-1,VLOOKUP(Personnel!K185,Deptref!C$3:F243,4,FALSE))</f>
        <v>-1</v>
      </c>
      <c r="L185" s="8">
        <f>IF(ISBLANK(Personnel!L185),-1,VLOOKUP(Personnel!L185,Jobposts!C$3:D263,2,FALSE))</f>
        <v>-1</v>
      </c>
      <c r="M185" s="8">
        <v>-1</v>
      </c>
      <c r="N185" s="8">
        <v>0</v>
      </c>
      <c r="O185" s="8" t="str">
        <f>IF(ISBLANK(Personnel!S185),"",Personnel!S185)</f>
        <v/>
      </c>
      <c r="P185" s="49">
        <f ca="1">Personnel!T185</f>
        <v>44517</v>
      </c>
      <c r="Q185" s="49" t="str">
        <f>Personnel!U185</f>
        <v>1899-12-30 00:00:00.000</v>
      </c>
      <c r="R185" s="8">
        <f>Personnel!V185</f>
        <v>1</v>
      </c>
      <c r="S185" s="8"/>
      <c r="T185" s="8" t="str">
        <f t="shared" si="6"/>
        <v xml:space="preserve">   </v>
      </c>
      <c r="U185" s="8"/>
      <c r="V185" s="8"/>
      <c r="W185" s="8"/>
      <c r="X185" s="8"/>
      <c r="Y185" s="8"/>
      <c r="Z185" s="8"/>
      <c r="AA185" s="8" t="e">
        <f t="shared" ca="1" si="7"/>
        <v>#N/A</v>
      </c>
    </row>
    <row r="186" spans="1:27" x14ac:dyDescent="0.3">
      <c r="A186" s="8" t="str">
        <f>Personnel!A186</f>
        <v>185</v>
      </c>
      <c r="B186" s="8" t="str">
        <f>Personnel!B186</f>
        <v>185</v>
      </c>
      <c r="C186" s="8" t="str">
        <f>Personnel!C186</f>
        <v>185</v>
      </c>
      <c r="D186" s="8" t="str">
        <f>IF(Personnel!D186="","",Personnel!D186)</f>
        <v/>
      </c>
      <c r="E186" s="8" t="str">
        <f>Personnel!E186</f>
        <v xml:space="preserve"> </v>
      </c>
      <c r="F186" s="8" t="str">
        <f>Personnel!F186</f>
        <v xml:space="preserve"> </v>
      </c>
      <c r="G186" s="8" t="str">
        <f>Personnel!G186</f>
        <v xml:space="preserve"> </v>
      </c>
      <c r="H186" s="8" t="e">
        <f ca="1">VLOOKUP(Personnel!H186,ScheduleRotate!A$2:E584,5,FALSE)</f>
        <v>#N/A</v>
      </c>
      <c r="I186" s="8" t="e">
        <f>VLOOKUP(Personnel!I186,Site!B$3:C234,2,FALSE)</f>
        <v>#N/A</v>
      </c>
      <c r="J186" s="8">
        <f>IF(ISBLANK(Personnel!J186),-1,VLOOKUP(Personnel!J186,CostCenter!C$3:D216,2,FALSE))</f>
        <v>-1</v>
      </c>
      <c r="K186" s="8">
        <f>IF(ISBLANK(Personnel!K186),-1,VLOOKUP(Personnel!K186,Deptref!C$3:F244,4,FALSE))</f>
        <v>-1</v>
      </c>
      <c r="L186" s="8">
        <f>IF(ISBLANK(Personnel!L186),-1,VLOOKUP(Personnel!L186,Jobposts!C$3:D264,2,FALSE))</f>
        <v>-1</v>
      </c>
      <c r="M186" s="8">
        <v>-1</v>
      </c>
      <c r="N186" s="8">
        <v>0</v>
      </c>
      <c r="O186" s="8" t="str">
        <f>IF(ISBLANK(Personnel!S186),"",Personnel!S186)</f>
        <v/>
      </c>
      <c r="P186" s="49">
        <f ca="1">Personnel!T186</f>
        <v>44517</v>
      </c>
      <c r="Q186" s="49" t="str">
        <f>Personnel!U186</f>
        <v>1899-12-30 00:00:00.000</v>
      </c>
      <c r="R186" s="8">
        <f>Personnel!V186</f>
        <v>1</v>
      </c>
      <c r="S186" s="8"/>
      <c r="T186" s="8" t="str">
        <f t="shared" si="6"/>
        <v xml:space="preserve">   </v>
      </c>
      <c r="U186" s="8"/>
      <c r="V186" s="8"/>
      <c r="W186" s="8"/>
      <c r="X186" s="8"/>
      <c r="Y186" s="8"/>
      <c r="Z186" s="8"/>
      <c r="AA186" s="8" t="e">
        <f t="shared" ca="1" si="7"/>
        <v>#N/A</v>
      </c>
    </row>
    <row r="187" spans="1:27" x14ac:dyDescent="0.3">
      <c r="A187" s="8" t="str">
        <f>Personnel!A187</f>
        <v>186</v>
      </c>
      <c r="B187" s="8" t="str">
        <f>Personnel!B187</f>
        <v>186</v>
      </c>
      <c r="C187" s="8" t="str">
        <f>Personnel!C187</f>
        <v>186</v>
      </c>
      <c r="D187" s="8" t="str">
        <f>IF(Personnel!D187="","",Personnel!D187)</f>
        <v/>
      </c>
      <c r="E187" s="8" t="str">
        <f>Personnel!E187</f>
        <v xml:space="preserve"> </v>
      </c>
      <c r="F187" s="8" t="str">
        <f>Personnel!F187</f>
        <v xml:space="preserve"> </v>
      </c>
      <c r="G187" s="8" t="str">
        <f>Personnel!G187</f>
        <v xml:space="preserve"> </v>
      </c>
      <c r="H187" s="8" t="e">
        <f ca="1">VLOOKUP(Personnel!H187,ScheduleRotate!A$2:E585,5,FALSE)</f>
        <v>#N/A</v>
      </c>
      <c r="I187" s="8" t="e">
        <f>VLOOKUP(Personnel!I187,Site!B$3:C235,2,FALSE)</f>
        <v>#N/A</v>
      </c>
      <c r="J187" s="8">
        <f>IF(ISBLANK(Personnel!J187),-1,VLOOKUP(Personnel!J187,CostCenter!C$3:D217,2,FALSE))</f>
        <v>-1</v>
      </c>
      <c r="K187" s="8">
        <f>IF(ISBLANK(Personnel!K187),-1,VLOOKUP(Personnel!K187,Deptref!C$3:F245,4,FALSE))</f>
        <v>-1</v>
      </c>
      <c r="L187" s="8">
        <f>IF(ISBLANK(Personnel!L187),-1,VLOOKUP(Personnel!L187,Jobposts!C$3:D265,2,FALSE))</f>
        <v>-1</v>
      </c>
      <c r="M187" s="8">
        <v>-1</v>
      </c>
      <c r="N187" s="8">
        <v>0</v>
      </c>
      <c r="O187" s="8" t="str">
        <f>IF(ISBLANK(Personnel!S187),"",Personnel!S187)</f>
        <v/>
      </c>
      <c r="P187" s="49">
        <f ca="1">Personnel!T187</f>
        <v>44517</v>
      </c>
      <c r="Q187" s="49" t="str">
        <f>Personnel!U187</f>
        <v>1899-12-30 00:00:00.000</v>
      </c>
      <c r="R187" s="8">
        <f>Personnel!V187</f>
        <v>1</v>
      </c>
      <c r="S187" s="8"/>
      <c r="T187" s="8" t="str">
        <f t="shared" si="6"/>
        <v xml:space="preserve">   </v>
      </c>
      <c r="U187" s="8"/>
      <c r="V187" s="8"/>
      <c r="W187" s="8"/>
      <c r="X187" s="8"/>
      <c r="Y187" s="8"/>
      <c r="Z187" s="8"/>
      <c r="AA187" s="8" t="e">
        <f t="shared" ca="1" si="7"/>
        <v>#N/A</v>
      </c>
    </row>
    <row r="188" spans="1:27" x14ac:dyDescent="0.3">
      <c r="A188" s="8" t="str">
        <f>Personnel!A188</f>
        <v>187</v>
      </c>
      <c r="B188" s="8" t="str">
        <f>Personnel!B188</f>
        <v>187</v>
      </c>
      <c r="C188" s="8" t="str">
        <f>Personnel!C188</f>
        <v>187</v>
      </c>
      <c r="D188" s="8" t="str">
        <f>IF(Personnel!D188="","",Personnel!D188)</f>
        <v/>
      </c>
      <c r="E188" s="8" t="str">
        <f>Personnel!E188</f>
        <v xml:space="preserve"> </v>
      </c>
      <c r="F188" s="8" t="str">
        <f>Personnel!F188</f>
        <v xml:space="preserve"> </v>
      </c>
      <c r="G188" s="8" t="str">
        <f>Personnel!G188</f>
        <v xml:space="preserve"> </v>
      </c>
      <c r="H188" s="8" t="e">
        <f ca="1">VLOOKUP(Personnel!H188,ScheduleRotate!A$2:E586,5,FALSE)</f>
        <v>#N/A</v>
      </c>
      <c r="I188" s="8" t="e">
        <f>VLOOKUP(Personnel!I188,Site!B$3:C236,2,FALSE)</f>
        <v>#N/A</v>
      </c>
      <c r="J188" s="8">
        <f>IF(ISBLANK(Personnel!J188),-1,VLOOKUP(Personnel!J188,CostCenter!C$3:D218,2,FALSE))</f>
        <v>-1</v>
      </c>
      <c r="K188" s="8">
        <f>IF(ISBLANK(Personnel!K188),-1,VLOOKUP(Personnel!K188,Deptref!C$3:F246,4,FALSE))</f>
        <v>-1</v>
      </c>
      <c r="L188" s="8">
        <f>IF(ISBLANK(Personnel!L188),-1,VLOOKUP(Personnel!L188,Jobposts!C$3:D266,2,FALSE))</f>
        <v>-1</v>
      </c>
      <c r="M188" s="8">
        <v>-1</v>
      </c>
      <c r="N188" s="8">
        <v>0</v>
      </c>
      <c r="O188" s="8" t="str">
        <f>IF(ISBLANK(Personnel!S188),"",Personnel!S188)</f>
        <v/>
      </c>
      <c r="P188" s="49">
        <f ca="1">Personnel!T188</f>
        <v>44517</v>
      </c>
      <c r="Q188" s="49" t="str">
        <f>Personnel!U188</f>
        <v>1899-12-30 00:00:00.000</v>
      </c>
      <c r="R188" s="8">
        <f>Personnel!V188</f>
        <v>1</v>
      </c>
      <c r="S188" s="8"/>
      <c r="T188" s="8" t="str">
        <f t="shared" si="6"/>
        <v xml:space="preserve">   </v>
      </c>
      <c r="U188" s="8"/>
      <c r="V188" s="8"/>
      <c r="W188" s="8"/>
      <c r="X188" s="8"/>
      <c r="Y188" s="8"/>
      <c r="Z188" s="8"/>
      <c r="AA188" s="8" t="e">
        <f t="shared" ca="1" si="7"/>
        <v>#N/A</v>
      </c>
    </row>
    <row r="189" spans="1:27" x14ac:dyDescent="0.3">
      <c r="A189" s="8" t="str">
        <f>Personnel!A189</f>
        <v>188</v>
      </c>
      <c r="B189" s="8" t="str">
        <f>Personnel!B189</f>
        <v>188</v>
      </c>
      <c r="C189" s="8" t="str">
        <f>Personnel!C189</f>
        <v>188</v>
      </c>
      <c r="D189" s="8" t="str">
        <f>IF(Personnel!D189="","",Personnel!D189)</f>
        <v/>
      </c>
      <c r="E189" s="8" t="str">
        <f>Personnel!E189</f>
        <v xml:space="preserve"> </v>
      </c>
      <c r="F189" s="8" t="str">
        <f>Personnel!F189</f>
        <v xml:space="preserve"> </v>
      </c>
      <c r="G189" s="8" t="str">
        <f>Personnel!G189</f>
        <v xml:space="preserve"> </v>
      </c>
      <c r="H189" s="8" t="e">
        <f ca="1">VLOOKUP(Personnel!H189,ScheduleRotate!A$2:E587,5,FALSE)</f>
        <v>#N/A</v>
      </c>
      <c r="I189" s="8" t="e">
        <f>VLOOKUP(Personnel!I189,Site!B$3:C237,2,FALSE)</f>
        <v>#N/A</v>
      </c>
      <c r="J189" s="8">
        <f>IF(ISBLANK(Personnel!J189),-1,VLOOKUP(Personnel!J189,CostCenter!C$3:D219,2,FALSE))</f>
        <v>-1</v>
      </c>
      <c r="K189" s="8">
        <f>IF(ISBLANK(Personnel!K189),-1,VLOOKUP(Personnel!K189,Deptref!C$3:F247,4,FALSE))</f>
        <v>-1</v>
      </c>
      <c r="L189" s="8">
        <f>IF(ISBLANK(Personnel!L189),-1,VLOOKUP(Personnel!L189,Jobposts!C$3:D267,2,FALSE))</f>
        <v>-1</v>
      </c>
      <c r="M189" s="8">
        <v>-1</v>
      </c>
      <c r="N189" s="8">
        <v>0</v>
      </c>
      <c r="O189" s="8" t="str">
        <f>IF(ISBLANK(Personnel!S189),"",Personnel!S189)</f>
        <v/>
      </c>
      <c r="P189" s="49">
        <f ca="1">Personnel!T189</f>
        <v>44517</v>
      </c>
      <c r="Q189" s="49" t="str">
        <f>Personnel!U189</f>
        <v>1899-12-30 00:00:00.000</v>
      </c>
      <c r="R189" s="8">
        <f>Personnel!V189</f>
        <v>1</v>
      </c>
      <c r="S189" s="8"/>
      <c r="T189" s="8" t="str">
        <f t="shared" si="6"/>
        <v xml:space="preserve">   </v>
      </c>
      <c r="U189" s="8"/>
      <c r="V189" s="8"/>
      <c r="W189" s="8"/>
      <c r="X189" s="8"/>
      <c r="Y189" s="8"/>
      <c r="Z189" s="8"/>
      <c r="AA189" s="8" t="e">
        <f t="shared" ca="1" si="7"/>
        <v>#N/A</v>
      </c>
    </row>
    <row r="190" spans="1:27" x14ac:dyDescent="0.3">
      <c r="A190" s="8" t="str">
        <f>Personnel!A190</f>
        <v>189</v>
      </c>
      <c r="B190" s="8" t="str">
        <f>Personnel!B190</f>
        <v>189</v>
      </c>
      <c r="C190" s="8" t="str">
        <f>Personnel!C190</f>
        <v>189</v>
      </c>
      <c r="D190" s="8" t="str">
        <f>IF(Personnel!D190="","",Personnel!D190)</f>
        <v/>
      </c>
      <c r="E190" s="8" t="str">
        <f>Personnel!E190</f>
        <v xml:space="preserve"> </v>
      </c>
      <c r="F190" s="8" t="str">
        <f>Personnel!F190</f>
        <v xml:space="preserve"> </v>
      </c>
      <c r="G190" s="8" t="str">
        <f>Personnel!G190</f>
        <v xml:space="preserve"> </v>
      </c>
      <c r="H190" s="8" t="e">
        <f ca="1">VLOOKUP(Personnel!H190,ScheduleRotate!A$2:E588,5,FALSE)</f>
        <v>#N/A</v>
      </c>
      <c r="I190" s="8" t="e">
        <f>VLOOKUP(Personnel!I190,Site!B$3:C238,2,FALSE)</f>
        <v>#N/A</v>
      </c>
      <c r="J190" s="8">
        <f>IF(ISBLANK(Personnel!J190),-1,VLOOKUP(Personnel!J190,CostCenter!C$3:D220,2,FALSE))</f>
        <v>-1</v>
      </c>
      <c r="K190" s="8">
        <f>IF(ISBLANK(Personnel!K190),-1,VLOOKUP(Personnel!K190,Deptref!C$3:F248,4,FALSE))</f>
        <v>-1</v>
      </c>
      <c r="L190" s="8">
        <f>IF(ISBLANK(Personnel!L190),-1,VLOOKUP(Personnel!L190,Jobposts!C$3:D268,2,FALSE))</f>
        <v>-1</v>
      </c>
      <c r="M190" s="8">
        <v>-1</v>
      </c>
      <c r="N190" s="8">
        <v>0</v>
      </c>
      <c r="O190" s="8" t="str">
        <f>IF(ISBLANK(Personnel!S190),"",Personnel!S190)</f>
        <v/>
      </c>
      <c r="P190" s="49">
        <f ca="1">Personnel!T190</f>
        <v>44517</v>
      </c>
      <c r="Q190" s="49" t="str">
        <f>Personnel!U190</f>
        <v>1899-12-30 00:00:00.000</v>
      </c>
      <c r="R190" s="8">
        <f>Personnel!V190</f>
        <v>1</v>
      </c>
      <c r="S190" s="8"/>
      <c r="T190" s="8" t="str">
        <f t="shared" si="6"/>
        <v xml:space="preserve">   </v>
      </c>
      <c r="U190" s="8"/>
      <c r="V190" s="8"/>
      <c r="W190" s="8"/>
      <c r="X190" s="8"/>
      <c r="Y190" s="8"/>
      <c r="Z190" s="8"/>
      <c r="AA190" s="8" t="e">
        <f t="shared" ca="1" si="7"/>
        <v>#N/A</v>
      </c>
    </row>
    <row r="191" spans="1:27" x14ac:dyDescent="0.3">
      <c r="A191" s="8" t="str">
        <f>Personnel!A191</f>
        <v>190</v>
      </c>
      <c r="B191" s="8" t="str">
        <f>Personnel!B191</f>
        <v>190</v>
      </c>
      <c r="C191" s="8" t="str">
        <f>Personnel!C191</f>
        <v>190</v>
      </c>
      <c r="D191" s="8" t="str">
        <f>IF(Personnel!D191="","",Personnel!D191)</f>
        <v/>
      </c>
      <c r="E191" s="8" t="str">
        <f>Personnel!E191</f>
        <v xml:space="preserve"> </v>
      </c>
      <c r="F191" s="8" t="str">
        <f>Personnel!F191</f>
        <v xml:space="preserve"> </v>
      </c>
      <c r="G191" s="8" t="str">
        <f>Personnel!G191</f>
        <v xml:space="preserve"> </v>
      </c>
      <c r="H191" s="8" t="e">
        <f ca="1">VLOOKUP(Personnel!H191,ScheduleRotate!A$2:E589,5,FALSE)</f>
        <v>#N/A</v>
      </c>
      <c r="I191" s="8" t="e">
        <f>VLOOKUP(Personnel!I191,Site!B$3:C239,2,FALSE)</f>
        <v>#N/A</v>
      </c>
      <c r="J191" s="8">
        <f>IF(ISBLANK(Personnel!J191),-1,VLOOKUP(Personnel!J191,CostCenter!C$3:D221,2,FALSE))</f>
        <v>-1</v>
      </c>
      <c r="K191" s="8">
        <f>IF(ISBLANK(Personnel!K191),-1,VLOOKUP(Personnel!K191,Deptref!C$3:F249,4,FALSE))</f>
        <v>-1</v>
      </c>
      <c r="L191" s="8">
        <f>IF(ISBLANK(Personnel!L191),-1,VLOOKUP(Personnel!L191,Jobposts!C$3:D269,2,FALSE))</f>
        <v>-1</v>
      </c>
      <c r="M191" s="8">
        <v>-1</v>
      </c>
      <c r="N191" s="8">
        <v>0</v>
      </c>
      <c r="O191" s="8" t="str">
        <f>IF(ISBLANK(Personnel!S191),"",Personnel!S191)</f>
        <v/>
      </c>
      <c r="P191" s="49">
        <f ca="1">Personnel!T191</f>
        <v>44517</v>
      </c>
      <c r="Q191" s="49" t="str">
        <f>Personnel!U191</f>
        <v>1899-12-30 00:00:00.000</v>
      </c>
      <c r="R191" s="8">
        <f>Personnel!V191</f>
        <v>1</v>
      </c>
      <c r="S191" s="8"/>
      <c r="T191" s="8" t="str">
        <f t="shared" si="6"/>
        <v xml:space="preserve">   </v>
      </c>
      <c r="U191" s="8"/>
      <c r="V191" s="8"/>
      <c r="W191" s="8"/>
      <c r="X191" s="8"/>
      <c r="Y191" s="8"/>
      <c r="Z191" s="8"/>
      <c r="AA191" s="8" t="e">
        <f t="shared" ca="1" si="7"/>
        <v>#N/A</v>
      </c>
    </row>
    <row r="192" spans="1:27" x14ac:dyDescent="0.3">
      <c r="A192" s="8" t="str">
        <f>Personnel!A192</f>
        <v>191</v>
      </c>
      <c r="B192" s="8" t="str">
        <f>Personnel!B192</f>
        <v>191</v>
      </c>
      <c r="C192" s="8" t="str">
        <f>Personnel!C192</f>
        <v>191</v>
      </c>
      <c r="D192" s="8" t="str">
        <f>IF(Personnel!D192="","",Personnel!D192)</f>
        <v/>
      </c>
      <c r="E192" s="8" t="str">
        <f>Personnel!E192</f>
        <v xml:space="preserve"> </v>
      </c>
      <c r="F192" s="8" t="str">
        <f>Personnel!F192</f>
        <v xml:space="preserve"> </v>
      </c>
      <c r="G192" s="8" t="str">
        <f>Personnel!G192</f>
        <v xml:space="preserve"> </v>
      </c>
      <c r="H192" s="8" t="e">
        <f ca="1">VLOOKUP(Personnel!H192,ScheduleRotate!A$2:E590,5,FALSE)</f>
        <v>#N/A</v>
      </c>
      <c r="I192" s="8" t="e">
        <f>VLOOKUP(Personnel!I192,Site!B$3:C240,2,FALSE)</f>
        <v>#N/A</v>
      </c>
      <c r="J192" s="8">
        <f>IF(ISBLANK(Personnel!J192),-1,VLOOKUP(Personnel!J192,CostCenter!C$3:D222,2,FALSE))</f>
        <v>-1</v>
      </c>
      <c r="K192" s="8">
        <f>IF(ISBLANK(Personnel!K192),-1,VLOOKUP(Personnel!K192,Deptref!C$3:F250,4,FALSE))</f>
        <v>-1</v>
      </c>
      <c r="L192" s="8">
        <f>IF(ISBLANK(Personnel!L192),-1,VLOOKUP(Personnel!L192,Jobposts!C$3:D270,2,FALSE))</f>
        <v>-1</v>
      </c>
      <c r="M192" s="8">
        <v>-1</v>
      </c>
      <c r="N192" s="8">
        <v>0</v>
      </c>
      <c r="O192" s="8" t="str">
        <f>IF(ISBLANK(Personnel!S192),"",Personnel!S192)</f>
        <v/>
      </c>
      <c r="P192" s="49">
        <f ca="1">Personnel!T192</f>
        <v>44517</v>
      </c>
      <c r="Q192" s="49" t="str">
        <f>Personnel!U192</f>
        <v>1899-12-30 00:00:00.000</v>
      </c>
      <c r="R192" s="8">
        <f>Personnel!V192</f>
        <v>1</v>
      </c>
      <c r="S192" s="8"/>
      <c r="T192" s="8" t="str">
        <f t="shared" si="6"/>
        <v xml:space="preserve">   </v>
      </c>
      <c r="U192" s="8"/>
      <c r="V192" s="8"/>
      <c r="W192" s="8"/>
      <c r="X192" s="8"/>
      <c r="Y192" s="8"/>
      <c r="Z192" s="8"/>
      <c r="AA192" s="8" t="e">
        <f t="shared" ca="1" si="7"/>
        <v>#N/A</v>
      </c>
    </row>
    <row r="193" spans="1:27" x14ac:dyDescent="0.3">
      <c r="A193" s="8" t="str">
        <f>Personnel!A193</f>
        <v>192</v>
      </c>
      <c r="B193" s="8" t="str">
        <f>Personnel!B193</f>
        <v>192</v>
      </c>
      <c r="C193" s="8" t="str">
        <f>Personnel!C193</f>
        <v>192</v>
      </c>
      <c r="D193" s="8" t="str">
        <f>IF(Personnel!D193="","",Personnel!D193)</f>
        <v/>
      </c>
      <c r="E193" s="8" t="str">
        <f>Personnel!E193</f>
        <v xml:space="preserve"> </v>
      </c>
      <c r="F193" s="8" t="str">
        <f>Personnel!F193</f>
        <v xml:space="preserve"> </v>
      </c>
      <c r="G193" s="8" t="str">
        <f>Personnel!G193</f>
        <v xml:space="preserve"> </v>
      </c>
      <c r="H193" s="8" t="e">
        <f ca="1">VLOOKUP(Personnel!H193,ScheduleRotate!A$2:E591,5,FALSE)</f>
        <v>#N/A</v>
      </c>
      <c r="I193" s="8" t="e">
        <f>VLOOKUP(Personnel!I193,Site!B$3:C241,2,FALSE)</f>
        <v>#N/A</v>
      </c>
      <c r="J193" s="8">
        <f>IF(ISBLANK(Personnel!J193),-1,VLOOKUP(Personnel!J193,CostCenter!C$3:D223,2,FALSE))</f>
        <v>-1</v>
      </c>
      <c r="K193" s="8">
        <f>IF(ISBLANK(Personnel!K193),-1,VLOOKUP(Personnel!K193,Deptref!C$3:F251,4,FALSE))</f>
        <v>-1</v>
      </c>
      <c r="L193" s="8">
        <f>IF(ISBLANK(Personnel!L193),-1,VLOOKUP(Personnel!L193,Jobposts!C$3:D271,2,FALSE))</f>
        <v>-1</v>
      </c>
      <c r="M193" s="8">
        <v>-1</v>
      </c>
      <c r="N193" s="8">
        <v>0</v>
      </c>
      <c r="O193" s="8" t="str">
        <f>IF(ISBLANK(Personnel!S193),"",Personnel!S193)</f>
        <v/>
      </c>
      <c r="P193" s="49">
        <f ca="1">Personnel!T193</f>
        <v>44517</v>
      </c>
      <c r="Q193" s="49" t="str">
        <f>Personnel!U193</f>
        <v>1899-12-30 00:00:00.000</v>
      </c>
      <c r="R193" s="8">
        <f>Personnel!V193</f>
        <v>1</v>
      </c>
      <c r="S193" s="8"/>
      <c r="T193" s="8" t="str">
        <f t="shared" si="6"/>
        <v xml:space="preserve">   </v>
      </c>
      <c r="U193" s="8"/>
      <c r="V193" s="8"/>
      <c r="W193" s="8"/>
      <c r="X193" s="8"/>
      <c r="Y193" s="8"/>
      <c r="Z193" s="8"/>
      <c r="AA193" s="8" t="e">
        <f t="shared" ca="1" si="7"/>
        <v>#N/A</v>
      </c>
    </row>
    <row r="194" spans="1:27" x14ac:dyDescent="0.3">
      <c r="A194" s="8" t="str">
        <f>Personnel!A194</f>
        <v>193</v>
      </c>
      <c r="B194" s="8" t="str">
        <f>Personnel!B194</f>
        <v>193</v>
      </c>
      <c r="C194" s="8" t="str">
        <f>Personnel!C194</f>
        <v>193</v>
      </c>
      <c r="D194" s="8" t="str">
        <f>IF(Personnel!D194="","",Personnel!D194)</f>
        <v/>
      </c>
      <c r="E194" s="8" t="str">
        <f>Personnel!E194</f>
        <v xml:space="preserve"> </v>
      </c>
      <c r="F194" s="8" t="str">
        <f>Personnel!F194</f>
        <v xml:space="preserve"> </v>
      </c>
      <c r="G194" s="8" t="str">
        <f>Personnel!G194</f>
        <v xml:space="preserve"> </v>
      </c>
      <c r="H194" s="8" t="e">
        <f ca="1">VLOOKUP(Personnel!H194,ScheduleRotate!A$2:E592,5,FALSE)</f>
        <v>#N/A</v>
      </c>
      <c r="I194" s="8" t="e">
        <f>VLOOKUP(Personnel!I194,Site!B$3:C242,2,FALSE)</f>
        <v>#N/A</v>
      </c>
      <c r="J194" s="8">
        <f>IF(ISBLANK(Personnel!J194),-1,VLOOKUP(Personnel!J194,CostCenter!C$3:D224,2,FALSE))</f>
        <v>-1</v>
      </c>
      <c r="K194" s="8">
        <f>IF(ISBLANK(Personnel!K194),-1,VLOOKUP(Personnel!K194,Deptref!C$3:F252,4,FALSE))</f>
        <v>-1</v>
      </c>
      <c r="L194" s="8">
        <f>IF(ISBLANK(Personnel!L194),-1,VLOOKUP(Personnel!L194,Jobposts!C$3:D272,2,FALSE))</f>
        <v>-1</v>
      </c>
      <c r="M194" s="8">
        <v>-1</v>
      </c>
      <c r="N194" s="8">
        <v>0</v>
      </c>
      <c r="O194" s="8" t="str">
        <f>IF(ISBLANK(Personnel!S194),"",Personnel!S194)</f>
        <v/>
      </c>
      <c r="P194" s="49">
        <f ca="1">Personnel!T194</f>
        <v>44517</v>
      </c>
      <c r="Q194" s="49" t="str">
        <f>Personnel!U194</f>
        <v>1899-12-30 00:00:00.000</v>
      </c>
      <c r="R194" s="8">
        <f>Personnel!V194</f>
        <v>1</v>
      </c>
      <c r="S194" s="8"/>
      <c r="T194" s="8" t="str">
        <f t="shared" si="6"/>
        <v xml:space="preserve">   </v>
      </c>
      <c r="U194" s="8"/>
      <c r="V194" s="8"/>
      <c r="W194" s="8"/>
      <c r="X194" s="8"/>
      <c r="Y194" s="8"/>
      <c r="Z194" s="8"/>
      <c r="AA194" s="8" t="e">
        <f t="shared" ca="1" si="7"/>
        <v>#N/A</v>
      </c>
    </row>
    <row r="195" spans="1:27" x14ac:dyDescent="0.3">
      <c r="A195" s="8" t="str">
        <f>Personnel!A195</f>
        <v>194</v>
      </c>
      <c r="B195" s="8" t="str">
        <f>Personnel!B195</f>
        <v>194</v>
      </c>
      <c r="C195" s="8" t="str">
        <f>Personnel!C195</f>
        <v>194</v>
      </c>
      <c r="D195" s="8" t="str">
        <f>IF(Personnel!D195="","",Personnel!D195)</f>
        <v/>
      </c>
      <c r="E195" s="8" t="str">
        <f>Personnel!E195</f>
        <v xml:space="preserve"> </v>
      </c>
      <c r="F195" s="8" t="str">
        <f>Personnel!F195</f>
        <v xml:space="preserve"> </v>
      </c>
      <c r="G195" s="8" t="str">
        <f>Personnel!G195</f>
        <v xml:space="preserve"> </v>
      </c>
      <c r="H195" s="8" t="e">
        <f ca="1">VLOOKUP(Personnel!H195,ScheduleRotate!A$2:E593,5,FALSE)</f>
        <v>#N/A</v>
      </c>
      <c r="I195" s="8" t="e">
        <f>VLOOKUP(Personnel!I195,Site!B$3:C243,2,FALSE)</f>
        <v>#N/A</v>
      </c>
      <c r="J195" s="8">
        <f>IF(ISBLANK(Personnel!J195),-1,VLOOKUP(Personnel!J195,CostCenter!C$3:D225,2,FALSE))</f>
        <v>-1</v>
      </c>
      <c r="K195" s="8">
        <f>IF(ISBLANK(Personnel!K195),-1,VLOOKUP(Personnel!K195,Deptref!C$3:F253,4,FALSE))</f>
        <v>-1</v>
      </c>
      <c r="L195" s="8">
        <f>IF(ISBLANK(Personnel!L195),-1,VLOOKUP(Personnel!L195,Jobposts!C$3:D273,2,FALSE))</f>
        <v>-1</v>
      </c>
      <c r="M195" s="8">
        <v>-1</v>
      </c>
      <c r="N195" s="8">
        <v>0</v>
      </c>
      <c r="O195" s="8" t="str">
        <f>IF(ISBLANK(Personnel!S195),"",Personnel!S195)</f>
        <v/>
      </c>
      <c r="P195" s="49">
        <f ca="1">Personnel!T195</f>
        <v>44517</v>
      </c>
      <c r="Q195" s="49" t="str">
        <f>Personnel!U195</f>
        <v>1899-12-30 00:00:00.000</v>
      </c>
      <c r="R195" s="8">
        <f>Personnel!V195</f>
        <v>1</v>
      </c>
      <c r="S195" s="8"/>
      <c r="T195" s="8" t="str">
        <f t="shared" si="6"/>
        <v xml:space="preserve">   </v>
      </c>
      <c r="U195" s="8"/>
      <c r="V195" s="8"/>
      <c r="W195" s="8"/>
      <c r="X195" s="8"/>
      <c r="Y195" s="8"/>
      <c r="Z195" s="8"/>
      <c r="AA195" s="8" t="e">
        <f t="shared" ca="1" si="7"/>
        <v>#N/A</v>
      </c>
    </row>
    <row r="196" spans="1:27" x14ac:dyDescent="0.3">
      <c r="A196" s="8" t="str">
        <f>Personnel!A196</f>
        <v>195</v>
      </c>
      <c r="B196" s="8" t="str">
        <f>Personnel!B196</f>
        <v>195</v>
      </c>
      <c r="C196" s="8" t="str">
        <f>Personnel!C196</f>
        <v>195</v>
      </c>
      <c r="D196" s="8" t="str">
        <f>IF(Personnel!D196="","",Personnel!D196)</f>
        <v/>
      </c>
      <c r="E196" s="8" t="str">
        <f>Personnel!E196</f>
        <v xml:space="preserve"> </v>
      </c>
      <c r="F196" s="8" t="str">
        <f>Personnel!F196</f>
        <v xml:space="preserve"> </v>
      </c>
      <c r="G196" s="8" t="str">
        <f>Personnel!G196</f>
        <v xml:space="preserve"> </v>
      </c>
      <c r="H196" s="8" t="e">
        <f ca="1">VLOOKUP(Personnel!H196,ScheduleRotate!A$2:E594,5,FALSE)</f>
        <v>#N/A</v>
      </c>
      <c r="I196" s="8" t="e">
        <f>VLOOKUP(Personnel!I196,Site!B$3:C244,2,FALSE)</f>
        <v>#N/A</v>
      </c>
      <c r="J196" s="8">
        <f>IF(ISBLANK(Personnel!J196),-1,VLOOKUP(Personnel!J196,CostCenter!C$3:D226,2,FALSE))</f>
        <v>-1</v>
      </c>
      <c r="K196" s="8">
        <f>IF(ISBLANK(Personnel!K196),-1,VLOOKUP(Personnel!K196,Deptref!C$3:F254,4,FALSE))</f>
        <v>-1</v>
      </c>
      <c r="L196" s="8">
        <f>IF(ISBLANK(Personnel!L196),-1,VLOOKUP(Personnel!L196,Jobposts!C$3:D274,2,FALSE))</f>
        <v>-1</v>
      </c>
      <c r="M196" s="8">
        <v>-1</v>
      </c>
      <c r="N196" s="8">
        <v>0</v>
      </c>
      <c r="O196" s="8" t="str">
        <f>IF(ISBLANK(Personnel!S196),"",Personnel!S196)</f>
        <v/>
      </c>
      <c r="P196" s="49">
        <f ca="1">Personnel!T196</f>
        <v>44517</v>
      </c>
      <c r="Q196" s="49" t="str">
        <f>Personnel!U196</f>
        <v>1899-12-30 00:00:00.000</v>
      </c>
      <c r="R196" s="8">
        <f>Personnel!V196</f>
        <v>1</v>
      </c>
      <c r="S196" s="8"/>
      <c r="T196" s="8" t="str">
        <f t="shared" si="6"/>
        <v xml:space="preserve">   </v>
      </c>
      <c r="U196" s="8"/>
      <c r="V196" s="8"/>
      <c r="W196" s="8"/>
      <c r="X196" s="8"/>
      <c r="Y196" s="8"/>
      <c r="Z196" s="8"/>
      <c r="AA196" s="8" t="e">
        <f t="shared" ca="1" si="7"/>
        <v>#N/A</v>
      </c>
    </row>
    <row r="197" spans="1:27" x14ac:dyDescent="0.3">
      <c r="A197" s="8" t="str">
        <f>Personnel!A197</f>
        <v>196</v>
      </c>
      <c r="B197" s="8" t="str">
        <f>Personnel!B197</f>
        <v>196</v>
      </c>
      <c r="C197" s="8" t="str">
        <f>Personnel!C197</f>
        <v>196</v>
      </c>
      <c r="D197" s="8" t="str">
        <f>IF(Personnel!D197="","",Personnel!D197)</f>
        <v/>
      </c>
      <c r="E197" s="8" t="str">
        <f>Personnel!E197</f>
        <v xml:space="preserve"> </v>
      </c>
      <c r="F197" s="8" t="str">
        <f>Personnel!F197</f>
        <v xml:space="preserve"> </v>
      </c>
      <c r="G197" s="8" t="str">
        <f>Personnel!G197</f>
        <v xml:space="preserve"> </v>
      </c>
      <c r="H197" s="8" t="e">
        <f ca="1">VLOOKUP(Personnel!H197,ScheduleRotate!A$2:E595,5,FALSE)</f>
        <v>#N/A</v>
      </c>
      <c r="I197" s="8" t="e">
        <f>VLOOKUP(Personnel!I197,Site!B$3:C245,2,FALSE)</f>
        <v>#N/A</v>
      </c>
      <c r="J197" s="8">
        <f>IF(ISBLANK(Personnel!J197),-1,VLOOKUP(Personnel!J197,CostCenter!C$3:D227,2,FALSE))</f>
        <v>-1</v>
      </c>
      <c r="K197" s="8">
        <f>IF(ISBLANK(Personnel!K197),-1,VLOOKUP(Personnel!K197,Deptref!C$3:F255,4,FALSE))</f>
        <v>-1</v>
      </c>
      <c r="L197" s="8">
        <f>IF(ISBLANK(Personnel!L197),-1,VLOOKUP(Personnel!L197,Jobposts!C$3:D275,2,FALSE))</f>
        <v>-1</v>
      </c>
      <c r="M197" s="8">
        <v>-1</v>
      </c>
      <c r="N197" s="8">
        <v>0</v>
      </c>
      <c r="O197" s="8" t="str">
        <f>IF(ISBLANK(Personnel!S197),"",Personnel!S197)</f>
        <v/>
      </c>
      <c r="P197" s="49">
        <f ca="1">Personnel!T197</f>
        <v>44517</v>
      </c>
      <c r="Q197" s="49" t="str">
        <f>Personnel!U197</f>
        <v>1899-12-30 00:00:00.000</v>
      </c>
      <c r="R197" s="8">
        <f>Personnel!V197</f>
        <v>1</v>
      </c>
      <c r="S197" s="8"/>
      <c r="T197" s="8" t="str">
        <f t="shared" si="6"/>
        <v xml:space="preserve">   </v>
      </c>
      <c r="U197" s="8"/>
      <c r="V197" s="8"/>
      <c r="W197" s="8"/>
      <c r="X197" s="8"/>
      <c r="Y197" s="8"/>
      <c r="Z197" s="8"/>
      <c r="AA197" s="8" t="e">
        <f t="shared" ca="1" si="7"/>
        <v>#N/A</v>
      </c>
    </row>
    <row r="198" spans="1:27" x14ac:dyDescent="0.3">
      <c r="A198" s="8" t="str">
        <f>Personnel!A198</f>
        <v>197</v>
      </c>
      <c r="B198" s="8" t="str">
        <f>Personnel!B198</f>
        <v>197</v>
      </c>
      <c r="C198" s="8" t="str">
        <f>Personnel!C198</f>
        <v>197</v>
      </c>
      <c r="D198" s="8" t="str">
        <f>IF(Personnel!D198="","",Personnel!D198)</f>
        <v/>
      </c>
      <c r="E198" s="8" t="str">
        <f>Personnel!E198</f>
        <v xml:space="preserve"> </v>
      </c>
      <c r="F198" s="8" t="str">
        <f>Personnel!F198</f>
        <v xml:space="preserve"> </v>
      </c>
      <c r="G198" s="8" t="str">
        <f>Personnel!G198</f>
        <v xml:space="preserve"> </v>
      </c>
      <c r="H198" s="8" t="e">
        <f ca="1">VLOOKUP(Personnel!H198,ScheduleRotate!A$2:E596,5,FALSE)</f>
        <v>#N/A</v>
      </c>
      <c r="I198" s="8" t="e">
        <f>VLOOKUP(Personnel!I198,Site!B$3:C246,2,FALSE)</f>
        <v>#N/A</v>
      </c>
      <c r="J198" s="8">
        <f>IF(ISBLANK(Personnel!J198),-1,VLOOKUP(Personnel!J198,CostCenter!C$3:D228,2,FALSE))</f>
        <v>-1</v>
      </c>
      <c r="K198" s="8">
        <f>IF(ISBLANK(Personnel!K198),-1,VLOOKUP(Personnel!K198,Deptref!C$3:F256,4,FALSE))</f>
        <v>-1</v>
      </c>
      <c r="L198" s="8">
        <f>IF(ISBLANK(Personnel!L198),-1,VLOOKUP(Personnel!L198,Jobposts!C$3:D276,2,FALSE))</f>
        <v>-1</v>
      </c>
      <c r="M198" s="8">
        <v>-1</v>
      </c>
      <c r="N198" s="8">
        <v>0</v>
      </c>
      <c r="O198" s="8" t="str">
        <f>IF(ISBLANK(Personnel!S198),"",Personnel!S198)</f>
        <v/>
      </c>
      <c r="P198" s="49">
        <f ca="1">Personnel!T198</f>
        <v>44517</v>
      </c>
      <c r="Q198" s="49" t="str">
        <f>Personnel!U198</f>
        <v>1899-12-30 00:00:00.000</v>
      </c>
      <c r="R198" s="8">
        <f>Personnel!V198</f>
        <v>1</v>
      </c>
      <c r="S198" s="8"/>
      <c r="T198" s="8" t="str">
        <f t="shared" si="6"/>
        <v xml:space="preserve">   </v>
      </c>
      <c r="U198" s="8"/>
      <c r="V198" s="8"/>
      <c r="W198" s="8"/>
      <c r="X198" s="8"/>
      <c r="Y198" s="8"/>
      <c r="Z198" s="8"/>
      <c r="AA198" s="8" t="e">
        <f t="shared" ca="1" si="7"/>
        <v>#N/A</v>
      </c>
    </row>
    <row r="199" spans="1:27" x14ac:dyDescent="0.3">
      <c r="A199" s="8" t="str">
        <f>Personnel!A199</f>
        <v>198</v>
      </c>
      <c r="B199" s="8" t="str">
        <f>Personnel!B199</f>
        <v>198</v>
      </c>
      <c r="C199" s="8" t="str">
        <f>Personnel!C199</f>
        <v>198</v>
      </c>
      <c r="D199" s="8" t="str">
        <f>IF(Personnel!D199="","",Personnel!D199)</f>
        <v/>
      </c>
      <c r="E199" s="8" t="str">
        <f>Personnel!E199</f>
        <v xml:space="preserve"> </v>
      </c>
      <c r="F199" s="8" t="str">
        <f>Personnel!F199</f>
        <v xml:space="preserve"> </v>
      </c>
      <c r="G199" s="8" t="str">
        <f>Personnel!G199</f>
        <v xml:space="preserve"> </v>
      </c>
      <c r="H199" s="8" t="e">
        <f ca="1">VLOOKUP(Personnel!H199,ScheduleRotate!A$2:E597,5,FALSE)</f>
        <v>#N/A</v>
      </c>
      <c r="I199" s="8" t="e">
        <f>VLOOKUP(Personnel!I199,Site!B$3:C247,2,FALSE)</f>
        <v>#N/A</v>
      </c>
      <c r="J199" s="8">
        <f>IF(ISBLANK(Personnel!J199),-1,VLOOKUP(Personnel!J199,CostCenter!C$3:D229,2,FALSE))</f>
        <v>-1</v>
      </c>
      <c r="K199" s="8">
        <f>IF(ISBLANK(Personnel!K199),-1,VLOOKUP(Personnel!K199,Deptref!C$3:F257,4,FALSE))</f>
        <v>-1</v>
      </c>
      <c r="L199" s="8">
        <f>IF(ISBLANK(Personnel!L199),-1,VLOOKUP(Personnel!L199,Jobposts!C$3:D277,2,FALSE))</f>
        <v>-1</v>
      </c>
      <c r="M199" s="8">
        <v>-1</v>
      </c>
      <c r="N199" s="8">
        <v>0</v>
      </c>
      <c r="O199" s="8" t="str">
        <f>IF(ISBLANK(Personnel!S199),"",Personnel!S199)</f>
        <v/>
      </c>
      <c r="P199" s="49">
        <f ca="1">Personnel!T199</f>
        <v>44517</v>
      </c>
      <c r="Q199" s="49" t="str">
        <f>Personnel!U199</f>
        <v>1899-12-30 00:00:00.000</v>
      </c>
      <c r="R199" s="8">
        <f>Personnel!V199</f>
        <v>1</v>
      </c>
      <c r="S199" s="8"/>
      <c r="T199" s="8" t="str">
        <f t="shared" si="6"/>
        <v xml:space="preserve">   </v>
      </c>
      <c r="U199" s="8"/>
      <c r="V199" s="8"/>
      <c r="W199" s="8"/>
      <c r="X199" s="8"/>
      <c r="Y199" s="8"/>
      <c r="Z199" s="8"/>
      <c r="AA199" s="8" t="e">
        <f t="shared" ca="1" si="7"/>
        <v>#N/A</v>
      </c>
    </row>
    <row r="200" spans="1:27" x14ac:dyDescent="0.3">
      <c r="A200" s="8" t="str">
        <f>Personnel!A200</f>
        <v>199</v>
      </c>
      <c r="B200" s="8" t="str">
        <f>Personnel!B200</f>
        <v>199</v>
      </c>
      <c r="C200" s="8" t="str">
        <f>Personnel!C200</f>
        <v>199</v>
      </c>
      <c r="D200" s="8" t="str">
        <f>IF(Personnel!D200="","",Personnel!D200)</f>
        <v/>
      </c>
      <c r="E200" s="8" t="str">
        <f>Personnel!E200</f>
        <v xml:space="preserve"> </v>
      </c>
      <c r="F200" s="8" t="str">
        <f>Personnel!F200</f>
        <v xml:space="preserve"> </v>
      </c>
      <c r="G200" s="8" t="str">
        <f>Personnel!G200</f>
        <v xml:space="preserve"> </v>
      </c>
      <c r="H200" s="8" t="e">
        <f ca="1">VLOOKUP(Personnel!H200,ScheduleRotate!A$2:E598,5,FALSE)</f>
        <v>#N/A</v>
      </c>
      <c r="I200" s="8" t="e">
        <f>VLOOKUP(Personnel!I200,Site!B$3:C248,2,FALSE)</f>
        <v>#N/A</v>
      </c>
      <c r="J200" s="8">
        <f>IF(ISBLANK(Personnel!J200),-1,VLOOKUP(Personnel!J200,CostCenter!C$3:D230,2,FALSE))</f>
        <v>-1</v>
      </c>
      <c r="K200" s="8">
        <f>IF(ISBLANK(Personnel!K200),-1,VLOOKUP(Personnel!K200,Deptref!C$3:F258,4,FALSE))</f>
        <v>-1</v>
      </c>
      <c r="L200" s="8">
        <f>IF(ISBLANK(Personnel!L200),-1,VLOOKUP(Personnel!L200,Jobposts!C$3:D278,2,FALSE))</f>
        <v>-1</v>
      </c>
      <c r="M200" s="8">
        <v>-1</v>
      </c>
      <c r="N200" s="8">
        <v>0</v>
      </c>
      <c r="O200" s="8" t="str">
        <f>IF(ISBLANK(Personnel!S200),"",Personnel!S200)</f>
        <v/>
      </c>
      <c r="P200" s="49">
        <f ca="1">Personnel!T200</f>
        <v>44517</v>
      </c>
      <c r="Q200" s="49" t="str">
        <f>Personnel!U200</f>
        <v>1899-12-30 00:00:00.000</v>
      </c>
      <c r="R200" s="8">
        <f>Personnel!V200</f>
        <v>1</v>
      </c>
      <c r="S200" s="8"/>
      <c r="T200" s="8" t="str">
        <f t="shared" si="6"/>
        <v xml:space="preserve">   </v>
      </c>
      <c r="U200" s="8"/>
      <c r="V200" s="8"/>
      <c r="W200" s="8"/>
      <c r="X200" s="8"/>
      <c r="Y200" s="8"/>
      <c r="Z200" s="8"/>
      <c r="AA200" s="8" t="e">
        <f t="shared" ca="1" si="7"/>
        <v>#N/A</v>
      </c>
    </row>
    <row r="201" spans="1:27" x14ac:dyDescent="0.3">
      <c r="A201" s="8" t="str">
        <f>Personnel!A201</f>
        <v>200</v>
      </c>
      <c r="B201" s="8" t="str">
        <f>Personnel!B201</f>
        <v>200</v>
      </c>
      <c r="C201" s="8" t="str">
        <f>Personnel!C201</f>
        <v>200</v>
      </c>
      <c r="D201" s="8" t="str">
        <f>IF(Personnel!D201="","",Personnel!D201)</f>
        <v/>
      </c>
      <c r="E201" s="8" t="str">
        <f>Personnel!E201</f>
        <v xml:space="preserve"> </v>
      </c>
      <c r="F201" s="8" t="str">
        <f>Personnel!F201</f>
        <v xml:space="preserve"> </v>
      </c>
      <c r="G201" s="8" t="str">
        <f>Personnel!G201</f>
        <v xml:space="preserve"> </v>
      </c>
      <c r="H201" s="8" t="e">
        <f ca="1">VLOOKUP(Personnel!H201,ScheduleRotate!A$2:E599,5,FALSE)</f>
        <v>#N/A</v>
      </c>
      <c r="I201" s="8" t="e">
        <f>VLOOKUP(Personnel!I201,Site!B$3:C249,2,FALSE)</f>
        <v>#N/A</v>
      </c>
      <c r="J201" s="8">
        <f>IF(ISBLANK(Personnel!J201),-1,VLOOKUP(Personnel!J201,CostCenter!C$3:D231,2,FALSE))</f>
        <v>-1</v>
      </c>
      <c r="K201" s="8">
        <f>IF(ISBLANK(Personnel!K201),-1,VLOOKUP(Personnel!K201,Deptref!C$3:F259,4,FALSE))</f>
        <v>-1</v>
      </c>
      <c r="L201" s="8">
        <f>IF(ISBLANK(Personnel!L201),-1,VLOOKUP(Personnel!L201,Jobposts!C$3:D279,2,FALSE))</f>
        <v>-1</v>
      </c>
      <c r="M201" s="8">
        <v>-1</v>
      </c>
      <c r="N201" s="8">
        <v>0</v>
      </c>
      <c r="O201" s="8" t="str">
        <f>IF(ISBLANK(Personnel!S201),"",Personnel!S201)</f>
        <v/>
      </c>
      <c r="P201" s="49">
        <f ca="1">Personnel!T201</f>
        <v>44517</v>
      </c>
      <c r="Q201" s="49" t="str">
        <f>Personnel!U201</f>
        <v>1899-12-30 00:00:00.000</v>
      </c>
      <c r="R201" s="8">
        <f>Personnel!V201</f>
        <v>1</v>
      </c>
      <c r="S201" s="8"/>
      <c r="T201" s="8" t="str">
        <f t="shared" si="6"/>
        <v xml:space="preserve">   </v>
      </c>
      <c r="U201" s="8"/>
      <c r="V201" s="8"/>
      <c r="W201" s="8"/>
      <c r="X201" s="8"/>
      <c r="Y201" s="8"/>
      <c r="Z201" s="8"/>
      <c r="AA201" s="8" t="e">
        <f t="shared" ca="1" si="7"/>
        <v>#N/A</v>
      </c>
    </row>
    <row r="202" spans="1:27" x14ac:dyDescent="0.3">
      <c r="A202" s="8" t="str">
        <f>Personnel!A202</f>
        <v>201</v>
      </c>
      <c r="B202" s="8" t="str">
        <f>Personnel!B202</f>
        <v>201</v>
      </c>
      <c r="C202" s="8" t="str">
        <f>Personnel!C202</f>
        <v>201</v>
      </c>
      <c r="D202" s="8" t="str">
        <f>IF(Personnel!D202="","",Personnel!D202)</f>
        <v/>
      </c>
      <c r="E202" s="8" t="str">
        <f>Personnel!E202</f>
        <v xml:space="preserve"> </v>
      </c>
      <c r="F202" s="8" t="str">
        <f>Personnel!F202</f>
        <v xml:space="preserve"> </v>
      </c>
      <c r="G202" s="8" t="str">
        <f>Personnel!G202</f>
        <v xml:space="preserve"> </v>
      </c>
      <c r="H202" s="8" t="e">
        <f ca="1">VLOOKUP(Personnel!H202,ScheduleRotate!A$2:E600,5,FALSE)</f>
        <v>#N/A</v>
      </c>
      <c r="I202" s="8" t="e">
        <f>VLOOKUP(Personnel!I202,Site!B$3:C250,2,FALSE)</f>
        <v>#N/A</v>
      </c>
      <c r="J202" s="8">
        <f>IF(ISBLANK(Personnel!J202),-1,VLOOKUP(Personnel!J202,CostCenter!C$3:D232,2,FALSE))</f>
        <v>-1</v>
      </c>
      <c r="K202" s="8">
        <f>IF(ISBLANK(Personnel!K202),-1,VLOOKUP(Personnel!K202,Deptref!C$3:F260,4,FALSE))</f>
        <v>-1</v>
      </c>
      <c r="L202" s="8">
        <f>IF(ISBLANK(Personnel!L202),-1,VLOOKUP(Personnel!L202,Jobposts!C$3:D280,2,FALSE))</f>
        <v>-1</v>
      </c>
      <c r="M202" s="8">
        <v>-1</v>
      </c>
      <c r="N202" s="8">
        <v>0</v>
      </c>
      <c r="O202" s="8" t="str">
        <f>IF(ISBLANK(Personnel!S202),"",Personnel!S202)</f>
        <v/>
      </c>
      <c r="P202" s="49">
        <f ca="1">Personnel!T202</f>
        <v>44517</v>
      </c>
      <c r="Q202" s="49" t="str">
        <f>Personnel!U202</f>
        <v>1899-12-30 00:00:00.000</v>
      </c>
      <c r="R202" s="8">
        <f>Personnel!V202</f>
        <v>1</v>
      </c>
      <c r="S202" s="8"/>
      <c r="T202" s="8" t="str">
        <f t="shared" si="6"/>
        <v xml:space="preserve">   </v>
      </c>
      <c r="U202" s="8"/>
      <c r="V202" s="8"/>
      <c r="W202" s="8"/>
      <c r="X202" s="8"/>
      <c r="Y202" s="8"/>
      <c r="Z202" s="8"/>
      <c r="AA202" s="8" t="e">
        <f t="shared" ca="1" si="7"/>
        <v>#N/A</v>
      </c>
    </row>
    <row r="203" spans="1:27" x14ac:dyDescent="0.3">
      <c r="A203" s="8" t="str">
        <f>Personnel!A203</f>
        <v>202</v>
      </c>
      <c r="B203" s="8" t="str">
        <f>Personnel!B203</f>
        <v>202</v>
      </c>
      <c r="C203" s="8" t="str">
        <f>Personnel!C203</f>
        <v>202</v>
      </c>
      <c r="D203" s="8" t="str">
        <f>IF(Personnel!D203="","",Personnel!D203)</f>
        <v/>
      </c>
      <c r="E203" s="8" t="str">
        <f>Personnel!E203</f>
        <v xml:space="preserve"> </v>
      </c>
      <c r="F203" s="8" t="str">
        <f>Personnel!F203</f>
        <v xml:space="preserve"> </v>
      </c>
      <c r="G203" s="8" t="str">
        <f>Personnel!G203</f>
        <v xml:space="preserve"> </v>
      </c>
      <c r="H203" s="8" t="e">
        <f ca="1">VLOOKUP(Personnel!H203,ScheduleRotate!A$2:E601,5,FALSE)</f>
        <v>#N/A</v>
      </c>
      <c r="I203" s="8" t="e">
        <f>VLOOKUP(Personnel!I203,Site!B$3:C251,2,FALSE)</f>
        <v>#N/A</v>
      </c>
      <c r="J203" s="8">
        <f>IF(ISBLANK(Personnel!J203),-1,VLOOKUP(Personnel!J203,CostCenter!C$3:D233,2,FALSE))</f>
        <v>-1</v>
      </c>
      <c r="K203" s="8">
        <f>IF(ISBLANK(Personnel!K203),-1,VLOOKUP(Personnel!K203,Deptref!C$3:F261,4,FALSE))</f>
        <v>-1</v>
      </c>
      <c r="L203" s="8">
        <f>IF(ISBLANK(Personnel!L203),-1,VLOOKUP(Personnel!L203,Jobposts!C$3:D281,2,FALSE))</f>
        <v>-1</v>
      </c>
      <c r="M203" s="8">
        <v>-1</v>
      </c>
      <c r="N203" s="8">
        <v>0</v>
      </c>
      <c r="O203" s="8" t="str">
        <f>IF(ISBLANK(Personnel!S203),"",Personnel!S203)</f>
        <v/>
      </c>
      <c r="P203" s="49">
        <f ca="1">Personnel!T203</f>
        <v>44517</v>
      </c>
      <c r="Q203" s="49" t="str">
        <f>Personnel!U203</f>
        <v>1899-12-30 00:00:00.000</v>
      </c>
      <c r="R203" s="8">
        <f>Personnel!V203</f>
        <v>1</v>
      </c>
      <c r="S203" s="8"/>
      <c r="T203" s="8" t="str">
        <f t="shared" si="6"/>
        <v xml:space="preserve">   </v>
      </c>
      <c r="U203" s="8"/>
      <c r="V203" s="8"/>
      <c r="W203" s="8"/>
      <c r="X203" s="8"/>
      <c r="Y203" s="8"/>
      <c r="Z203" s="8"/>
      <c r="AA203" s="8" t="e">
        <f t="shared" ca="1" si="7"/>
        <v>#N/A</v>
      </c>
    </row>
    <row r="204" spans="1:27" x14ac:dyDescent="0.3">
      <c r="A204" s="8" t="str">
        <f>Personnel!A204</f>
        <v>203</v>
      </c>
      <c r="B204" s="8" t="str">
        <f>Personnel!B204</f>
        <v>203</v>
      </c>
      <c r="C204" s="8" t="str">
        <f>Personnel!C204</f>
        <v>203</v>
      </c>
      <c r="D204" s="8" t="str">
        <f>IF(Personnel!D204="","",Personnel!D204)</f>
        <v/>
      </c>
      <c r="E204" s="8" t="str">
        <f>Personnel!E204</f>
        <v xml:space="preserve"> </v>
      </c>
      <c r="F204" s="8" t="str">
        <f>Personnel!F204</f>
        <v xml:space="preserve"> </v>
      </c>
      <c r="G204" s="8" t="str">
        <f>Personnel!G204</f>
        <v xml:space="preserve"> </v>
      </c>
      <c r="H204" s="8" t="e">
        <f ca="1">VLOOKUP(Personnel!H204,ScheduleRotate!A$2:E602,5,FALSE)</f>
        <v>#N/A</v>
      </c>
      <c r="I204" s="8" t="e">
        <f>VLOOKUP(Personnel!I204,Site!B$3:C252,2,FALSE)</f>
        <v>#N/A</v>
      </c>
      <c r="J204" s="8">
        <f>IF(ISBLANK(Personnel!J204),-1,VLOOKUP(Personnel!J204,CostCenter!C$3:D234,2,FALSE))</f>
        <v>-1</v>
      </c>
      <c r="K204" s="8">
        <f>IF(ISBLANK(Personnel!K204),-1,VLOOKUP(Personnel!K204,Deptref!C$3:F262,4,FALSE))</f>
        <v>-1</v>
      </c>
      <c r="L204" s="8">
        <f>IF(ISBLANK(Personnel!L204),-1,VLOOKUP(Personnel!L204,Jobposts!C$3:D282,2,FALSE))</f>
        <v>-1</v>
      </c>
      <c r="M204" s="8">
        <v>-1</v>
      </c>
      <c r="N204" s="8">
        <v>0</v>
      </c>
      <c r="O204" s="8" t="str">
        <f>IF(ISBLANK(Personnel!S204),"",Personnel!S204)</f>
        <v/>
      </c>
      <c r="P204" s="49">
        <f ca="1">Personnel!T204</f>
        <v>44517</v>
      </c>
      <c r="Q204" s="49" t="str">
        <f>Personnel!U204</f>
        <v>1899-12-30 00:00:00.000</v>
      </c>
      <c r="R204" s="8">
        <f>Personnel!V204</f>
        <v>1</v>
      </c>
      <c r="S204" s="8"/>
      <c r="T204" s="8" t="str">
        <f t="shared" si="6"/>
        <v xml:space="preserve">   </v>
      </c>
      <c r="U204" s="8"/>
      <c r="V204" s="8"/>
      <c r="W204" s="8"/>
      <c r="X204" s="8"/>
      <c r="Y204" s="8"/>
      <c r="Z204" s="8"/>
      <c r="AA204" s="8" t="e">
        <f t="shared" ca="1" si="7"/>
        <v>#N/A</v>
      </c>
    </row>
    <row r="205" spans="1:27" x14ac:dyDescent="0.3">
      <c r="A205" s="8" t="str">
        <f>Personnel!A205</f>
        <v>204</v>
      </c>
      <c r="B205" s="8" t="str">
        <f>Personnel!B205</f>
        <v>204</v>
      </c>
      <c r="C205" s="8" t="str">
        <f>Personnel!C205</f>
        <v>204</v>
      </c>
      <c r="D205" s="8" t="str">
        <f>IF(Personnel!D205="","",Personnel!D205)</f>
        <v/>
      </c>
      <c r="E205" s="8" t="str">
        <f>Personnel!E205</f>
        <v xml:space="preserve"> </v>
      </c>
      <c r="F205" s="8" t="str">
        <f>Personnel!F205</f>
        <v xml:space="preserve"> </v>
      </c>
      <c r="G205" s="8" t="str">
        <f>Personnel!G205</f>
        <v xml:space="preserve"> </v>
      </c>
      <c r="H205" s="8" t="e">
        <f ca="1">VLOOKUP(Personnel!H205,ScheduleRotate!A$2:E603,5,FALSE)</f>
        <v>#N/A</v>
      </c>
      <c r="I205" s="8" t="e">
        <f>VLOOKUP(Personnel!I205,Site!B$3:C253,2,FALSE)</f>
        <v>#N/A</v>
      </c>
      <c r="J205" s="8">
        <f>IF(ISBLANK(Personnel!J205),-1,VLOOKUP(Personnel!J205,CostCenter!C$3:D235,2,FALSE))</f>
        <v>-1</v>
      </c>
      <c r="K205" s="8">
        <f>IF(ISBLANK(Personnel!K205),-1,VLOOKUP(Personnel!K205,Deptref!C$3:F263,4,FALSE))</f>
        <v>-1</v>
      </c>
      <c r="L205" s="8">
        <f>IF(ISBLANK(Personnel!L205),-1,VLOOKUP(Personnel!L205,Jobposts!C$3:D283,2,FALSE))</f>
        <v>-1</v>
      </c>
      <c r="M205" s="8">
        <v>-1</v>
      </c>
      <c r="N205" s="8">
        <v>0</v>
      </c>
      <c r="O205" s="8" t="str">
        <f>IF(ISBLANK(Personnel!S205),"",Personnel!S205)</f>
        <v/>
      </c>
      <c r="P205" s="49">
        <f ca="1">Personnel!T205</f>
        <v>44517</v>
      </c>
      <c r="Q205" s="49" t="str">
        <f>Personnel!U205</f>
        <v>1899-12-30 00:00:00.000</v>
      </c>
      <c r="R205" s="8">
        <f>Personnel!V205</f>
        <v>1</v>
      </c>
      <c r="S205" s="8"/>
      <c r="T205" s="8" t="str">
        <f t="shared" si="6"/>
        <v xml:space="preserve">   </v>
      </c>
      <c r="U205" s="8"/>
      <c r="V205" s="8"/>
      <c r="W205" s="8"/>
      <c r="X205" s="8"/>
      <c r="Y205" s="8"/>
      <c r="Z205" s="8"/>
      <c r="AA205" s="8" t="e">
        <f t="shared" ca="1" si="7"/>
        <v>#N/A</v>
      </c>
    </row>
    <row r="206" spans="1:27" x14ac:dyDescent="0.3">
      <c r="A206" s="8" t="str">
        <f>Personnel!A206</f>
        <v>205</v>
      </c>
      <c r="B206" s="8" t="str">
        <f>Personnel!B206</f>
        <v>205</v>
      </c>
      <c r="C206" s="8" t="str">
        <f>Personnel!C206</f>
        <v>205</v>
      </c>
      <c r="D206" s="8" t="str">
        <f>IF(Personnel!D206="","",Personnel!D206)</f>
        <v/>
      </c>
      <c r="E206" s="8" t="str">
        <f>Personnel!E206</f>
        <v xml:space="preserve"> </v>
      </c>
      <c r="F206" s="8" t="str">
        <f>Personnel!F206</f>
        <v xml:space="preserve"> </v>
      </c>
      <c r="G206" s="8" t="str">
        <f>Personnel!G206</f>
        <v xml:space="preserve"> </v>
      </c>
      <c r="H206" s="8" t="e">
        <f ca="1">VLOOKUP(Personnel!H206,ScheduleRotate!A$2:E604,5,FALSE)</f>
        <v>#N/A</v>
      </c>
      <c r="I206" s="8" t="e">
        <f>VLOOKUP(Personnel!I206,Site!B$3:C254,2,FALSE)</f>
        <v>#N/A</v>
      </c>
      <c r="J206" s="8">
        <f>IF(ISBLANK(Personnel!J206),-1,VLOOKUP(Personnel!J206,CostCenter!C$3:D236,2,FALSE))</f>
        <v>-1</v>
      </c>
      <c r="K206" s="8">
        <f>IF(ISBLANK(Personnel!K206),-1,VLOOKUP(Personnel!K206,Deptref!C$3:F264,4,FALSE))</f>
        <v>-1</v>
      </c>
      <c r="L206" s="8">
        <f>IF(ISBLANK(Personnel!L206),-1,VLOOKUP(Personnel!L206,Jobposts!C$3:D284,2,FALSE))</f>
        <v>-1</v>
      </c>
      <c r="M206" s="8">
        <v>-1</v>
      </c>
      <c r="N206" s="8">
        <v>0</v>
      </c>
      <c r="O206" s="8" t="str">
        <f>IF(ISBLANK(Personnel!S206),"",Personnel!S206)</f>
        <v/>
      </c>
      <c r="P206" s="49">
        <f ca="1">Personnel!T206</f>
        <v>44517</v>
      </c>
      <c r="Q206" s="49" t="str">
        <f>Personnel!U206</f>
        <v>1899-12-30 00:00:00.000</v>
      </c>
      <c r="R206" s="8">
        <f>Personnel!V206</f>
        <v>1</v>
      </c>
      <c r="S206" s="8"/>
      <c r="T206" s="8" t="str">
        <f t="shared" si="6"/>
        <v xml:space="preserve">   </v>
      </c>
      <c r="U206" s="8"/>
      <c r="V206" s="8"/>
      <c r="W206" s="8"/>
      <c r="X206" s="8"/>
      <c r="Y206" s="8"/>
      <c r="Z206" s="8"/>
      <c r="AA206" s="8" t="e">
        <f t="shared" ca="1" si="7"/>
        <v>#N/A</v>
      </c>
    </row>
    <row r="207" spans="1:27" x14ac:dyDescent="0.3">
      <c r="A207" s="8" t="str">
        <f>Personnel!A207</f>
        <v>206</v>
      </c>
      <c r="B207" s="8" t="str">
        <f>Personnel!B207</f>
        <v>206</v>
      </c>
      <c r="C207" s="8" t="str">
        <f>Personnel!C207</f>
        <v>206</v>
      </c>
      <c r="D207" s="8" t="str">
        <f>IF(Personnel!D207="","",Personnel!D207)</f>
        <v/>
      </c>
      <c r="E207" s="8" t="str">
        <f>Personnel!E207</f>
        <v xml:space="preserve"> </v>
      </c>
      <c r="F207" s="8" t="str">
        <f>Personnel!F207</f>
        <v xml:space="preserve"> </v>
      </c>
      <c r="G207" s="8" t="str">
        <f>Personnel!G207</f>
        <v xml:space="preserve"> </v>
      </c>
      <c r="H207" s="8" t="e">
        <f ca="1">VLOOKUP(Personnel!H207,ScheduleRotate!A$2:E605,5,FALSE)</f>
        <v>#N/A</v>
      </c>
      <c r="I207" s="8" t="e">
        <f>VLOOKUP(Personnel!I207,Site!B$3:C255,2,FALSE)</f>
        <v>#N/A</v>
      </c>
      <c r="J207" s="8">
        <f>IF(ISBLANK(Personnel!J207),-1,VLOOKUP(Personnel!J207,CostCenter!C$3:D237,2,FALSE))</f>
        <v>-1</v>
      </c>
      <c r="K207" s="8">
        <f>IF(ISBLANK(Personnel!K207),-1,VLOOKUP(Personnel!K207,Deptref!C$3:F265,4,FALSE))</f>
        <v>-1</v>
      </c>
      <c r="L207" s="8">
        <f>IF(ISBLANK(Personnel!L207),-1,VLOOKUP(Personnel!L207,Jobposts!C$3:D285,2,FALSE))</f>
        <v>-1</v>
      </c>
      <c r="M207" s="8">
        <v>-1</v>
      </c>
      <c r="N207" s="8">
        <v>0</v>
      </c>
      <c r="O207" s="8" t="str">
        <f>IF(ISBLANK(Personnel!S207),"",Personnel!S207)</f>
        <v/>
      </c>
      <c r="P207" s="49">
        <f ca="1">Personnel!T207</f>
        <v>44517</v>
      </c>
      <c r="Q207" s="49" t="str">
        <f>Personnel!U207</f>
        <v>1899-12-30 00:00:00.000</v>
      </c>
      <c r="R207" s="8">
        <f>Personnel!V207</f>
        <v>1</v>
      </c>
      <c r="S207" s="8"/>
      <c r="T207" s="8" t="str">
        <f t="shared" si="6"/>
        <v xml:space="preserve">   </v>
      </c>
      <c r="U207" s="8"/>
      <c r="V207" s="8"/>
      <c r="W207" s="8"/>
      <c r="X207" s="8"/>
      <c r="Y207" s="8"/>
      <c r="Z207" s="8"/>
      <c r="AA207" s="8" t="e">
        <f t="shared" ca="1" si="7"/>
        <v>#N/A</v>
      </c>
    </row>
    <row r="208" spans="1:27" x14ac:dyDescent="0.3">
      <c r="A208" s="8" t="str">
        <f>Personnel!A208</f>
        <v>207</v>
      </c>
      <c r="B208" s="8" t="str">
        <f>Personnel!B208</f>
        <v>207</v>
      </c>
      <c r="C208" s="8" t="str">
        <f>Personnel!C208</f>
        <v>207</v>
      </c>
      <c r="D208" s="8" t="str">
        <f>IF(Personnel!D208="","",Personnel!D208)</f>
        <v/>
      </c>
      <c r="E208" s="8" t="str">
        <f>Personnel!E208</f>
        <v xml:space="preserve"> </v>
      </c>
      <c r="F208" s="8" t="str">
        <f>Personnel!F208</f>
        <v xml:space="preserve"> </v>
      </c>
      <c r="G208" s="8" t="str">
        <f>Personnel!G208</f>
        <v xml:space="preserve"> </v>
      </c>
      <c r="H208" s="8" t="e">
        <f ca="1">VLOOKUP(Personnel!H208,ScheduleRotate!A$2:E606,5,FALSE)</f>
        <v>#N/A</v>
      </c>
      <c r="I208" s="8" t="e">
        <f>VLOOKUP(Personnel!I208,Site!B$3:C256,2,FALSE)</f>
        <v>#N/A</v>
      </c>
      <c r="J208" s="8">
        <f>IF(ISBLANK(Personnel!J208),-1,VLOOKUP(Personnel!J208,CostCenter!C$3:D238,2,FALSE))</f>
        <v>-1</v>
      </c>
      <c r="K208" s="8">
        <f>IF(ISBLANK(Personnel!K208),-1,VLOOKUP(Personnel!K208,Deptref!C$3:F266,4,FALSE))</f>
        <v>-1</v>
      </c>
      <c r="L208" s="8">
        <f>IF(ISBLANK(Personnel!L208),-1,VLOOKUP(Personnel!L208,Jobposts!C$3:D286,2,FALSE))</f>
        <v>-1</v>
      </c>
      <c r="M208" s="8">
        <v>-1</v>
      </c>
      <c r="N208" s="8">
        <v>0</v>
      </c>
      <c r="O208" s="8" t="str">
        <f>IF(ISBLANK(Personnel!S208),"",Personnel!S208)</f>
        <v/>
      </c>
      <c r="P208" s="49">
        <f ca="1">Personnel!T208</f>
        <v>44517</v>
      </c>
      <c r="Q208" s="49" t="str">
        <f>Personnel!U208</f>
        <v>1899-12-30 00:00:00.000</v>
      </c>
      <c r="R208" s="8">
        <f>Personnel!V208</f>
        <v>1</v>
      </c>
      <c r="S208" s="8"/>
      <c r="T208" s="8" t="str">
        <f t="shared" si="6"/>
        <v xml:space="preserve">   </v>
      </c>
      <c r="U208" s="8"/>
      <c r="V208" s="8"/>
      <c r="W208" s="8"/>
      <c r="X208" s="8"/>
      <c r="Y208" s="8"/>
      <c r="Z208" s="8"/>
      <c r="AA208" s="8" t="e">
        <f t="shared" ca="1" si="7"/>
        <v>#N/A</v>
      </c>
    </row>
    <row r="209" spans="1:27" x14ac:dyDescent="0.3">
      <c r="A209" s="8" t="str">
        <f>Personnel!A209</f>
        <v>208</v>
      </c>
      <c r="B209" s="8" t="str">
        <f>Personnel!B209</f>
        <v>208</v>
      </c>
      <c r="C209" s="8" t="str">
        <f>Personnel!C209</f>
        <v>208</v>
      </c>
      <c r="D209" s="8" t="str">
        <f>IF(Personnel!D209="","",Personnel!D209)</f>
        <v/>
      </c>
      <c r="E209" s="8" t="str">
        <f>Personnel!E209</f>
        <v xml:space="preserve"> </v>
      </c>
      <c r="F209" s="8" t="str">
        <f>Personnel!F209</f>
        <v xml:space="preserve"> </v>
      </c>
      <c r="G209" s="8" t="str">
        <f>Personnel!G209</f>
        <v xml:space="preserve"> </v>
      </c>
      <c r="H209" s="8" t="e">
        <f ca="1">VLOOKUP(Personnel!H209,ScheduleRotate!A$2:E607,5,FALSE)</f>
        <v>#N/A</v>
      </c>
      <c r="I209" s="8" t="e">
        <f>VLOOKUP(Personnel!I209,Site!B$3:C257,2,FALSE)</f>
        <v>#N/A</v>
      </c>
      <c r="J209" s="8">
        <f>IF(ISBLANK(Personnel!J209),-1,VLOOKUP(Personnel!J209,CostCenter!C$3:D239,2,FALSE))</f>
        <v>-1</v>
      </c>
      <c r="K209" s="8">
        <f>IF(ISBLANK(Personnel!K209),-1,VLOOKUP(Personnel!K209,Deptref!C$3:F267,4,FALSE))</f>
        <v>-1</v>
      </c>
      <c r="L209" s="8">
        <f>IF(ISBLANK(Personnel!L209),-1,VLOOKUP(Personnel!L209,Jobposts!C$3:D287,2,FALSE))</f>
        <v>-1</v>
      </c>
      <c r="M209" s="8">
        <v>-1</v>
      </c>
      <c r="N209" s="8">
        <v>0</v>
      </c>
      <c r="O209" s="8" t="str">
        <f>IF(ISBLANK(Personnel!S209),"",Personnel!S209)</f>
        <v/>
      </c>
      <c r="P209" s="49">
        <f ca="1">Personnel!T209</f>
        <v>44517</v>
      </c>
      <c r="Q209" s="49" t="str">
        <f>Personnel!U209</f>
        <v>1899-12-30 00:00:00.000</v>
      </c>
      <c r="R209" s="8">
        <f>Personnel!V209</f>
        <v>1</v>
      </c>
      <c r="S209" s="8"/>
      <c r="T209" s="8" t="str">
        <f t="shared" si="6"/>
        <v xml:space="preserve">   </v>
      </c>
      <c r="U209" s="8"/>
      <c r="V209" s="8"/>
      <c r="W209" s="8"/>
      <c r="X209" s="8"/>
      <c r="Y209" s="8"/>
      <c r="Z209" s="8"/>
      <c r="AA209" s="8" t="e">
        <f t="shared" ca="1" si="7"/>
        <v>#N/A</v>
      </c>
    </row>
    <row r="210" spans="1:27" x14ac:dyDescent="0.3">
      <c r="A210" s="8" t="str">
        <f>Personnel!A210</f>
        <v>209</v>
      </c>
      <c r="B210" s="8" t="str">
        <f>Personnel!B210</f>
        <v>209</v>
      </c>
      <c r="C210" s="8" t="str">
        <f>Personnel!C210</f>
        <v>209</v>
      </c>
      <c r="D210" s="8" t="str">
        <f>IF(Personnel!D210="","",Personnel!D210)</f>
        <v/>
      </c>
      <c r="E210" s="8" t="str">
        <f>Personnel!E210</f>
        <v xml:space="preserve"> </v>
      </c>
      <c r="F210" s="8" t="str">
        <f>Personnel!F210</f>
        <v xml:space="preserve"> </v>
      </c>
      <c r="G210" s="8" t="str">
        <f>Personnel!G210</f>
        <v xml:space="preserve"> </v>
      </c>
      <c r="H210" s="8" t="e">
        <f ca="1">VLOOKUP(Personnel!H210,ScheduleRotate!A$2:E608,5,FALSE)</f>
        <v>#N/A</v>
      </c>
      <c r="I210" s="8" t="e">
        <f>VLOOKUP(Personnel!I210,Site!B$3:C258,2,FALSE)</f>
        <v>#N/A</v>
      </c>
      <c r="J210" s="8">
        <f>IF(ISBLANK(Personnel!J210),-1,VLOOKUP(Personnel!J210,CostCenter!C$3:D240,2,FALSE))</f>
        <v>-1</v>
      </c>
      <c r="K210" s="8">
        <f>IF(ISBLANK(Personnel!K210),-1,VLOOKUP(Personnel!K210,Deptref!C$3:F268,4,FALSE))</f>
        <v>-1</v>
      </c>
      <c r="L210" s="8">
        <f>IF(ISBLANK(Personnel!L210),-1,VLOOKUP(Personnel!L210,Jobposts!C$3:D288,2,FALSE))</f>
        <v>-1</v>
      </c>
      <c r="M210" s="8">
        <v>-1</v>
      </c>
      <c r="N210" s="8">
        <v>0</v>
      </c>
      <c r="O210" s="8" t="str">
        <f>IF(ISBLANK(Personnel!S210),"",Personnel!S210)</f>
        <v/>
      </c>
      <c r="P210" s="49">
        <f ca="1">Personnel!T210</f>
        <v>44517</v>
      </c>
      <c r="Q210" s="49" t="str">
        <f>Personnel!U210</f>
        <v>1899-12-30 00:00:00.000</v>
      </c>
      <c r="R210" s="8">
        <f>Personnel!V210</f>
        <v>1</v>
      </c>
      <c r="S210" s="8"/>
      <c r="T210" s="8" t="str">
        <f t="shared" si="6"/>
        <v xml:space="preserve">   </v>
      </c>
      <c r="U210" s="8"/>
      <c r="V210" s="8"/>
      <c r="W210" s="8"/>
      <c r="X210" s="8"/>
      <c r="Y210" s="8"/>
      <c r="Z210" s="8"/>
      <c r="AA210" s="8" t="e">
        <f t="shared" ca="1" si="7"/>
        <v>#N/A</v>
      </c>
    </row>
    <row r="211" spans="1:27" x14ac:dyDescent="0.3">
      <c r="A211" s="8" t="str">
        <f>Personnel!A211</f>
        <v>210</v>
      </c>
      <c r="B211" s="8" t="str">
        <f>Personnel!B211</f>
        <v>210</v>
      </c>
      <c r="C211" s="8" t="str">
        <f>Personnel!C211</f>
        <v>210</v>
      </c>
      <c r="D211" s="8" t="str">
        <f>IF(Personnel!D211="","",Personnel!D211)</f>
        <v/>
      </c>
      <c r="E211" s="8" t="str">
        <f>Personnel!E211</f>
        <v xml:space="preserve"> </v>
      </c>
      <c r="F211" s="8" t="str">
        <f>Personnel!F211</f>
        <v xml:space="preserve"> </v>
      </c>
      <c r="G211" s="8" t="str">
        <f>Personnel!G211</f>
        <v xml:space="preserve"> </v>
      </c>
      <c r="H211" s="8" t="e">
        <f ca="1">VLOOKUP(Personnel!H211,ScheduleRotate!A$2:E609,5,FALSE)</f>
        <v>#N/A</v>
      </c>
      <c r="I211" s="8" t="e">
        <f>VLOOKUP(Personnel!I211,Site!B$3:C259,2,FALSE)</f>
        <v>#N/A</v>
      </c>
      <c r="J211" s="8">
        <f>IF(ISBLANK(Personnel!J211),-1,VLOOKUP(Personnel!J211,CostCenter!C$3:D241,2,FALSE))</f>
        <v>-1</v>
      </c>
      <c r="K211" s="8">
        <f>IF(ISBLANK(Personnel!K211),-1,VLOOKUP(Personnel!K211,Deptref!C$3:F269,4,FALSE))</f>
        <v>-1</v>
      </c>
      <c r="L211" s="8">
        <f>IF(ISBLANK(Personnel!L211),-1,VLOOKUP(Personnel!L211,Jobposts!C$3:D289,2,FALSE))</f>
        <v>-1</v>
      </c>
      <c r="M211" s="8">
        <v>-1</v>
      </c>
      <c r="N211" s="8">
        <v>0</v>
      </c>
      <c r="O211" s="8" t="str">
        <f>IF(ISBLANK(Personnel!S211),"",Personnel!S211)</f>
        <v/>
      </c>
      <c r="P211" s="49">
        <f ca="1">Personnel!T211</f>
        <v>44517</v>
      </c>
      <c r="Q211" s="49" t="str">
        <f>Personnel!U211</f>
        <v>1899-12-30 00:00:00.000</v>
      </c>
      <c r="R211" s="8">
        <f>Personnel!V211</f>
        <v>1</v>
      </c>
      <c r="S211" s="8"/>
      <c r="T211" s="8" t="str">
        <f t="shared" si="6"/>
        <v xml:space="preserve">   </v>
      </c>
      <c r="U211" s="8"/>
      <c r="V211" s="8"/>
      <c r="W211" s="8"/>
      <c r="X211" s="8"/>
      <c r="Y211" s="8"/>
      <c r="Z211" s="8"/>
      <c r="AA211" s="8" t="e">
        <f t="shared" ca="1" si="7"/>
        <v>#N/A</v>
      </c>
    </row>
    <row r="212" spans="1:27" x14ac:dyDescent="0.3">
      <c r="A212" s="8" t="str">
        <f>Personnel!A212</f>
        <v>211</v>
      </c>
      <c r="B212" s="8" t="str">
        <f>Personnel!B212</f>
        <v>211</v>
      </c>
      <c r="C212" s="8" t="str">
        <f>Personnel!C212</f>
        <v>211</v>
      </c>
      <c r="D212" s="8" t="str">
        <f>IF(Personnel!D212="","",Personnel!D212)</f>
        <v/>
      </c>
      <c r="E212" s="8" t="str">
        <f>Personnel!E212</f>
        <v xml:space="preserve"> </v>
      </c>
      <c r="F212" s="8" t="str">
        <f>Personnel!F212</f>
        <v xml:space="preserve"> </v>
      </c>
      <c r="G212" s="8" t="str">
        <f>Personnel!G212</f>
        <v xml:space="preserve"> </v>
      </c>
      <c r="H212" s="8" t="e">
        <f ca="1">VLOOKUP(Personnel!H212,ScheduleRotate!A$2:E610,5,FALSE)</f>
        <v>#N/A</v>
      </c>
      <c r="I212" s="8" t="e">
        <f>VLOOKUP(Personnel!I212,Site!B$3:C260,2,FALSE)</f>
        <v>#N/A</v>
      </c>
      <c r="J212" s="8">
        <f>IF(ISBLANK(Personnel!J212),-1,VLOOKUP(Personnel!J212,CostCenter!C$3:D242,2,FALSE))</f>
        <v>-1</v>
      </c>
      <c r="K212" s="8">
        <f>IF(ISBLANK(Personnel!K212),-1,VLOOKUP(Personnel!K212,Deptref!C$3:F270,4,FALSE))</f>
        <v>-1</v>
      </c>
      <c r="L212" s="8">
        <f>IF(ISBLANK(Personnel!L212),-1,VLOOKUP(Personnel!L212,Jobposts!C$3:D290,2,FALSE))</f>
        <v>-1</v>
      </c>
      <c r="M212" s="8">
        <v>-1</v>
      </c>
      <c r="N212" s="8">
        <v>0</v>
      </c>
      <c r="O212" s="8" t="str">
        <f>IF(ISBLANK(Personnel!S212),"",Personnel!S212)</f>
        <v/>
      </c>
      <c r="P212" s="49">
        <f ca="1">Personnel!T212</f>
        <v>44517</v>
      </c>
      <c r="Q212" s="49" t="str">
        <f>Personnel!U212</f>
        <v>1899-12-30 00:00:00.000</v>
      </c>
      <c r="R212" s="8">
        <f>Personnel!V212</f>
        <v>1</v>
      </c>
      <c r="S212" s="8"/>
      <c r="T212" s="8" t="str">
        <f t="shared" si="6"/>
        <v xml:space="preserve">   </v>
      </c>
      <c r="U212" s="8"/>
      <c r="V212" s="8"/>
      <c r="W212" s="8"/>
      <c r="X212" s="8"/>
      <c r="Y212" s="8"/>
      <c r="Z212" s="8"/>
      <c r="AA212" s="8" t="e">
        <f t="shared" ca="1" si="7"/>
        <v>#N/A</v>
      </c>
    </row>
    <row r="213" spans="1:27" x14ac:dyDescent="0.3">
      <c r="A213" s="8" t="str">
        <f>Personnel!A213</f>
        <v>212</v>
      </c>
      <c r="B213" s="8" t="str">
        <f>Personnel!B213</f>
        <v>212</v>
      </c>
      <c r="C213" s="8" t="str">
        <f>Personnel!C213</f>
        <v>212</v>
      </c>
      <c r="D213" s="8" t="str">
        <f>IF(Personnel!D213="","",Personnel!D213)</f>
        <v/>
      </c>
      <c r="E213" s="8" t="str">
        <f>Personnel!E213</f>
        <v xml:space="preserve"> </v>
      </c>
      <c r="F213" s="8" t="str">
        <f>Personnel!F213</f>
        <v xml:space="preserve"> </v>
      </c>
      <c r="G213" s="8" t="str">
        <f>Personnel!G213</f>
        <v xml:space="preserve"> </v>
      </c>
      <c r="H213" s="8" t="e">
        <f ca="1">VLOOKUP(Personnel!H213,ScheduleRotate!A$2:E611,5,FALSE)</f>
        <v>#N/A</v>
      </c>
      <c r="I213" s="8" t="e">
        <f>VLOOKUP(Personnel!I213,Site!B$3:C261,2,FALSE)</f>
        <v>#N/A</v>
      </c>
      <c r="J213" s="8">
        <f>IF(ISBLANK(Personnel!J213),-1,VLOOKUP(Personnel!J213,CostCenter!C$3:D243,2,FALSE))</f>
        <v>-1</v>
      </c>
      <c r="K213" s="8">
        <f>IF(ISBLANK(Personnel!K213),-1,VLOOKUP(Personnel!K213,Deptref!C$3:F271,4,FALSE))</f>
        <v>-1</v>
      </c>
      <c r="L213" s="8">
        <f>IF(ISBLANK(Personnel!L213),-1,VLOOKUP(Personnel!L213,Jobposts!C$3:D291,2,FALSE))</f>
        <v>-1</v>
      </c>
      <c r="M213" s="8">
        <v>-1</v>
      </c>
      <c r="N213" s="8">
        <v>0</v>
      </c>
      <c r="O213" s="8" t="str">
        <f>IF(ISBLANK(Personnel!S213),"",Personnel!S213)</f>
        <v/>
      </c>
      <c r="P213" s="49">
        <f ca="1">Personnel!T213</f>
        <v>44517</v>
      </c>
      <c r="Q213" s="49" t="str">
        <f>Personnel!U213</f>
        <v>1899-12-30 00:00:00.000</v>
      </c>
      <c r="R213" s="8">
        <f>Personnel!V213</f>
        <v>1</v>
      </c>
      <c r="S213" s="8"/>
      <c r="T213" s="8" t="str">
        <f t="shared" si="6"/>
        <v xml:space="preserve">   </v>
      </c>
      <c r="U213" s="8"/>
      <c r="V213" s="8"/>
      <c r="W213" s="8"/>
      <c r="X213" s="8"/>
      <c r="Y213" s="8"/>
      <c r="Z213" s="8"/>
      <c r="AA213" s="8" t="e">
        <f t="shared" ca="1" si="7"/>
        <v>#N/A</v>
      </c>
    </row>
    <row r="214" spans="1:27" x14ac:dyDescent="0.3">
      <c r="A214" s="8" t="str">
        <f>Personnel!A214</f>
        <v>213</v>
      </c>
      <c r="B214" s="8" t="str">
        <f>Personnel!B214</f>
        <v>213</v>
      </c>
      <c r="C214" s="8" t="str">
        <f>Personnel!C214</f>
        <v>213</v>
      </c>
      <c r="D214" s="8" t="str">
        <f>IF(Personnel!D214="","",Personnel!D214)</f>
        <v/>
      </c>
      <c r="E214" s="8" t="str">
        <f>Personnel!E214</f>
        <v xml:space="preserve"> </v>
      </c>
      <c r="F214" s="8" t="str">
        <f>Personnel!F214</f>
        <v xml:space="preserve"> </v>
      </c>
      <c r="G214" s="8" t="str">
        <f>Personnel!G214</f>
        <v xml:space="preserve"> </v>
      </c>
      <c r="H214" s="8" t="e">
        <f ca="1">VLOOKUP(Personnel!H214,ScheduleRotate!A$2:E612,5,FALSE)</f>
        <v>#N/A</v>
      </c>
      <c r="I214" s="8" t="e">
        <f>VLOOKUP(Personnel!I214,Site!B$3:C262,2,FALSE)</f>
        <v>#N/A</v>
      </c>
      <c r="J214" s="8">
        <f>IF(ISBLANK(Personnel!J214),-1,VLOOKUP(Personnel!J214,CostCenter!C$3:D244,2,FALSE))</f>
        <v>-1</v>
      </c>
      <c r="K214" s="8">
        <f>IF(ISBLANK(Personnel!K214),-1,VLOOKUP(Personnel!K214,Deptref!C$3:F272,4,FALSE))</f>
        <v>-1</v>
      </c>
      <c r="L214" s="8">
        <f>IF(ISBLANK(Personnel!L214),-1,VLOOKUP(Personnel!L214,Jobposts!C$3:D292,2,FALSE))</f>
        <v>-1</v>
      </c>
      <c r="M214" s="8">
        <v>-1</v>
      </c>
      <c r="N214" s="8">
        <v>0</v>
      </c>
      <c r="O214" s="8" t="str">
        <f>IF(ISBLANK(Personnel!S214),"",Personnel!S214)</f>
        <v/>
      </c>
      <c r="P214" s="49">
        <f ca="1">Personnel!T214</f>
        <v>44517</v>
      </c>
      <c r="Q214" s="49" t="str">
        <f>Personnel!U214</f>
        <v>1899-12-30 00:00:00.000</v>
      </c>
      <c r="R214" s="8">
        <f>Personnel!V214</f>
        <v>1</v>
      </c>
      <c r="S214" s="8"/>
      <c r="T214" s="8" t="str">
        <f t="shared" si="6"/>
        <v xml:space="preserve">   </v>
      </c>
      <c r="U214" s="8"/>
      <c r="V214" s="8"/>
      <c r="W214" s="8"/>
      <c r="X214" s="8"/>
      <c r="Y214" s="8"/>
      <c r="Z214" s="8"/>
      <c r="AA214" s="8" t="e">
        <f t="shared" ca="1" si="7"/>
        <v>#N/A</v>
      </c>
    </row>
    <row r="215" spans="1:27" x14ac:dyDescent="0.3">
      <c r="A215" s="8" t="str">
        <f>Personnel!A215</f>
        <v>214</v>
      </c>
      <c r="B215" s="8" t="str">
        <f>Personnel!B215</f>
        <v>214</v>
      </c>
      <c r="C215" s="8" t="str">
        <f>Personnel!C215</f>
        <v>214</v>
      </c>
      <c r="D215" s="8" t="str">
        <f>IF(Personnel!D215="","",Personnel!D215)</f>
        <v/>
      </c>
      <c r="E215" s="8" t="str">
        <f>Personnel!E215</f>
        <v xml:space="preserve"> </v>
      </c>
      <c r="F215" s="8" t="str">
        <f>Personnel!F215</f>
        <v xml:space="preserve"> </v>
      </c>
      <c r="G215" s="8" t="str">
        <f>Personnel!G215</f>
        <v xml:space="preserve"> </v>
      </c>
      <c r="H215" s="8" t="e">
        <f ca="1">VLOOKUP(Personnel!H215,ScheduleRotate!A$2:E613,5,FALSE)</f>
        <v>#N/A</v>
      </c>
      <c r="I215" s="8" t="e">
        <f>VLOOKUP(Personnel!I215,Site!B$3:C263,2,FALSE)</f>
        <v>#N/A</v>
      </c>
      <c r="J215" s="8">
        <f>IF(ISBLANK(Personnel!J215),-1,VLOOKUP(Personnel!J215,CostCenter!C$3:D245,2,FALSE))</f>
        <v>-1</v>
      </c>
      <c r="K215" s="8">
        <f>IF(ISBLANK(Personnel!K215),-1,VLOOKUP(Personnel!K215,Deptref!C$3:F273,4,FALSE))</f>
        <v>-1</v>
      </c>
      <c r="L215" s="8">
        <f>IF(ISBLANK(Personnel!L215),-1,VLOOKUP(Personnel!L215,Jobposts!C$3:D293,2,FALSE))</f>
        <v>-1</v>
      </c>
      <c r="M215" s="8">
        <v>-1</v>
      </c>
      <c r="N215" s="8">
        <v>0</v>
      </c>
      <c r="O215" s="8" t="str">
        <f>IF(ISBLANK(Personnel!S215),"",Personnel!S215)</f>
        <v/>
      </c>
      <c r="P215" s="49">
        <f ca="1">Personnel!T215</f>
        <v>44517</v>
      </c>
      <c r="Q215" s="49" t="str">
        <f>Personnel!U215</f>
        <v>1899-12-30 00:00:00.000</v>
      </c>
      <c r="R215" s="8">
        <f>Personnel!V215</f>
        <v>1</v>
      </c>
      <c r="S215" s="8"/>
      <c r="T215" s="8" t="str">
        <f t="shared" si="6"/>
        <v xml:space="preserve">   </v>
      </c>
      <c r="U215" s="8"/>
      <c r="V215" s="8"/>
      <c r="W215" s="8"/>
      <c r="X215" s="8"/>
      <c r="Y215" s="8"/>
      <c r="Z215" s="8"/>
      <c r="AA215" s="8" t="e">
        <f t="shared" ca="1" si="7"/>
        <v>#N/A</v>
      </c>
    </row>
    <row r="216" spans="1:27" x14ac:dyDescent="0.3">
      <c r="A216" s="8" t="str">
        <f>Personnel!A216</f>
        <v>215</v>
      </c>
      <c r="B216" s="8" t="str">
        <f>Personnel!B216</f>
        <v>215</v>
      </c>
      <c r="C216" s="8" t="str">
        <f>Personnel!C216</f>
        <v>215</v>
      </c>
      <c r="D216" s="8" t="str">
        <f>IF(Personnel!D216="","",Personnel!D216)</f>
        <v/>
      </c>
      <c r="E216" s="8" t="str">
        <f>Personnel!E216</f>
        <v xml:space="preserve"> </v>
      </c>
      <c r="F216" s="8" t="str">
        <f>Personnel!F216</f>
        <v xml:space="preserve"> </v>
      </c>
      <c r="G216" s="8" t="str">
        <f>Personnel!G216</f>
        <v xml:space="preserve"> </v>
      </c>
      <c r="H216" s="8" t="e">
        <f ca="1">VLOOKUP(Personnel!H216,ScheduleRotate!A$2:E614,5,FALSE)</f>
        <v>#N/A</v>
      </c>
      <c r="I216" s="8" t="e">
        <f>VLOOKUP(Personnel!I216,Site!B$3:C264,2,FALSE)</f>
        <v>#N/A</v>
      </c>
      <c r="J216" s="8">
        <f>IF(ISBLANK(Personnel!J216),-1,VLOOKUP(Personnel!J216,CostCenter!C$3:D246,2,FALSE))</f>
        <v>-1</v>
      </c>
      <c r="K216" s="8">
        <f>IF(ISBLANK(Personnel!K216),-1,VLOOKUP(Personnel!K216,Deptref!C$3:F274,4,FALSE))</f>
        <v>-1</v>
      </c>
      <c r="L216" s="8">
        <f>IF(ISBLANK(Personnel!L216),-1,VLOOKUP(Personnel!L216,Jobposts!C$3:D294,2,FALSE))</f>
        <v>-1</v>
      </c>
      <c r="M216" s="8">
        <v>-1</v>
      </c>
      <c r="N216" s="8">
        <v>0</v>
      </c>
      <c r="O216" s="8" t="str">
        <f>IF(ISBLANK(Personnel!S216),"",Personnel!S216)</f>
        <v/>
      </c>
      <c r="P216" s="49">
        <f ca="1">Personnel!T216</f>
        <v>44517</v>
      </c>
      <c r="Q216" s="49" t="str">
        <f>Personnel!U216</f>
        <v>1899-12-30 00:00:00.000</v>
      </c>
      <c r="R216" s="8">
        <f>Personnel!V216</f>
        <v>1</v>
      </c>
      <c r="S216" s="8"/>
      <c r="T216" s="8" t="str">
        <f t="shared" si="6"/>
        <v xml:space="preserve">   </v>
      </c>
      <c r="U216" s="8"/>
      <c r="V216" s="8"/>
      <c r="W216" s="8"/>
      <c r="X216" s="8"/>
      <c r="Y216" s="8"/>
      <c r="Z216" s="8"/>
      <c r="AA216" s="8" t="e">
        <f t="shared" ca="1" si="7"/>
        <v>#N/A</v>
      </c>
    </row>
    <row r="217" spans="1:27" x14ac:dyDescent="0.3">
      <c r="A217" s="8" t="str">
        <f>Personnel!A217</f>
        <v>216</v>
      </c>
      <c r="B217" s="8" t="str">
        <f>Personnel!B217</f>
        <v>216</v>
      </c>
      <c r="C217" s="8" t="str">
        <f>Personnel!C217</f>
        <v>216</v>
      </c>
      <c r="D217" s="8" t="str">
        <f>IF(Personnel!D217="","",Personnel!D217)</f>
        <v/>
      </c>
      <c r="E217" s="8" t="str">
        <f>Personnel!E217</f>
        <v xml:space="preserve"> </v>
      </c>
      <c r="F217" s="8" t="str">
        <f>Personnel!F217</f>
        <v xml:space="preserve"> </v>
      </c>
      <c r="G217" s="8" t="str">
        <f>Personnel!G217</f>
        <v xml:space="preserve"> </v>
      </c>
      <c r="H217" s="8" t="e">
        <f ca="1">VLOOKUP(Personnel!H217,ScheduleRotate!A$2:E615,5,FALSE)</f>
        <v>#N/A</v>
      </c>
      <c r="I217" s="8" t="e">
        <f>VLOOKUP(Personnel!I217,Site!B$3:C265,2,FALSE)</f>
        <v>#N/A</v>
      </c>
      <c r="J217" s="8">
        <f>IF(ISBLANK(Personnel!J217),-1,VLOOKUP(Personnel!J217,CostCenter!C$3:D247,2,FALSE))</f>
        <v>-1</v>
      </c>
      <c r="K217" s="8">
        <f>IF(ISBLANK(Personnel!K217),-1,VLOOKUP(Personnel!K217,Deptref!C$3:F275,4,FALSE))</f>
        <v>-1</v>
      </c>
      <c r="L217" s="8">
        <f>IF(ISBLANK(Personnel!L217),-1,VLOOKUP(Personnel!L217,Jobposts!C$3:D295,2,FALSE))</f>
        <v>-1</v>
      </c>
      <c r="M217" s="8">
        <v>-1</v>
      </c>
      <c r="N217" s="8">
        <v>0</v>
      </c>
      <c r="O217" s="8" t="str">
        <f>IF(ISBLANK(Personnel!S217),"",Personnel!S217)</f>
        <v/>
      </c>
      <c r="P217" s="49">
        <f ca="1">Personnel!T217</f>
        <v>44517</v>
      </c>
      <c r="Q217" s="49" t="str">
        <f>Personnel!U217</f>
        <v>1899-12-30 00:00:00.000</v>
      </c>
      <c r="R217" s="8">
        <f>Personnel!V217</f>
        <v>1</v>
      </c>
      <c r="S217" s="8"/>
      <c r="T217" s="8" t="str">
        <f t="shared" si="6"/>
        <v xml:space="preserve">   </v>
      </c>
      <c r="U217" s="8"/>
      <c r="V217" s="8"/>
      <c r="W217" s="8"/>
      <c r="X217" s="8"/>
      <c r="Y217" s="8"/>
      <c r="Z217" s="8"/>
      <c r="AA217" s="8" t="e">
        <f t="shared" ca="1" si="7"/>
        <v>#N/A</v>
      </c>
    </row>
    <row r="218" spans="1:27" x14ac:dyDescent="0.3">
      <c r="A218" s="8" t="str">
        <f>Personnel!A218</f>
        <v>217</v>
      </c>
      <c r="B218" s="8" t="str">
        <f>Personnel!B218</f>
        <v>217</v>
      </c>
      <c r="C218" s="8" t="str">
        <f>Personnel!C218</f>
        <v>217</v>
      </c>
      <c r="D218" s="8" t="str">
        <f>IF(Personnel!D218="","",Personnel!D218)</f>
        <v/>
      </c>
      <c r="E218" s="8" t="str">
        <f>Personnel!E218</f>
        <v xml:space="preserve"> </v>
      </c>
      <c r="F218" s="8" t="str">
        <f>Personnel!F218</f>
        <v xml:space="preserve"> </v>
      </c>
      <c r="G218" s="8" t="str">
        <f>Personnel!G218</f>
        <v xml:space="preserve"> </v>
      </c>
      <c r="H218" s="8" t="e">
        <f ca="1">VLOOKUP(Personnel!H218,ScheduleRotate!A$2:E616,5,FALSE)</f>
        <v>#N/A</v>
      </c>
      <c r="I218" s="8" t="e">
        <f>VLOOKUP(Personnel!I218,Site!B$3:C266,2,FALSE)</f>
        <v>#N/A</v>
      </c>
      <c r="J218" s="8">
        <f>IF(ISBLANK(Personnel!J218),-1,VLOOKUP(Personnel!J218,CostCenter!C$3:D248,2,FALSE))</f>
        <v>-1</v>
      </c>
      <c r="K218" s="8">
        <f>IF(ISBLANK(Personnel!K218),-1,VLOOKUP(Personnel!K218,Deptref!C$3:F276,4,FALSE))</f>
        <v>-1</v>
      </c>
      <c r="L218" s="8">
        <f>IF(ISBLANK(Personnel!L218),-1,VLOOKUP(Personnel!L218,Jobposts!C$3:D296,2,FALSE))</f>
        <v>-1</v>
      </c>
      <c r="M218" s="8">
        <v>-1</v>
      </c>
      <c r="N218" s="8">
        <v>0</v>
      </c>
      <c r="O218" s="8" t="str">
        <f>IF(ISBLANK(Personnel!S218),"",Personnel!S218)</f>
        <v/>
      </c>
      <c r="P218" s="49">
        <f ca="1">Personnel!T218</f>
        <v>44517</v>
      </c>
      <c r="Q218" s="49" t="str">
        <f>Personnel!U218</f>
        <v>1899-12-30 00:00:00.000</v>
      </c>
      <c r="R218" s="8">
        <f>Personnel!V218</f>
        <v>1</v>
      </c>
      <c r="S218" s="8"/>
      <c r="T218" s="8" t="str">
        <f t="shared" si="6"/>
        <v xml:space="preserve">   </v>
      </c>
      <c r="U218" s="8"/>
      <c r="V218" s="8"/>
      <c r="W218" s="8"/>
      <c r="X218" s="8"/>
      <c r="Y218" s="8"/>
      <c r="Z218" s="8"/>
      <c r="AA218" s="8" t="e">
        <f t="shared" ca="1" si="7"/>
        <v>#N/A</v>
      </c>
    </row>
    <row r="219" spans="1:27" x14ac:dyDescent="0.3">
      <c r="A219" s="8" t="str">
        <f>Personnel!A219</f>
        <v>218</v>
      </c>
      <c r="B219" s="8" t="str">
        <f>Personnel!B219</f>
        <v>218</v>
      </c>
      <c r="C219" s="8" t="str">
        <f>Personnel!C219</f>
        <v>218</v>
      </c>
      <c r="D219" s="8" t="str">
        <f>IF(Personnel!D219="","",Personnel!D219)</f>
        <v/>
      </c>
      <c r="E219" s="8" t="str">
        <f>Personnel!E219</f>
        <v xml:space="preserve"> </v>
      </c>
      <c r="F219" s="8" t="str">
        <f>Personnel!F219</f>
        <v xml:space="preserve"> </v>
      </c>
      <c r="G219" s="8" t="str">
        <f>Personnel!G219</f>
        <v xml:space="preserve"> </v>
      </c>
      <c r="H219" s="8" t="e">
        <f ca="1">VLOOKUP(Personnel!H219,ScheduleRotate!A$2:E617,5,FALSE)</f>
        <v>#N/A</v>
      </c>
      <c r="I219" s="8" t="e">
        <f>VLOOKUP(Personnel!I219,Site!B$3:C267,2,FALSE)</f>
        <v>#N/A</v>
      </c>
      <c r="J219" s="8">
        <f>IF(ISBLANK(Personnel!J219),-1,VLOOKUP(Personnel!J219,CostCenter!C$3:D249,2,FALSE))</f>
        <v>-1</v>
      </c>
      <c r="K219" s="8">
        <f>IF(ISBLANK(Personnel!K219),-1,VLOOKUP(Personnel!K219,Deptref!C$3:F277,4,FALSE))</f>
        <v>-1</v>
      </c>
      <c r="L219" s="8">
        <f>IF(ISBLANK(Personnel!L219),-1,VLOOKUP(Personnel!L219,Jobposts!C$3:D297,2,FALSE))</f>
        <v>-1</v>
      </c>
      <c r="M219" s="8">
        <v>-1</v>
      </c>
      <c r="N219" s="8">
        <v>0</v>
      </c>
      <c r="O219" s="8" t="str">
        <f>IF(ISBLANK(Personnel!S219),"",Personnel!S219)</f>
        <v/>
      </c>
      <c r="P219" s="49">
        <f ca="1">Personnel!T219</f>
        <v>44517</v>
      </c>
      <c r="Q219" s="49" t="str">
        <f>Personnel!U219</f>
        <v>1899-12-30 00:00:00.000</v>
      </c>
      <c r="R219" s="8">
        <f>Personnel!V219</f>
        <v>1</v>
      </c>
      <c r="S219" s="8"/>
      <c r="T219" s="8" t="str">
        <f t="shared" si="6"/>
        <v xml:space="preserve">   </v>
      </c>
      <c r="U219" s="8"/>
      <c r="V219" s="8"/>
      <c r="W219" s="8"/>
      <c r="X219" s="8"/>
      <c r="Y219" s="8"/>
      <c r="Z219" s="8"/>
      <c r="AA219" s="8" t="e">
        <f t="shared" ca="1" si="7"/>
        <v>#N/A</v>
      </c>
    </row>
    <row r="220" spans="1:27" x14ac:dyDescent="0.3">
      <c r="A220" s="8" t="str">
        <f>Personnel!A220</f>
        <v>219</v>
      </c>
      <c r="B220" s="8" t="str">
        <f>Personnel!B220</f>
        <v>219</v>
      </c>
      <c r="C220" s="8" t="str">
        <f>Personnel!C220</f>
        <v>219</v>
      </c>
      <c r="D220" s="8" t="str">
        <f>IF(Personnel!D220="","",Personnel!D220)</f>
        <v/>
      </c>
      <c r="E220" s="8" t="str">
        <f>Personnel!E220</f>
        <v xml:space="preserve"> </v>
      </c>
      <c r="F220" s="8" t="str">
        <f>Personnel!F220</f>
        <v xml:space="preserve"> </v>
      </c>
      <c r="G220" s="8" t="str">
        <f>Personnel!G220</f>
        <v xml:space="preserve"> </v>
      </c>
      <c r="H220" s="8" t="e">
        <f ca="1">VLOOKUP(Personnel!H220,ScheduleRotate!A$2:E618,5,FALSE)</f>
        <v>#N/A</v>
      </c>
      <c r="I220" s="8" t="e">
        <f>VLOOKUP(Personnel!I220,Site!B$3:C268,2,FALSE)</f>
        <v>#N/A</v>
      </c>
      <c r="J220" s="8">
        <f>IF(ISBLANK(Personnel!J220),-1,VLOOKUP(Personnel!J220,CostCenter!C$3:D250,2,FALSE))</f>
        <v>-1</v>
      </c>
      <c r="K220" s="8">
        <f>IF(ISBLANK(Personnel!K220),-1,VLOOKUP(Personnel!K220,Deptref!C$3:F278,4,FALSE))</f>
        <v>-1</v>
      </c>
      <c r="L220" s="8">
        <f>IF(ISBLANK(Personnel!L220),-1,VLOOKUP(Personnel!L220,Jobposts!C$3:D298,2,FALSE))</f>
        <v>-1</v>
      </c>
      <c r="M220" s="8">
        <v>-1</v>
      </c>
      <c r="N220" s="8">
        <v>0</v>
      </c>
      <c r="O220" s="8" t="str">
        <f>IF(ISBLANK(Personnel!S220),"",Personnel!S220)</f>
        <v/>
      </c>
      <c r="P220" s="49">
        <f ca="1">Personnel!T220</f>
        <v>44517</v>
      </c>
      <c r="Q220" s="49" t="str">
        <f>Personnel!U220</f>
        <v>1899-12-30 00:00:00.000</v>
      </c>
      <c r="R220" s="8">
        <f>Personnel!V220</f>
        <v>1</v>
      </c>
      <c r="S220" s="8"/>
      <c r="T220" s="8" t="str">
        <f t="shared" si="6"/>
        <v xml:space="preserve">   </v>
      </c>
      <c r="U220" s="8"/>
      <c r="V220" s="8"/>
      <c r="W220" s="8"/>
      <c r="X220" s="8"/>
      <c r="Y220" s="8"/>
      <c r="Z220" s="8"/>
      <c r="AA220" s="8" t="e">
        <f t="shared" ca="1" si="7"/>
        <v>#N/A</v>
      </c>
    </row>
    <row r="221" spans="1:27" x14ac:dyDescent="0.3">
      <c r="A221" s="8" t="str">
        <f>Personnel!A221</f>
        <v>220</v>
      </c>
      <c r="B221" s="8" t="str">
        <f>Personnel!B221</f>
        <v>220</v>
      </c>
      <c r="C221" s="8" t="str">
        <f>Personnel!C221</f>
        <v>220</v>
      </c>
      <c r="D221" s="8" t="str">
        <f>IF(Personnel!D221="","",Personnel!D221)</f>
        <v/>
      </c>
      <c r="E221" s="8" t="str">
        <f>Personnel!E221</f>
        <v xml:space="preserve"> </v>
      </c>
      <c r="F221" s="8" t="str">
        <f>Personnel!F221</f>
        <v xml:space="preserve"> </v>
      </c>
      <c r="G221" s="8" t="str">
        <f>Personnel!G221</f>
        <v xml:space="preserve"> </v>
      </c>
      <c r="H221" s="8" t="e">
        <f ca="1">VLOOKUP(Personnel!H221,ScheduleRotate!A$2:E619,5,FALSE)</f>
        <v>#N/A</v>
      </c>
      <c r="I221" s="8" t="e">
        <f>VLOOKUP(Personnel!I221,Site!B$3:C269,2,FALSE)</f>
        <v>#N/A</v>
      </c>
      <c r="J221" s="8">
        <f>IF(ISBLANK(Personnel!J221),-1,VLOOKUP(Personnel!J221,CostCenter!C$3:D251,2,FALSE))</f>
        <v>-1</v>
      </c>
      <c r="K221" s="8">
        <f>IF(ISBLANK(Personnel!K221),-1,VLOOKUP(Personnel!K221,Deptref!C$3:F279,4,FALSE))</f>
        <v>-1</v>
      </c>
      <c r="L221" s="8">
        <f>IF(ISBLANK(Personnel!L221),-1,VLOOKUP(Personnel!L221,Jobposts!C$3:D299,2,FALSE))</f>
        <v>-1</v>
      </c>
      <c r="M221" s="8">
        <v>-1</v>
      </c>
      <c r="N221" s="8">
        <v>0</v>
      </c>
      <c r="O221" s="8" t="str">
        <f>IF(ISBLANK(Personnel!S221),"",Personnel!S221)</f>
        <v/>
      </c>
      <c r="P221" s="49">
        <f ca="1">Personnel!T221</f>
        <v>44517</v>
      </c>
      <c r="Q221" s="49" t="str">
        <f>Personnel!U221</f>
        <v>1899-12-30 00:00:00.000</v>
      </c>
      <c r="R221" s="8">
        <f>Personnel!V221</f>
        <v>1</v>
      </c>
      <c r="S221" s="8"/>
      <c r="T221" s="8" t="str">
        <f t="shared" si="6"/>
        <v xml:space="preserve">   </v>
      </c>
      <c r="U221" s="8"/>
      <c r="V221" s="8"/>
      <c r="W221" s="8"/>
      <c r="X221" s="8"/>
      <c r="Y221" s="8"/>
      <c r="Z221" s="8"/>
      <c r="AA221" s="8" t="e">
        <f t="shared" ca="1" si="7"/>
        <v>#N/A</v>
      </c>
    </row>
    <row r="222" spans="1:27" x14ac:dyDescent="0.3">
      <c r="A222" s="8" t="str">
        <f>Personnel!A222</f>
        <v>221</v>
      </c>
      <c r="B222" s="8" t="str">
        <f>Personnel!B222</f>
        <v>221</v>
      </c>
      <c r="C222" s="8" t="str">
        <f>Personnel!C222</f>
        <v>221</v>
      </c>
      <c r="D222" s="8" t="str">
        <f>IF(Personnel!D222="","",Personnel!D222)</f>
        <v/>
      </c>
      <c r="E222" s="8" t="str">
        <f>Personnel!E222</f>
        <v xml:space="preserve"> </v>
      </c>
      <c r="F222" s="8" t="str">
        <f>Personnel!F222</f>
        <v xml:space="preserve"> </v>
      </c>
      <c r="G222" s="8" t="str">
        <f>Personnel!G222</f>
        <v xml:space="preserve"> </v>
      </c>
      <c r="H222" s="8" t="e">
        <f ca="1">VLOOKUP(Personnel!H222,ScheduleRotate!A$2:E620,5,FALSE)</f>
        <v>#N/A</v>
      </c>
      <c r="I222" s="8" t="e">
        <f>VLOOKUP(Personnel!I222,Site!B$3:C270,2,FALSE)</f>
        <v>#N/A</v>
      </c>
      <c r="J222" s="8">
        <f>IF(ISBLANK(Personnel!J222),-1,VLOOKUP(Personnel!J222,CostCenter!C$3:D252,2,FALSE))</f>
        <v>-1</v>
      </c>
      <c r="K222" s="8">
        <f>IF(ISBLANK(Personnel!K222),-1,VLOOKUP(Personnel!K222,Deptref!C$3:F280,4,FALSE))</f>
        <v>-1</v>
      </c>
      <c r="L222" s="8">
        <f>IF(ISBLANK(Personnel!L222),-1,VLOOKUP(Personnel!L222,Jobposts!C$3:D300,2,FALSE))</f>
        <v>-1</v>
      </c>
      <c r="M222" s="8">
        <v>-1</v>
      </c>
      <c r="N222" s="8">
        <v>0</v>
      </c>
      <c r="O222" s="8" t="str">
        <f>IF(ISBLANK(Personnel!S222),"",Personnel!S222)</f>
        <v/>
      </c>
      <c r="P222" s="49">
        <f ca="1">Personnel!T222</f>
        <v>44517</v>
      </c>
      <c r="Q222" s="49" t="str">
        <f>Personnel!U222</f>
        <v>1899-12-30 00:00:00.000</v>
      </c>
      <c r="R222" s="8">
        <f>Personnel!V222</f>
        <v>1</v>
      </c>
      <c r="S222" s="8"/>
      <c r="T222" s="8" t="str">
        <f t="shared" si="6"/>
        <v xml:space="preserve">   </v>
      </c>
      <c r="U222" s="8"/>
      <c r="V222" s="8"/>
      <c r="W222" s="8"/>
      <c r="X222" s="8"/>
      <c r="Y222" s="8"/>
      <c r="Z222" s="8"/>
      <c r="AA222" s="8" t="e">
        <f t="shared" ca="1" si="7"/>
        <v>#N/A</v>
      </c>
    </row>
    <row r="223" spans="1:27" x14ac:dyDescent="0.3">
      <c r="A223" s="8" t="str">
        <f>Personnel!A223</f>
        <v>222</v>
      </c>
      <c r="B223" s="8" t="str">
        <f>Personnel!B223</f>
        <v>222</v>
      </c>
      <c r="C223" s="8" t="str">
        <f>Personnel!C223</f>
        <v>222</v>
      </c>
      <c r="D223" s="8" t="str">
        <f>IF(Personnel!D223="","",Personnel!D223)</f>
        <v/>
      </c>
      <c r="E223" s="8" t="str">
        <f>Personnel!E223</f>
        <v xml:space="preserve"> </v>
      </c>
      <c r="F223" s="8" t="str">
        <f>Personnel!F223</f>
        <v xml:space="preserve"> </v>
      </c>
      <c r="G223" s="8" t="str">
        <f>Personnel!G223</f>
        <v xml:space="preserve"> </v>
      </c>
      <c r="H223" s="8" t="e">
        <f ca="1">VLOOKUP(Personnel!H223,ScheduleRotate!A$2:E621,5,FALSE)</f>
        <v>#N/A</v>
      </c>
      <c r="I223" s="8" t="e">
        <f>VLOOKUP(Personnel!I223,Site!B$3:C271,2,FALSE)</f>
        <v>#N/A</v>
      </c>
      <c r="J223" s="8">
        <f>IF(ISBLANK(Personnel!J223),-1,VLOOKUP(Personnel!J223,CostCenter!C$3:D253,2,FALSE))</f>
        <v>-1</v>
      </c>
      <c r="K223" s="8">
        <f>IF(ISBLANK(Personnel!K223),-1,VLOOKUP(Personnel!K223,Deptref!C$3:F281,4,FALSE))</f>
        <v>-1</v>
      </c>
      <c r="L223" s="8">
        <f>IF(ISBLANK(Personnel!L223),-1,VLOOKUP(Personnel!L223,Jobposts!C$3:D301,2,FALSE))</f>
        <v>-1</v>
      </c>
      <c r="M223" s="8">
        <v>-1</v>
      </c>
      <c r="N223" s="8">
        <v>0</v>
      </c>
      <c r="O223" s="8" t="str">
        <f>IF(ISBLANK(Personnel!S223),"",Personnel!S223)</f>
        <v/>
      </c>
      <c r="P223" s="49">
        <f ca="1">Personnel!T223</f>
        <v>44517</v>
      </c>
      <c r="Q223" s="49" t="str">
        <f>Personnel!U223</f>
        <v>1899-12-30 00:00:00.000</v>
      </c>
      <c r="R223" s="8">
        <f>Personnel!V223</f>
        <v>1</v>
      </c>
      <c r="S223" s="8"/>
      <c r="T223" s="8" t="str">
        <f t="shared" si="6"/>
        <v xml:space="preserve">   </v>
      </c>
      <c r="U223" s="8"/>
      <c r="V223" s="8"/>
      <c r="W223" s="8"/>
      <c r="X223" s="8"/>
      <c r="Y223" s="8"/>
      <c r="Z223" s="8"/>
      <c r="AA223" s="8" t="e">
        <f t="shared" ca="1" si="7"/>
        <v>#N/A</v>
      </c>
    </row>
    <row r="224" spans="1:27" x14ac:dyDescent="0.3">
      <c r="A224" s="8" t="str">
        <f>Personnel!A224</f>
        <v>223</v>
      </c>
      <c r="B224" s="8" t="str">
        <f>Personnel!B224</f>
        <v>223</v>
      </c>
      <c r="C224" s="8" t="str">
        <f>Personnel!C224</f>
        <v>223</v>
      </c>
      <c r="D224" s="8" t="str">
        <f>IF(Personnel!D224="","",Personnel!D224)</f>
        <v/>
      </c>
      <c r="E224" s="8" t="str">
        <f>Personnel!E224</f>
        <v xml:space="preserve"> </v>
      </c>
      <c r="F224" s="8" t="str">
        <f>Personnel!F224</f>
        <v xml:space="preserve"> </v>
      </c>
      <c r="G224" s="8" t="str">
        <f>Personnel!G224</f>
        <v xml:space="preserve"> </v>
      </c>
      <c r="H224" s="8" t="e">
        <f ca="1">VLOOKUP(Personnel!H224,ScheduleRotate!A$2:E622,5,FALSE)</f>
        <v>#N/A</v>
      </c>
      <c r="I224" s="8" t="e">
        <f>VLOOKUP(Personnel!I224,Site!B$3:C272,2,FALSE)</f>
        <v>#N/A</v>
      </c>
      <c r="J224" s="8">
        <f>IF(ISBLANK(Personnel!J224),-1,VLOOKUP(Personnel!J224,CostCenter!C$3:D254,2,FALSE))</f>
        <v>-1</v>
      </c>
      <c r="K224" s="8">
        <f>IF(ISBLANK(Personnel!K224),-1,VLOOKUP(Personnel!K224,Deptref!C$3:F282,4,FALSE))</f>
        <v>-1</v>
      </c>
      <c r="L224" s="8">
        <f>IF(ISBLANK(Personnel!L224),-1,VLOOKUP(Personnel!L224,Jobposts!C$3:D302,2,FALSE))</f>
        <v>-1</v>
      </c>
      <c r="M224" s="8">
        <v>-1</v>
      </c>
      <c r="N224" s="8">
        <v>0</v>
      </c>
      <c r="O224" s="8" t="str">
        <f>IF(ISBLANK(Personnel!S224),"",Personnel!S224)</f>
        <v/>
      </c>
      <c r="P224" s="49">
        <f ca="1">Personnel!T224</f>
        <v>44517</v>
      </c>
      <c r="Q224" s="49" t="str">
        <f>Personnel!U224</f>
        <v>1899-12-30 00:00:00.000</v>
      </c>
      <c r="R224" s="8">
        <f>Personnel!V224</f>
        <v>1</v>
      </c>
      <c r="S224" s="8"/>
      <c r="T224" s="8" t="str">
        <f t="shared" si="6"/>
        <v xml:space="preserve">   </v>
      </c>
      <c r="U224" s="8"/>
      <c r="V224" s="8"/>
      <c r="W224" s="8"/>
      <c r="X224" s="8"/>
      <c r="Y224" s="8"/>
      <c r="Z224" s="8"/>
      <c r="AA224" s="8" t="e">
        <f t="shared" ca="1" si="7"/>
        <v>#N/A</v>
      </c>
    </row>
    <row r="225" spans="1:27" x14ac:dyDescent="0.3">
      <c r="A225" s="8" t="str">
        <f>Personnel!A225</f>
        <v>224</v>
      </c>
      <c r="B225" s="8" t="str">
        <f>Personnel!B225</f>
        <v>224</v>
      </c>
      <c r="C225" s="8" t="str">
        <f>Personnel!C225</f>
        <v>224</v>
      </c>
      <c r="D225" s="8" t="str">
        <f>IF(Personnel!D225="","",Personnel!D225)</f>
        <v/>
      </c>
      <c r="E225" s="8" t="str">
        <f>Personnel!E225</f>
        <v xml:space="preserve"> </v>
      </c>
      <c r="F225" s="8" t="str">
        <f>Personnel!F225</f>
        <v xml:space="preserve"> </v>
      </c>
      <c r="G225" s="8" t="str">
        <f>Personnel!G225</f>
        <v xml:space="preserve"> </v>
      </c>
      <c r="H225" s="8" t="e">
        <f ca="1">VLOOKUP(Personnel!H225,ScheduleRotate!A$2:E623,5,FALSE)</f>
        <v>#N/A</v>
      </c>
      <c r="I225" s="8" t="e">
        <f>VLOOKUP(Personnel!I225,Site!B$3:C273,2,FALSE)</f>
        <v>#N/A</v>
      </c>
      <c r="J225" s="8">
        <f>IF(ISBLANK(Personnel!J225),-1,VLOOKUP(Personnel!J225,CostCenter!C$3:D255,2,FALSE))</f>
        <v>-1</v>
      </c>
      <c r="K225" s="8">
        <f>IF(ISBLANK(Personnel!K225),-1,VLOOKUP(Personnel!K225,Deptref!C$3:F283,4,FALSE))</f>
        <v>-1</v>
      </c>
      <c r="L225" s="8">
        <f>IF(ISBLANK(Personnel!L225),-1,VLOOKUP(Personnel!L225,Jobposts!C$3:D303,2,FALSE))</f>
        <v>-1</v>
      </c>
      <c r="M225" s="8">
        <v>-1</v>
      </c>
      <c r="N225" s="8">
        <v>0</v>
      </c>
      <c r="O225" s="8" t="str">
        <f>IF(ISBLANK(Personnel!S225),"",Personnel!S225)</f>
        <v/>
      </c>
      <c r="P225" s="49">
        <f ca="1">Personnel!T225</f>
        <v>44517</v>
      </c>
      <c r="Q225" s="49" t="str">
        <f>Personnel!U225</f>
        <v>1899-12-30 00:00:00.000</v>
      </c>
      <c r="R225" s="8">
        <f>Personnel!V225</f>
        <v>1</v>
      </c>
      <c r="S225" s="8"/>
      <c r="T225" s="8" t="str">
        <f t="shared" si="6"/>
        <v xml:space="preserve">   </v>
      </c>
      <c r="U225" s="8"/>
      <c r="V225" s="8"/>
      <c r="W225" s="8"/>
      <c r="X225" s="8"/>
      <c r="Y225" s="8"/>
      <c r="Z225" s="8"/>
      <c r="AA225" s="8" t="e">
        <f t="shared" ca="1" si="7"/>
        <v>#N/A</v>
      </c>
    </row>
    <row r="226" spans="1:27" x14ac:dyDescent="0.3">
      <c r="A226" s="8" t="str">
        <f>Personnel!A226</f>
        <v>225</v>
      </c>
      <c r="B226" s="8" t="str">
        <f>Personnel!B226</f>
        <v>225</v>
      </c>
      <c r="C226" s="8" t="str">
        <f>Personnel!C226</f>
        <v>225</v>
      </c>
      <c r="D226" s="8" t="str">
        <f>IF(Personnel!D226="","",Personnel!D226)</f>
        <v/>
      </c>
      <c r="E226" s="8" t="str">
        <f>Personnel!E226</f>
        <v xml:space="preserve"> </v>
      </c>
      <c r="F226" s="8" t="str">
        <f>Personnel!F226</f>
        <v xml:space="preserve"> </v>
      </c>
      <c r="G226" s="8" t="str">
        <f>Personnel!G226</f>
        <v xml:space="preserve"> </v>
      </c>
      <c r="H226" s="8" t="e">
        <f ca="1">VLOOKUP(Personnel!H226,ScheduleRotate!A$2:E624,5,FALSE)</f>
        <v>#N/A</v>
      </c>
      <c r="I226" s="8" t="e">
        <f>VLOOKUP(Personnel!I226,Site!B$3:C274,2,FALSE)</f>
        <v>#N/A</v>
      </c>
      <c r="J226" s="8">
        <f>IF(ISBLANK(Personnel!J226),-1,VLOOKUP(Personnel!J226,CostCenter!C$3:D256,2,FALSE))</f>
        <v>-1</v>
      </c>
      <c r="K226" s="8">
        <f>IF(ISBLANK(Personnel!K226),-1,VLOOKUP(Personnel!K226,Deptref!C$3:F284,4,FALSE))</f>
        <v>-1</v>
      </c>
      <c r="L226" s="8">
        <f>IF(ISBLANK(Personnel!L226),-1,VLOOKUP(Personnel!L226,Jobposts!C$3:D304,2,FALSE))</f>
        <v>-1</v>
      </c>
      <c r="M226" s="8">
        <v>-1</v>
      </c>
      <c r="N226" s="8">
        <v>0</v>
      </c>
      <c r="O226" s="8" t="str">
        <f>IF(ISBLANK(Personnel!S226),"",Personnel!S226)</f>
        <v/>
      </c>
      <c r="P226" s="49">
        <f ca="1">Personnel!T226</f>
        <v>44517</v>
      </c>
      <c r="Q226" s="49" t="str">
        <f>Personnel!U226</f>
        <v>1899-12-30 00:00:00.000</v>
      </c>
      <c r="R226" s="8">
        <f>Personnel!V226</f>
        <v>1</v>
      </c>
      <c r="S226" s="8"/>
      <c r="T226" s="8" t="str">
        <f t="shared" si="6"/>
        <v xml:space="preserve">   </v>
      </c>
      <c r="U226" s="8"/>
      <c r="V226" s="8"/>
      <c r="W226" s="8"/>
      <c r="X226" s="8"/>
      <c r="Y226" s="8"/>
      <c r="Z226" s="8"/>
      <c r="AA226" s="8" t="e">
        <f t="shared" ca="1" si="7"/>
        <v>#N/A</v>
      </c>
    </row>
    <row r="227" spans="1:27" x14ac:dyDescent="0.3">
      <c r="A227" s="8" t="str">
        <f>Personnel!A227</f>
        <v>226</v>
      </c>
      <c r="B227" s="8" t="str">
        <f>Personnel!B227</f>
        <v>226</v>
      </c>
      <c r="C227" s="8" t="str">
        <f>Personnel!C227</f>
        <v>226</v>
      </c>
      <c r="D227" s="8" t="str">
        <f>IF(Personnel!D227="","",Personnel!D227)</f>
        <v/>
      </c>
      <c r="E227" s="8" t="str">
        <f>Personnel!E227</f>
        <v xml:space="preserve"> </v>
      </c>
      <c r="F227" s="8" t="str">
        <f>Personnel!F227</f>
        <v xml:space="preserve"> </v>
      </c>
      <c r="G227" s="8" t="str">
        <f>Personnel!G227</f>
        <v xml:space="preserve"> </v>
      </c>
      <c r="H227" s="8" t="e">
        <f ca="1">VLOOKUP(Personnel!H227,ScheduleRotate!A$2:E625,5,FALSE)</f>
        <v>#N/A</v>
      </c>
      <c r="I227" s="8" t="e">
        <f>VLOOKUP(Personnel!I227,Site!B$3:C275,2,FALSE)</f>
        <v>#N/A</v>
      </c>
      <c r="J227" s="8">
        <f>IF(ISBLANK(Personnel!J227),-1,VLOOKUP(Personnel!J227,CostCenter!C$3:D257,2,FALSE))</f>
        <v>-1</v>
      </c>
      <c r="K227" s="8">
        <f>IF(ISBLANK(Personnel!K227),-1,VLOOKUP(Personnel!K227,Deptref!C$3:F285,4,FALSE))</f>
        <v>-1</v>
      </c>
      <c r="L227" s="8">
        <f>IF(ISBLANK(Personnel!L227),-1,VLOOKUP(Personnel!L227,Jobposts!C$3:D305,2,FALSE))</f>
        <v>-1</v>
      </c>
      <c r="M227" s="8">
        <v>-1</v>
      </c>
      <c r="N227" s="8">
        <v>0</v>
      </c>
      <c r="O227" s="8" t="str">
        <f>IF(ISBLANK(Personnel!S227),"",Personnel!S227)</f>
        <v/>
      </c>
      <c r="P227" s="49">
        <f ca="1">Personnel!T227</f>
        <v>44517</v>
      </c>
      <c r="Q227" s="49" t="str">
        <f>Personnel!U227</f>
        <v>1899-12-30 00:00:00.000</v>
      </c>
      <c r="R227" s="8">
        <f>Personnel!V227</f>
        <v>1</v>
      </c>
      <c r="S227" s="8"/>
      <c r="T227" s="8" t="str">
        <f t="shared" si="6"/>
        <v xml:space="preserve">   </v>
      </c>
      <c r="U227" s="8"/>
      <c r="V227" s="8"/>
      <c r="W227" s="8"/>
      <c r="X227" s="8"/>
      <c r="Y227" s="8"/>
      <c r="Z227" s="8"/>
      <c r="AA227" s="8" t="e">
        <f t="shared" ca="1" si="7"/>
        <v>#N/A</v>
      </c>
    </row>
    <row r="228" spans="1:27" x14ac:dyDescent="0.3">
      <c r="A228" s="8" t="str">
        <f>Personnel!A228</f>
        <v>227</v>
      </c>
      <c r="B228" s="8" t="str">
        <f>Personnel!B228</f>
        <v>227</v>
      </c>
      <c r="C228" s="8" t="str">
        <f>Personnel!C228</f>
        <v>227</v>
      </c>
      <c r="D228" s="8" t="str">
        <f>IF(Personnel!D228="","",Personnel!D228)</f>
        <v/>
      </c>
      <c r="E228" s="8" t="str">
        <f>Personnel!E228</f>
        <v xml:space="preserve"> </v>
      </c>
      <c r="F228" s="8" t="str">
        <f>Personnel!F228</f>
        <v xml:space="preserve"> </v>
      </c>
      <c r="G228" s="8" t="str">
        <f>Personnel!G228</f>
        <v xml:space="preserve"> </v>
      </c>
      <c r="H228" s="8" t="e">
        <f ca="1">VLOOKUP(Personnel!H228,ScheduleRotate!A$2:E626,5,FALSE)</f>
        <v>#N/A</v>
      </c>
      <c r="I228" s="8" t="e">
        <f>VLOOKUP(Personnel!I228,Site!B$3:C276,2,FALSE)</f>
        <v>#N/A</v>
      </c>
      <c r="J228" s="8">
        <f>IF(ISBLANK(Personnel!J228),-1,VLOOKUP(Personnel!J228,CostCenter!C$3:D258,2,FALSE))</f>
        <v>-1</v>
      </c>
      <c r="K228" s="8">
        <f>IF(ISBLANK(Personnel!K228),-1,VLOOKUP(Personnel!K228,Deptref!C$3:F286,4,FALSE))</f>
        <v>-1</v>
      </c>
      <c r="L228" s="8">
        <f>IF(ISBLANK(Personnel!L228),-1,VLOOKUP(Personnel!L228,Jobposts!C$3:D306,2,FALSE))</f>
        <v>-1</v>
      </c>
      <c r="M228" s="8">
        <v>-1</v>
      </c>
      <c r="N228" s="8">
        <v>0</v>
      </c>
      <c r="O228" s="8" t="str">
        <f>IF(ISBLANK(Personnel!S228),"",Personnel!S228)</f>
        <v/>
      </c>
      <c r="P228" s="49">
        <f ca="1">Personnel!T228</f>
        <v>44517</v>
      </c>
      <c r="Q228" s="49" t="str">
        <f>Personnel!U228</f>
        <v>1899-12-30 00:00:00.000</v>
      </c>
      <c r="R228" s="8">
        <f>Personnel!V228</f>
        <v>1</v>
      </c>
      <c r="S228" s="8"/>
      <c r="T228" s="8" t="str">
        <f t="shared" si="6"/>
        <v xml:space="preserve">   </v>
      </c>
      <c r="U228" s="8"/>
      <c r="V228" s="8"/>
      <c r="W228" s="8"/>
      <c r="X228" s="8"/>
      <c r="Y228" s="8"/>
      <c r="Z228" s="8"/>
      <c r="AA228" s="8" t="e">
        <f t="shared" ca="1" si="7"/>
        <v>#N/A</v>
      </c>
    </row>
    <row r="229" spans="1:27" x14ac:dyDescent="0.3">
      <c r="A229" s="8" t="str">
        <f>Personnel!A229</f>
        <v>228</v>
      </c>
      <c r="B229" s="8" t="str">
        <f>Personnel!B229</f>
        <v>228</v>
      </c>
      <c r="C229" s="8" t="str">
        <f>Personnel!C229</f>
        <v>228</v>
      </c>
      <c r="D229" s="8" t="str">
        <f>IF(Personnel!D229="","",Personnel!D229)</f>
        <v/>
      </c>
      <c r="E229" s="8" t="str">
        <f>Personnel!E229</f>
        <v xml:space="preserve"> </v>
      </c>
      <c r="F229" s="8" t="str">
        <f>Personnel!F229</f>
        <v xml:space="preserve"> </v>
      </c>
      <c r="G229" s="8" t="str">
        <f>Personnel!G229</f>
        <v xml:space="preserve"> </v>
      </c>
      <c r="H229" s="8" t="e">
        <f ca="1">VLOOKUP(Personnel!H229,ScheduleRotate!A$2:E627,5,FALSE)</f>
        <v>#N/A</v>
      </c>
      <c r="I229" s="8" t="e">
        <f>VLOOKUP(Personnel!I229,Site!B$3:C277,2,FALSE)</f>
        <v>#N/A</v>
      </c>
      <c r="J229" s="8">
        <f>IF(ISBLANK(Personnel!J229),-1,VLOOKUP(Personnel!J229,CostCenter!C$3:D259,2,FALSE))</f>
        <v>-1</v>
      </c>
      <c r="K229" s="8">
        <f>IF(ISBLANK(Personnel!K229),-1,VLOOKUP(Personnel!K229,Deptref!C$3:F287,4,FALSE))</f>
        <v>-1</v>
      </c>
      <c r="L229" s="8">
        <f>IF(ISBLANK(Personnel!L229),-1,VLOOKUP(Personnel!L229,Jobposts!C$3:D307,2,FALSE))</f>
        <v>-1</v>
      </c>
      <c r="M229" s="8">
        <v>-1</v>
      </c>
      <c r="N229" s="8">
        <v>0</v>
      </c>
      <c r="O229" s="8" t="str">
        <f>IF(ISBLANK(Personnel!S229),"",Personnel!S229)</f>
        <v/>
      </c>
      <c r="P229" s="49">
        <f ca="1">Personnel!T229</f>
        <v>44517</v>
      </c>
      <c r="Q229" s="49" t="str">
        <f>Personnel!U229</f>
        <v>1899-12-30 00:00:00.000</v>
      </c>
      <c r="R229" s="8">
        <f>Personnel!V229</f>
        <v>1</v>
      </c>
      <c r="S229" s="8"/>
      <c r="T229" s="8" t="str">
        <f t="shared" si="6"/>
        <v xml:space="preserve">   </v>
      </c>
      <c r="U229" s="8"/>
      <c r="V229" s="8"/>
      <c r="W229" s="8"/>
      <c r="X229" s="8"/>
      <c r="Y229" s="8"/>
      <c r="Z229" s="8"/>
      <c r="AA229" s="8" t="e">
        <f t="shared" ca="1" si="7"/>
        <v>#N/A</v>
      </c>
    </row>
    <row r="230" spans="1:27" x14ac:dyDescent="0.3">
      <c r="A230" s="8" t="str">
        <f>Personnel!A230</f>
        <v>229</v>
      </c>
      <c r="B230" s="8" t="str">
        <f>Personnel!B230</f>
        <v>229</v>
      </c>
      <c r="C230" s="8" t="str">
        <f>Personnel!C230</f>
        <v>229</v>
      </c>
      <c r="D230" s="8" t="str">
        <f>IF(Personnel!D230="","",Personnel!D230)</f>
        <v/>
      </c>
      <c r="E230" s="8" t="str">
        <f>Personnel!E230</f>
        <v xml:space="preserve"> </v>
      </c>
      <c r="F230" s="8" t="str">
        <f>Personnel!F230</f>
        <v xml:space="preserve"> </v>
      </c>
      <c r="G230" s="8" t="str">
        <f>Personnel!G230</f>
        <v xml:space="preserve"> </v>
      </c>
      <c r="H230" s="8" t="e">
        <f ca="1">VLOOKUP(Personnel!H230,ScheduleRotate!A$2:E628,5,FALSE)</f>
        <v>#N/A</v>
      </c>
      <c r="I230" s="8" t="e">
        <f>VLOOKUP(Personnel!I230,Site!B$3:C278,2,FALSE)</f>
        <v>#N/A</v>
      </c>
      <c r="J230" s="8">
        <f>IF(ISBLANK(Personnel!J230),-1,VLOOKUP(Personnel!J230,CostCenter!C$3:D260,2,FALSE))</f>
        <v>-1</v>
      </c>
      <c r="K230" s="8">
        <f>IF(ISBLANK(Personnel!K230),-1,VLOOKUP(Personnel!K230,Deptref!C$3:F288,4,FALSE))</f>
        <v>-1</v>
      </c>
      <c r="L230" s="8">
        <f>IF(ISBLANK(Personnel!L230),-1,VLOOKUP(Personnel!L230,Jobposts!C$3:D308,2,FALSE))</f>
        <v>-1</v>
      </c>
      <c r="M230" s="8">
        <v>-1</v>
      </c>
      <c r="N230" s="8">
        <v>0</v>
      </c>
      <c r="O230" s="8" t="str">
        <f>IF(ISBLANK(Personnel!S230),"",Personnel!S230)</f>
        <v/>
      </c>
      <c r="P230" s="49">
        <f ca="1">Personnel!T230</f>
        <v>44517</v>
      </c>
      <c r="Q230" s="49" t="str">
        <f>Personnel!U230</f>
        <v>1899-12-30 00:00:00.000</v>
      </c>
      <c r="R230" s="8">
        <f>Personnel!V230</f>
        <v>1</v>
      </c>
      <c r="S230" s="8"/>
      <c r="T230" s="8" t="str">
        <f t="shared" si="6"/>
        <v xml:space="preserve">   </v>
      </c>
      <c r="U230" s="8"/>
      <c r="V230" s="8"/>
      <c r="W230" s="8"/>
      <c r="X230" s="8"/>
      <c r="Y230" s="8"/>
      <c r="Z230" s="8"/>
      <c r="AA230" s="8" t="e">
        <f t="shared" ca="1" si="7"/>
        <v>#N/A</v>
      </c>
    </row>
    <row r="231" spans="1:27" x14ac:dyDescent="0.3">
      <c r="A231" s="8" t="str">
        <f>Personnel!A231</f>
        <v>230</v>
      </c>
      <c r="B231" s="8" t="str">
        <f>Personnel!B231</f>
        <v>230</v>
      </c>
      <c r="C231" s="8" t="str">
        <f>Personnel!C231</f>
        <v>230</v>
      </c>
      <c r="D231" s="8" t="str">
        <f>IF(Personnel!D231="","",Personnel!D231)</f>
        <v/>
      </c>
      <c r="E231" s="8" t="str">
        <f>Personnel!E231</f>
        <v xml:space="preserve"> </v>
      </c>
      <c r="F231" s="8" t="str">
        <f>Personnel!F231</f>
        <v xml:space="preserve"> </v>
      </c>
      <c r="G231" s="8" t="str">
        <f>Personnel!G231</f>
        <v xml:space="preserve"> </v>
      </c>
      <c r="H231" s="8" t="e">
        <f ca="1">VLOOKUP(Personnel!H231,ScheduleRotate!A$2:E629,5,FALSE)</f>
        <v>#N/A</v>
      </c>
      <c r="I231" s="8" t="e">
        <f>VLOOKUP(Personnel!I231,Site!B$3:C279,2,FALSE)</f>
        <v>#N/A</v>
      </c>
      <c r="J231" s="8">
        <f>IF(ISBLANK(Personnel!J231),-1,VLOOKUP(Personnel!J231,CostCenter!C$3:D261,2,FALSE))</f>
        <v>-1</v>
      </c>
      <c r="K231" s="8">
        <f>IF(ISBLANK(Personnel!K231),-1,VLOOKUP(Personnel!K231,Deptref!C$3:F289,4,FALSE))</f>
        <v>-1</v>
      </c>
      <c r="L231" s="8">
        <f>IF(ISBLANK(Personnel!L231),-1,VLOOKUP(Personnel!L231,Jobposts!C$3:D309,2,FALSE))</f>
        <v>-1</v>
      </c>
      <c r="M231" s="8">
        <v>-1</v>
      </c>
      <c r="N231" s="8">
        <v>0</v>
      </c>
      <c r="O231" s="8" t="str">
        <f>IF(ISBLANK(Personnel!S231),"",Personnel!S231)</f>
        <v/>
      </c>
      <c r="P231" s="49">
        <f ca="1">Personnel!T231</f>
        <v>44517</v>
      </c>
      <c r="Q231" s="49" t="str">
        <f>Personnel!U231</f>
        <v>1899-12-30 00:00:00.000</v>
      </c>
      <c r="R231" s="8">
        <f>Personnel!V231</f>
        <v>1</v>
      </c>
      <c r="S231" s="8"/>
      <c r="T231" s="8" t="str">
        <f t="shared" si="6"/>
        <v xml:space="preserve">   </v>
      </c>
      <c r="U231" s="8"/>
      <c r="V231" s="8"/>
      <c r="W231" s="8"/>
      <c r="X231" s="8"/>
      <c r="Y231" s="8"/>
      <c r="Z231" s="8"/>
      <c r="AA231" s="8" t="e">
        <f t="shared" ca="1" si="7"/>
        <v>#N/A</v>
      </c>
    </row>
    <row r="232" spans="1:27" x14ac:dyDescent="0.3">
      <c r="A232" s="8" t="str">
        <f>Personnel!A232</f>
        <v>231</v>
      </c>
      <c r="B232" s="8" t="str">
        <f>Personnel!B232</f>
        <v>231</v>
      </c>
      <c r="C232" s="8" t="str">
        <f>Personnel!C232</f>
        <v>231</v>
      </c>
      <c r="D232" s="8" t="str">
        <f>IF(Personnel!D232="","",Personnel!D232)</f>
        <v/>
      </c>
      <c r="E232" s="8" t="str">
        <f>Personnel!E232</f>
        <v xml:space="preserve"> </v>
      </c>
      <c r="F232" s="8" t="str">
        <f>Personnel!F232</f>
        <v xml:space="preserve"> </v>
      </c>
      <c r="G232" s="8" t="str">
        <f>Personnel!G232</f>
        <v xml:space="preserve"> </v>
      </c>
      <c r="H232" s="8" t="e">
        <f ca="1">VLOOKUP(Personnel!H232,ScheduleRotate!A$2:E630,5,FALSE)</f>
        <v>#N/A</v>
      </c>
      <c r="I232" s="8" t="e">
        <f>VLOOKUP(Personnel!I232,Site!B$3:C280,2,FALSE)</f>
        <v>#N/A</v>
      </c>
      <c r="J232" s="8">
        <f>IF(ISBLANK(Personnel!J232),-1,VLOOKUP(Personnel!J232,CostCenter!C$3:D262,2,FALSE))</f>
        <v>-1</v>
      </c>
      <c r="K232" s="8">
        <f>IF(ISBLANK(Personnel!K232),-1,VLOOKUP(Personnel!K232,Deptref!C$3:F290,4,FALSE))</f>
        <v>-1</v>
      </c>
      <c r="L232" s="8">
        <f>IF(ISBLANK(Personnel!L232),-1,VLOOKUP(Personnel!L232,Jobposts!C$3:D310,2,FALSE))</f>
        <v>-1</v>
      </c>
      <c r="M232" s="8">
        <v>-1</v>
      </c>
      <c r="N232" s="8">
        <v>0</v>
      </c>
      <c r="O232" s="8" t="str">
        <f>IF(ISBLANK(Personnel!S232),"",Personnel!S232)</f>
        <v/>
      </c>
      <c r="P232" s="49">
        <f ca="1">Personnel!T232</f>
        <v>44517</v>
      </c>
      <c r="Q232" s="49" t="str">
        <f>Personnel!U232</f>
        <v>1899-12-30 00:00:00.000</v>
      </c>
      <c r="R232" s="8">
        <f>Personnel!V232</f>
        <v>1</v>
      </c>
      <c r="S232" s="8"/>
      <c r="T232" s="8" t="str">
        <f t="shared" si="6"/>
        <v xml:space="preserve">   </v>
      </c>
      <c r="U232" s="8"/>
      <c r="V232" s="8"/>
      <c r="W232" s="8"/>
      <c r="X232" s="8"/>
      <c r="Y232" s="8"/>
      <c r="Z232" s="8"/>
      <c r="AA232" s="8" t="e">
        <f t="shared" ca="1" si="7"/>
        <v>#N/A</v>
      </c>
    </row>
    <row r="233" spans="1:27" x14ac:dyDescent="0.3">
      <c r="A233" s="8" t="str">
        <f>Personnel!A233</f>
        <v>232</v>
      </c>
      <c r="B233" s="8" t="str">
        <f>Personnel!B233</f>
        <v>232</v>
      </c>
      <c r="C233" s="8" t="str">
        <f>Personnel!C233</f>
        <v>232</v>
      </c>
      <c r="D233" s="8" t="str">
        <f>IF(Personnel!D233="","",Personnel!D233)</f>
        <v/>
      </c>
      <c r="E233" s="8" t="str">
        <f>Personnel!E233</f>
        <v xml:space="preserve"> </v>
      </c>
      <c r="F233" s="8" t="str">
        <f>Personnel!F233</f>
        <v xml:space="preserve"> </v>
      </c>
      <c r="G233" s="8" t="str">
        <f>Personnel!G233</f>
        <v xml:space="preserve"> </v>
      </c>
      <c r="H233" s="8" t="e">
        <f ca="1">VLOOKUP(Personnel!H233,ScheduleRotate!A$2:E631,5,FALSE)</f>
        <v>#N/A</v>
      </c>
      <c r="I233" s="8" t="e">
        <f>VLOOKUP(Personnel!I233,Site!B$3:C281,2,FALSE)</f>
        <v>#N/A</v>
      </c>
      <c r="J233" s="8">
        <f>IF(ISBLANK(Personnel!J233),-1,VLOOKUP(Personnel!J233,CostCenter!C$3:D263,2,FALSE))</f>
        <v>-1</v>
      </c>
      <c r="K233" s="8">
        <f>IF(ISBLANK(Personnel!K233),-1,VLOOKUP(Personnel!K233,Deptref!C$3:F291,4,FALSE))</f>
        <v>-1</v>
      </c>
      <c r="L233" s="8">
        <f>IF(ISBLANK(Personnel!L233),-1,VLOOKUP(Personnel!L233,Jobposts!C$3:D311,2,FALSE))</f>
        <v>-1</v>
      </c>
      <c r="M233" s="8">
        <v>-1</v>
      </c>
      <c r="N233" s="8">
        <v>0</v>
      </c>
      <c r="O233" s="8" t="str">
        <f>IF(ISBLANK(Personnel!S233),"",Personnel!S233)</f>
        <v/>
      </c>
      <c r="P233" s="49">
        <f ca="1">Personnel!T233</f>
        <v>44517</v>
      </c>
      <c r="Q233" s="49" t="str">
        <f>Personnel!U233</f>
        <v>1899-12-30 00:00:00.000</v>
      </c>
      <c r="R233" s="8">
        <f>Personnel!V233</f>
        <v>1</v>
      </c>
      <c r="S233" s="8"/>
      <c r="T233" s="8" t="str">
        <f t="shared" si="6"/>
        <v xml:space="preserve">   </v>
      </c>
      <c r="U233" s="8"/>
      <c r="V233" s="8"/>
      <c r="W233" s="8"/>
      <c r="X233" s="8"/>
      <c r="Y233" s="8"/>
      <c r="Z233" s="8"/>
      <c r="AA233" s="8" t="e">
        <f t="shared" ca="1" si="7"/>
        <v>#N/A</v>
      </c>
    </row>
    <row r="234" spans="1:27" x14ac:dyDescent="0.3">
      <c r="A234" s="8" t="str">
        <f>Personnel!A234</f>
        <v>233</v>
      </c>
      <c r="B234" s="8" t="str">
        <f>Personnel!B234</f>
        <v>233</v>
      </c>
      <c r="C234" s="8" t="str">
        <f>Personnel!C234</f>
        <v>233</v>
      </c>
      <c r="D234" s="8" t="str">
        <f>IF(Personnel!D234="","",Personnel!D234)</f>
        <v/>
      </c>
      <c r="E234" s="8" t="str">
        <f>Personnel!E234</f>
        <v xml:space="preserve"> </v>
      </c>
      <c r="F234" s="8" t="str">
        <f>Personnel!F234</f>
        <v xml:space="preserve"> </v>
      </c>
      <c r="G234" s="8" t="str">
        <f>Personnel!G234</f>
        <v xml:space="preserve"> </v>
      </c>
      <c r="H234" s="8" t="e">
        <f ca="1">VLOOKUP(Personnel!H234,ScheduleRotate!A$2:E632,5,FALSE)</f>
        <v>#N/A</v>
      </c>
      <c r="I234" s="8" t="e">
        <f>VLOOKUP(Personnel!I234,Site!B$3:C282,2,FALSE)</f>
        <v>#N/A</v>
      </c>
      <c r="J234" s="8">
        <f>IF(ISBLANK(Personnel!J234),-1,VLOOKUP(Personnel!J234,CostCenter!C$3:D264,2,FALSE))</f>
        <v>-1</v>
      </c>
      <c r="K234" s="8">
        <f>IF(ISBLANK(Personnel!K234),-1,VLOOKUP(Personnel!K234,Deptref!C$3:F292,4,FALSE))</f>
        <v>-1</v>
      </c>
      <c r="L234" s="8">
        <f>IF(ISBLANK(Personnel!L234),-1,VLOOKUP(Personnel!L234,Jobposts!C$3:D312,2,FALSE))</f>
        <v>-1</v>
      </c>
      <c r="M234" s="8">
        <v>-1</v>
      </c>
      <c r="N234" s="8">
        <v>0</v>
      </c>
      <c r="O234" s="8" t="str">
        <f>IF(ISBLANK(Personnel!S234),"",Personnel!S234)</f>
        <v/>
      </c>
      <c r="P234" s="49">
        <f ca="1">Personnel!T234</f>
        <v>44517</v>
      </c>
      <c r="Q234" s="49" t="str">
        <f>Personnel!U234</f>
        <v>1899-12-30 00:00:00.000</v>
      </c>
      <c r="R234" s="8">
        <f>Personnel!V234</f>
        <v>1</v>
      </c>
      <c r="S234" s="8"/>
      <c r="T234" s="8" t="str">
        <f t="shared" si="6"/>
        <v xml:space="preserve">   </v>
      </c>
      <c r="U234" s="8"/>
      <c r="V234" s="8"/>
      <c r="W234" s="8"/>
      <c r="X234" s="8"/>
      <c r="Y234" s="8"/>
      <c r="Z234" s="8"/>
      <c r="AA234" s="8" t="e">
        <f t="shared" ca="1" si="7"/>
        <v>#N/A</v>
      </c>
    </row>
    <row r="235" spans="1:27" x14ac:dyDescent="0.3">
      <c r="A235" s="8" t="str">
        <f>Personnel!A235</f>
        <v>234</v>
      </c>
      <c r="B235" s="8" t="str">
        <f>Personnel!B235</f>
        <v>234</v>
      </c>
      <c r="C235" s="8" t="str">
        <f>Personnel!C235</f>
        <v>234</v>
      </c>
      <c r="D235" s="8" t="str">
        <f>IF(Personnel!D235="","",Personnel!D235)</f>
        <v/>
      </c>
      <c r="E235" s="8" t="str">
        <f>Personnel!E235</f>
        <v xml:space="preserve"> </v>
      </c>
      <c r="F235" s="8" t="str">
        <f>Personnel!F235</f>
        <v xml:space="preserve"> </v>
      </c>
      <c r="G235" s="8" t="str">
        <f>Personnel!G235</f>
        <v xml:space="preserve"> </v>
      </c>
      <c r="H235" s="8" t="e">
        <f ca="1">VLOOKUP(Personnel!H235,ScheduleRotate!A$2:E633,5,FALSE)</f>
        <v>#N/A</v>
      </c>
      <c r="I235" s="8" t="e">
        <f>VLOOKUP(Personnel!I235,Site!B$3:C283,2,FALSE)</f>
        <v>#N/A</v>
      </c>
      <c r="J235" s="8">
        <f>IF(ISBLANK(Personnel!J235),-1,VLOOKUP(Personnel!J235,CostCenter!C$3:D265,2,FALSE))</f>
        <v>-1</v>
      </c>
      <c r="K235" s="8">
        <f>IF(ISBLANK(Personnel!K235),-1,VLOOKUP(Personnel!K235,Deptref!C$3:F293,4,FALSE))</f>
        <v>-1</v>
      </c>
      <c r="L235" s="8">
        <f>IF(ISBLANK(Personnel!L235),-1,VLOOKUP(Personnel!L235,Jobposts!C$3:D313,2,FALSE))</f>
        <v>-1</v>
      </c>
      <c r="M235" s="8">
        <v>-1</v>
      </c>
      <c r="N235" s="8">
        <v>0</v>
      </c>
      <c r="O235" s="8" t="str">
        <f>IF(ISBLANK(Personnel!S235),"",Personnel!S235)</f>
        <v/>
      </c>
      <c r="P235" s="49">
        <f ca="1">Personnel!T235</f>
        <v>44517</v>
      </c>
      <c r="Q235" s="49" t="str">
        <f>Personnel!U235</f>
        <v>1899-12-30 00:00:00.000</v>
      </c>
      <c r="R235" s="8">
        <f>Personnel!V235</f>
        <v>1</v>
      </c>
      <c r="S235" s="8"/>
      <c r="T235" s="8" t="str">
        <f t="shared" si="6"/>
        <v xml:space="preserve">   </v>
      </c>
      <c r="U235" s="8"/>
      <c r="V235" s="8"/>
      <c r="W235" s="8"/>
      <c r="X235" s="8"/>
      <c r="Y235" s="8"/>
      <c r="Z235" s="8"/>
      <c r="AA235" s="8" t="e">
        <f t="shared" ca="1" si="7"/>
        <v>#N/A</v>
      </c>
    </row>
    <row r="236" spans="1:27" x14ac:dyDescent="0.3">
      <c r="A236" s="8" t="str">
        <f>Personnel!A236</f>
        <v>235</v>
      </c>
      <c r="B236" s="8" t="str">
        <f>Personnel!B236</f>
        <v>235</v>
      </c>
      <c r="C236" s="8" t="str">
        <f>Personnel!C236</f>
        <v>235</v>
      </c>
      <c r="D236" s="8" t="str">
        <f>IF(Personnel!D236="","",Personnel!D236)</f>
        <v/>
      </c>
      <c r="E236" s="8" t="str">
        <f>Personnel!E236</f>
        <v xml:space="preserve"> </v>
      </c>
      <c r="F236" s="8" t="str">
        <f>Personnel!F236</f>
        <v xml:space="preserve"> </v>
      </c>
      <c r="G236" s="8" t="str">
        <f>Personnel!G236</f>
        <v xml:space="preserve"> </v>
      </c>
      <c r="H236" s="8" t="e">
        <f ca="1">VLOOKUP(Personnel!H236,ScheduleRotate!A$2:E634,5,FALSE)</f>
        <v>#N/A</v>
      </c>
      <c r="I236" s="8" t="e">
        <f>VLOOKUP(Personnel!I236,Site!B$3:C284,2,FALSE)</f>
        <v>#N/A</v>
      </c>
      <c r="J236" s="8">
        <f>IF(ISBLANK(Personnel!J236),-1,VLOOKUP(Personnel!J236,CostCenter!C$3:D266,2,FALSE))</f>
        <v>-1</v>
      </c>
      <c r="K236" s="8">
        <f>IF(ISBLANK(Personnel!K236),-1,VLOOKUP(Personnel!K236,Deptref!C$3:F294,4,FALSE))</f>
        <v>-1</v>
      </c>
      <c r="L236" s="8">
        <f>IF(ISBLANK(Personnel!L236),-1,VLOOKUP(Personnel!L236,Jobposts!C$3:D314,2,FALSE))</f>
        <v>-1</v>
      </c>
      <c r="M236" s="8">
        <v>-1</v>
      </c>
      <c r="N236" s="8">
        <v>0</v>
      </c>
      <c r="O236" s="8" t="str">
        <f>IF(ISBLANK(Personnel!S236),"",Personnel!S236)</f>
        <v/>
      </c>
      <c r="P236" s="49">
        <f ca="1">Personnel!T236</f>
        <v>44517</v>
      </c>
      <c r="Q236" s="49" t="str">
        <f>Personnel!U236</f>
        <v>1899-12-30 00:00:00.000</v>
      </c>
      <c r="R236" s="8">
        <f>Personnel!V236</f>
        <v>1</v>
      </c>
      <c r="S236" s="8"/>
      <c r="T236" s="8" t="str">
        <f t="shared" si="6"/>
        <v xml:space="preserve">   </v>
      </c>
      <c r="U236" s="8"/>
      <c r="V236" s="8"/>
      <c r="W236" s="8"/>
      <c r="X236" s="8"/>
      <c r="Y236" s="8"/>
      <c r="Z236" s="8"/>
      <c r="AA236" s="8" t="e">
        <f t="shared" ca="1" si="7"/>
        <v>#N/A</v>
      </c>
    </row>
    <row r="237" spans="1:27" x14ac:dyDescent="0.3">
      <c r="A237" s="8" t="str">
        <f>Personnel!A237</f>
        <v>236</v>
      </c>
      <c r="B237" s="8" t="str">
        <f>Personnel!B237</f>
        <v>236</v>
      </c>
      <c r="C237" s="8" t="str">
        <f>Personnel!C237</f>
        <v>236</v>
      </c>
      <c r="D237" s="8" t="str">
        <f>IF(Personnel!D237="","",Personnel!D237)</f>
        <v/>
      </c>
      <c r="E237" s="8" t="str">
        <f>Personnel!E237</f>
        <v xml:space="preserve"> </v>
      </c>
      <c r="F237" s="8" t="str">
        <f>Personnel!F237</f>
        <v xml:space="preserve"> </v>
      </c>
      <c r="G237" s="8" t="str">
        <f>Personnel!G237</f>
        <v xml:space="preserve"> </v>
      </c>
      <c r="H237" s="8" t="e">
        <f ca="1">VLOOKUP(Personnel!H237,ScheduleRotate!A$2:E635,5,FALSE)</f>
        <v>#N/A</v>
      </c>
      <c r="I237" s="8" t="e">
        <f>VLOOKUP(Personnel!I237,Site!B$3:C285,2,FALSE)</f>
        <v>#N/A</v>
      </c>
      <c r="J237" s="8">
        <f>IF(ISBLANK(Personnel!J237),-1,VLOOKUP(Personnel!J237,CostCenter!C$3:D267,2,FALSE))</f>
        <v>-1</v>
      </c>
      <c r="K237" s="8">
        <f>IF(ISBLANK(Personnel!K237),-1,VLOOKUP(Personnel!K237,Deptref!C$3:F295,4,FALSE))</f>
        <v>-1</v>
      </c>
      <c r="L237" s="8">
        <f>IF(ISBLANK(Personnel!L237),-1,VLOOKUP(Personnel!L237,Jobposts!C$3:D315,2,FALSE))</f>
        <v>-1</v>
      </c>
      <c r="M237" s="8">
        <v>-1</v>
      </c>
      <c r="N237" s="8">
        <v>0</v>
      </c>
      <c r="O237" s="8" t="str">
        <f>IF(ISBLANK(Personnel!S237),"",Personnel!S237)</f>
        <v/>
      </c>
      <c r="P237" s="49">
        <f ca="1">Personnel!T237</f>
        <v>44517</v>
      </c>
      <c r="Q237" s="49" t="str">
        <f>Personnel!U237</f>
        <v>1899-12-30 00:00:00.000</v>
      </c>
      <c r="R237" s="8">
        <f>Personnel!V237</f>
        <v>1</v>
      </c>
      <c r="S237" s="8"/>
      <c r="T237" s="8" t="str">
        <f t="shared" si="6"/>
        <v xml:space="preserve">   </v>
      </c>
      <c r="U237" s="8"/>
      <c r="V237" s="8"/>
      <c r="W237" s="8"/>
      <c r="X237" s="8"/>
      <c r="Y237" s="8"/>
      <c r="Z237" s="8"/>
      <c r="AA237" s="8" t="e">
        <f t="shared" ca="1" si="7"/>
        <v>#N/A</v>
      </c>
    </row>
    <row r="238" spans="1:27" x14ac:dyDescent="0.3">
      <c r="A238" s="8" t="str">
        <f>Personnel!A238</f>
        <v>237</v>
      </c>
      <c r="B238" s="8" t="str">
        <f>Personnel!B238</f>
        <v>237</v>
      </c>
      <c r="C238" s="8" t="str">
        <f>Personnel!C238</f>
        <v>237</v>
      </c>
      <c r="D238" s="8" t="str">
        <f>IF(Personnel!D238="","",Personnel!D238)</f>
        <v/>
      </c>
      <c r="E238" s="8" t="str">
        <f>Personnel!E238</f>
        <v xml:space="preserve"> </v>
      </c>
      <c r="F238" s="8" t="str">
        <f>Personnel!F238</f>
        <v xml:space="preserve"> </v>
      </c>
      <c r="G238" s="8" t="str">
        <f>Personnel!G238</f>
        <v xml:space="preserve"> </v>
      </c>
      <c r="H238" s="8" t="e">
        <f ca="1">VLOOKUP(Personnel!H238,ScheduleRotate!A$2:E636,5,FALSE)</f>
        <v>#N/A</v>
      </c>
      <c r="I238" s="8" t="e">
        <f>VLOOKUP(Personnel!I238,Site!B$3:C286,2,FALSE)</f>
        <v>#N/A</v>
      </c>
      <c r="J238" s="8">
        <f>IF(ISBLANK(Personnel!J238),-1,VLOOKUP(Personnel!J238,CostCenter!C$3:D268,2,FALSE))</f>
        <v>-1</v>
      </c>
      <c r="K238" s="8">
        <f>IF(ISBLANK(Personnel!K238),-1,VLOOKUP(Personnel!K238,Deptref!C$3:F296,4,FALSE))</f>
        <v>-1</v>
      </c>
      <c r="L238" s="8">
        <f>IF(ISBLANK(Personnel!L238),-1,VLOOKUP(Personnel!L238,Jobposts!C$3:D316,2,FALSE))</f>
        <v>-1</v>
      </c>
      <c r="M238" s="8">
        <v>-1</v>
      </c>
      <c r="N238" s="8">
        <v>0</v>
      </c>
      <c r="O238" s="8" t="str">
        <f>IF(ISBLANK(Personnel!S238),"",Personnel!S238)</f>
        <v/>
      </c>
      <c r="P238" s="49">
        <f ca="1">Personnel!T238</f>
        <v>44517</v>
      </c>
      <c r="Q238" s="49" t="str">
        <f>Personnel!U238</f>
        <v>1899-12-30 00:00:00.000</v>
      </c>
      <c r="R238" s="8">
        <f>Personnel!V238</f>
        <v>1</v>
      </c>
      <c r="S238" s="8"/>
      <c r="T238" s="8" t="str">
        <f t="shared" ref="T238:T239" si="8">F238&amp;" "&amp;E238</f>
        <v xml:space="preserve">   </v>
      </c>
      <c r="U238" s="8"/>
      <c r="V238" s="8"/>
      <c r="W238" s="8"/>
      <c r="X238" s="8"/>
      <c r="Y238" s="8"/>
      <c r="Z238" s="8"/>
      <c r="AA238" s="8" t="e">
        <f t="shared" ref="AA238:AA239" ca="1" si="9">"insert into empdetails([empref],[payrollno],[cardno],[rfcardid],[surname],[forenames],[initials],[scheduleref],[siteref],[costcenterref],[deptref],[jobpostref],[assPointref],[supervisor],[email],[validfrom],[validTo],[HolEntGroupRef]) values ('"&amp;A238&amp;"','"&amp;B238&amp;"','"&amp;C238&amp;"','"&amp;D238&amp;"','"&amp;E238&amp;"','"&amp;F238&amp;"','"&amp;G238&amp;"','"&amp;H238&amp;"','"&amp;I238&amp;"','"&amp;J238&amp;"','"&amp;K238&amp;"','"&amp;L238&amp;"','"&amp;M238&amp;"','"&amp;N238&amp;"','"&amp;O238&amp;"','"&amp;TEXT(P238,"yyyy-mm-dd")&amp;"','"&amp;TEXT(Q238,"yyyy-mm-dd")&amp;"','"&amp;R238&amp;"')exec @id=dbo.nextval 'empdetails.empref'"</f>
        <v>#N/A</v>
      </c>
    </row>
    <row r="239" spans="1:27" x14ac:dyDescent="0.3">
      <c r="A239" s="8" t="str">
        <f>Personnel!A239</f>
        <v>238</v>
      </c>
      <c r="B239" s="8" t="str">
        <f>Personnel!B239</f>
        <v>238</v>
      </c>
      <c r="C239" s="8" t="str">
        <f>Personnel!C239</f>
        <v>238</v>
      </c>
      <c r="D239" s="8" t="str">
        <f>IF(Personnel!D239="","",Personnel!D239)</f>
        <v/>
      </c>
      <c r="E239" s="8" t="str">
        <f>Personnel!E239</f>
        <v xml:space="preserve"> </v>
      </c>
      <c r="F239" s="8" t="str">
        <f>Personnel!F239</f>
        <v xml:space="preserve"> </v>
      </c>
      <c r="G239" s="8" t="str">
        <f>Personnel!G239</f>
        <v xml:space="preserve"> </v>
      </c>
      <c r="H239" s="8" t="e">
        <f ca="1">VLOOKUP(Personnel!H239,ScheduleRotate!A$2:E637,5,FALSE)</f>
        <v>#N/A</v>
      </c>
      <c r="I239" s="8" t="e">
        <f>VLOOKUP(Personnel!I239,Site!B$3:C287,2,FALSE)</f>
        <v>#N/A</v>
      </c>
      <c r="J239" s="8">
        <f>IF(ISBLANK(Personnel!J239),-1,VLOOKUP(Personnel!J239,CostCenter!C$3:D269,2,FALSE))</f>
        <v>-1</v>
      </c>
      <c r="K239" s="8">
        <f>IF(ISBLANK(Personnel!K239),-1,VLOOKUP(Personnel!K239,Deptref!C$3:F297,4,FALSE))</f>
        <v>-1</v>
      </c>
      <c r="L239" s="8">
        <f>IF(ISBLANK(Personnel!L239),-1,VLOOKUP(Personnel!L239,Jobposts!C$3:D317,2,FALSE))</f>
        <v>-1</v>
      </c>
      <c r="M239" s="8">
        <v>-1</v>
      </c>
      <c r="N239" s="8">
        <v>0</v>
      </c>
      <c r="O239" s="8" t="str">
        <f>IF(ISBLANK(Personnel!S239),"",Personnel!S239)</f>
        <v/>
      </c>
      <c r="P239" s="49">
        <f ca="1">Personnel!T239</f>
        <v>44517</v>
      </c>
      <c r="Q239" s="49" t="str">
        <f>Personnel!U239</f>
        <v>1899-12-30 00:00:00.000</v>
      </c>
      <c r="R239" s="8">
        <f>Personnel!V239</f>
        <v>1</v>
      </c>
      <c r="S239" s="8"/>
      <c r="T239" s="8" t="str">
        <f t="shared" si="8"/>
        <v xml:space="preserve">   </v>
      </c>
      <c r="U239" s="8"/>
      <c r="V239" s="8"/>
      <c r="W239" s="8"/>
      <c r="X239" s="8"/>
      <c r="Y239" s="8"/>
      <c r="Z239" s="8"/>
      <c r="AA239" s="8" t="e">
        <f t="shared" ca="1" si="9"/>
        <v>#N/A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BAD0-A3A2-4A63-BBE1-ABD88E99D964}">
  <dimension ref="A1:J36"/>
  <sheetViews>
    <sheetView workbookViewId="0">
      <selection activeCell="B6" sqref="B6"/>
    </sheetView>
  </sheetViews>
  <sheetFormatPr defaultRowHeight="14.4" x14ac:dyDescent="0.3"/>
  <cols>
    <col min="1" max="1" width="18.21875" style="2" customWidth="1"/>
    <col min="2" max="2" width="10.5546875" style="2" bestFit="1" customWidth="1"/>
    <col min="3" max="6" width="8.88671875" style="4"/>
    <col min="7" max="7" width="14.5546875" customWidth="1"/>
    <col min="8" max="9" width="8.88671875" style="2"/>
    <col min="10" max="10" width="25.33203125" style="74" customWidth="1"/>
  </cols>
  <sheetData>
    <row r="1" spans="1:10" x14ac:dyDescent="0.3">
      <c r="A1" s="2" t="s">
        <v>851</v>
      </c>
      <c r="B1" s="2" t="s">
        <v>847</v>
      </c>
      <c r="C1" s="4" t="s">
        <v>5</v>
      </c>
      <c r="D1" s="4" t="s">
        <v>848</v>
      </c>
      <c r="E1" s="4" t="s">
        <v>849</v>
      </c>
      <c r="F1" s="4" t="s">
        <v>111</v>
      </c>
      <c r="H1" s="2" t="s">
        <v>852</v>
      </c>
      <c r="I1" s="2" t="s">
        <v>413</v>
      </c>
      <c r="J1" s="74" t="s">
        <v>850</v>
      </c>
    </row>
    <row r="2" spans="1:10" ht="13.8" customHeight="1" x14ac:dyDescent="0.3">
      <c r="A2" s="2" t="str">
        <f>H2&amp;" "&amp;I2</f>
        <v xml:space="preserve"> </v>
      </c>
      <c r="B2" s="75"/>
      <c r="C2" s="4" t="str">
        <f>VLOOKUP(A2,CHOOSE({1,2},Personnel!X$2:X$305,Personnel!A$2:A305),2,0)</f>
        <v>1</v>
      </c>
      <c r="D2" s="4">
        <v>-1</v>
      </c>
      <c r="E2" s="4">
        <v>1</v>
      </c>
      <c r="F2" s="4">
        <v>1</v>
      </c>
      <c r="J2" s="74" t="str">
        <f>"insert into absences([absref],[absdate],[empref],[globalref],[coderef],[abstype])values(@ID,'"&amp;TEXT(B2,"yyyy-mm-dd")&amp;"','"&amp;C2&amp;"','"&amp;D2&amp;"','"&amp;E2&amp;"','"&amp;F2&amp;"')exec @id=dbo.nextval'absences.absref'"</f>
        <v>insert into absences([absref],[absdate],[empref],[globalref],[coderef],[abstype])values(@ID,'1900-01-00','1','-1','1','1')exec @id=dbo.nextval'absences.absref'</v>
      </c>
    </row>
    <row r="3" spans="1:10" x14ac:dyDescent="0.3">
      <c r="A3" s="2" t="str">
        <f t="shared" ref="A3:A36" si="0">H3&amp;" "&amp;I3</f>
        <v xml:space="preserve"> </v>
      </c>
      <c r="B3" s="75"/>
      <c r="C3" s="4" t="str">
        <f>VLOOKUP(A3,CHOOSE({1,2},Personnel!X$2:X$305,Personnel!A$2:A306),2,0)</f>
        <v>1</v>
      </c>
      <c r="D3" s="4">
        <v>-1</v>
      </c>
      <c r="E3" s="4">
        <v>1</v>
      </c>
      <c r="F3" s="4">
        <v>1</v>
      </c>
      <c r="G3" s="76" t="s">
        <v>853</v>
      </c>
      <c r="J3" s="74" t="str">
        <f t="shared" ref="J3:J36" si="1">"insert into absences([absref],[absdate],[empref],[globalref],[coderef],[abstype])values(@ID,'"&amp;TEXT(B3,"yyyy-mm-dd")&amp;"','"&amp;C3&amp;"','"&amp;D3&amp;"','"&amp;E3&amp;"','"&amp;F3&amp;"')exec @id=dbo.nextval'absences.absref'"</f>
        <v>insert into absences([absref],[absdate],[empref],[globalref],[coderef],[abstype])values(@ID,'1900-01-00','1','-1','1','1')exec @id=dbo.nextval'absences.absref'</v>
      </c>
    </row>
    <row r="4" spans="1:10" x14ac:dyDescent="0.3">
      <c r="A4" s="2" t="str">
        <f t="shared" si="0"/>
        <v xml:space="preserve"> </v>
      </c>
      <c r="B4" s="75"/>
      <c r="C4" s="4" t="str">
        <f>VLOOKUP(A4,CHOOSE({1,2},Personnel!X$2:X$305,Personnel!A$2:A307),2,0)</f>
        <v>1</v>
      </c>
      <c r="D4" s="4">
        <v>-1</v>
      </c>
      <c r="E4" s="4">
        <v>1</v>
      </c>
      <c r="F4" s="4">
        <v>1</v>
      </c>
      <c r="G4" s="76" t="s">
        <v>854</v>
      </c>
      <c r="J4" s="74" t="str">
        <f t="shared" si="1"/>
        <v>insert into absences([absref],[absdate],[empref],[globalref],[coderef],[abstype])values(@ID,'1900-01-00','1','-1','1','1')exec @id=dbo.nextval'absences.absref'</v>
      </c>
    </row>
    <row r="5" spans="1:10" x14ac:dyDescent="0.3">
      <c r="A5" s="2" t="str">
        <f t="shared" si="0"/>
        <v xml:space="preserve"> </v>
      </c>
      <c r="B5" s="75"/>
      <c r="C5" s="4" t="str">
        <f>VLOOKUP(A5,CHOOSE({1,2},Personnel!X$2:X$305,Personnel!A$2:A308),2,0)</f>
        <v>1</v>
      </c>
      <c r="D5" s="4">
        <v>-1</v>
      </c>
      <c r="E5" s="4">
        <v>1</v>
      </c>
      <c r="F5" s="4">
        <v>1</v>
      </c>
      <c r="G5" s="76" t="s">
        <v>824</v>
      </c>
      <c r="J5" s="74" t="str">
        <f t="shared" si="1"/>
        <v>insert into absences([absref],[absdate],[empref],[globalref],[coderef],[abstype])values(@ID,'1900-01-00','1','-1','1','1')exec @id=dbo.nextval'absences.absref'</v>
      </c>
    </row>
    <row r="6" spans="1:10" x14ac:dyDescent="0.3">
      <c r="A6" s="2" t="str">
        <f t="shared" si="0"/>
        <v xml:space="preserve"> </v>
      </c>
      <c r="B6" s="75"/>
      <c r="C6" s="4" t="str">
        <f>VLOOKUP(A6,CHOOSE({1,2},Personnel!X$2:X$305,Personnel!A$2:A309),2,0)</f>
        <v>1</v>
      </c>
      <c r="D6" s="4">
        <v>-1</v>
      </c>
      <c r="E6" s="4">
        <v>1</v>
      </c>
      <c r="F6" s="4">
        <v>1</v>
      </c>
      <c r="G6" s="76" t="s">
        <v>855</v>
      </c>
      <c r="J6" s="74" t="str">
        <f t="shared" si="1"/>
        <v>insert into absences([absref],[absdate],[empref],[globalref],[coderef],[abstype])values(@ID,'1900-01-00','1','-1','1','1')exec @id=dbo.nextval'absences.absref'</v>
      </c>
    </row>
    <row r="7" spans="1:10" x14ac:dyDescent="0.3">
      <c r="A7" s="2" t="str">
        <f t="shared" si="0"/>
        <v xml:space="preserve"> </v>
      </c>
      <c r="B7" s="52"/>
      <c r="C7" s="4" t="str">
        <f>VLOOKUP(A7,CHOOSE({1,2},Personnel!X$2:X$305,Personnel!A$2:A310),2,0)</f>
        <v>1</v>
      </c>
      <c r="D7" s="4">
        <v>-1</v>
      </c>
      <c r="E7" s="4">
        <v>1</v>
      </c>
      <c r="F7" s="4">
        <v>1</v>
      </c>
      <c r="G7" s="76" t="s">
        <v>856</v>
      </c>
      <c r="J7" s="74" t="str">
        <f t="shared" si="1"/>
        <v>insert into absences([absref],[absdate],[empref],[globalref],[coderef],[abstype])values(@ID,'1900-01-00','1','-1','1','1')exec @id=dbo.nextval'absences.absref'</v>
      </c>
    </row>
    <row r="8" spans="1:10" x14ac:dyDescent="0.3">
      <c r="A8" s="2" t="str">
        <f t="shared" si="0"/>
        <v xml:space="preserve"> </v>
      </c>
      <c r="C8" s="4" t="str">
        <f>VLOOKUP(A8,CHOOSE({1,2},Personnel!X$2:X$305,Personnel!A$2:A311),2,0)</f>
        <v>1</v>
      </c>
      <c r="D8" s="4">
        <v>-1</v>
      </c>
      <c r="E8" s="4">
        <v>1</v>
      </c>
      <c r="F8" s="4">
        <v>1</v>
      </c>
      <c r="G8" s="76" t="s">
        <v>857</v>
      </c>
      <c r="J8" s="74" t="str">
        <f t="shared" si="1"/>
        <v>insert into absences([absref],[absdate],[empref],[globalref],[coderef],[abstype])values(@ID,'1900-01-00','1','-1','1','1')exec @id=dbo.nextval'absences.absref'</v>
      </c>
    </row>
    <row r="9" spans="1:10" x14ac:dyDescent="0.3">
      <c r="A9" s="2" t="str">
        <f t="shared" si="0"/>
        <v xml:space="preserve"> </v>
      </c>
      <c r="C9" s="4" t="str">
        <f>VLOOKUP(A9,CHOOSE({1,2},Personnel!X$2:X$305,Personnel!A$2:A312),2,0)</f>
        <v>1</v>
      </c>
      <c r="D9" s="4">
        <v>-1</v>
      </c>
      <c r="E9" s="4">
        <v>1</v>
      </c>
      <c r="F9" s="4">
        <v>1</v>
      </c>
      <c r="G9" s="76" t="s">
        <v>864</v>
      </c>
      <c r="J9" s="74" t="str">
        <f t="shared" si="1"/>
        <v>insert into absences([absref],[absdate],[empref],[globalref],[coderef],[abstype])values(@ID,'1900-01-00','1','-1','1','1')exec @id=dbo.nextval'absences.absref'</v>
      </c>
    </row>
    <row r="10" spans="1:10" x14ac:dyDescent="0.3">
      <c r="A10" s="2" t="str">
        <f t="shared" si="0"/>
        <v xml:space="preserve"> </v>
      </c>
      <c r="C10" s="4" t="str">
        <f>VLOOKUP(A10,CHOOSE({1,2},Personnel!X$2:X$305,Personnel!A$2:A313),2,0)</f>
        <v>1</v>
      </c>
      <c r="D10" s="4">
        <v>-1</v>
      </c>
      <c r="E10" s="4">
        <v>1</v>
      </c>
      <c r="F10" s="4">
        <v>1</v>
      </c>
      <c r="G10" s="76" t="s">
        <v>858</v>
      </c>
      <c r="J10" s="74" t="str">
        <f t="shared" si="1"/>
        <v>insert into absences([absref],[absdate],[empref],[globalref],[coderef],[abstype])values(@ID,'1900-01-00','1','-1','1','1')exec @id=dbo.nextval'absences.absref'</v>
      </c>
    </row>
    <row r="11" spans="1:10" x14ac:dyDescent="0.3">
      <c r="A11" s="2" t="str">
        <f t="shared" si="0"/>
        <v xml:space="preserve"> </v>
      </c>
      <c r="C11" s="4" t="str">
        <f>VLOOKUP(A11,CHOOSE({1,2},Personnel!X$2:X$305,Personnel!A$2:A314),2,0)</f>
        <v>1</v>
      </c>
      <c r="D11" s="4">
        <v>-1</v>
      </c>
      <c r="E11" s="4">
        <v>1</v>
      </c>
      <c r="F11" s="4">
        <v>1</v>
      </c>
      <c r="G11" s="76" t="s">
        <v>859</v>
      </c>
      <c r="J11" s="74" t="str">
        <f t="shared" si="1"/>
        <v>insert into absences([absref],[absdate],[empref],[globalref],[coderef],[abstype])values(@ID,'1900-01-00','1','-1','1','1')exec @id=dbo.nextval'absences.absref'</v>
      </c>
    </row>
    <row r="12" spans="1:10" x14ac:dyDescent="0.3">
      <c r="A12" s="2" t="str">
        <f t="shared" si="0"/>
        <v xml:space="preserve"> </v>
      </c>
      <c r="C12" s="4" t="str">
        <f>VLOOKUP(A12,CHOOSE({1,2},Personnel!X$2:X$305,Personnel!A$2:A315),2,0)</f>
        <v>1</v>
      </c>
      <c r="D12" s="4">
        <v>-1</v>
      </c>
      <c r="E12" s="4">
        <v>1</v>
      </c>
      <c r="F12" s="4">
        <v>1</v>
      </c>
      <c r="G12" s="76" t="s">
        <v>860</v>
      </c>
      <c r="J12" s="74" t="str">
        <f t="shared" si="1"/>
        <v>insert into absences([absref],[absdate],[empref],[globalref],[coderef],[abstype])values(@ID,'1900-01-00','1','-1','1','1')exec @id=dbo.nextval'absences.absref'</v>
      </c>
    </row>
    <row r="13" spans="1:10" x14ac:dyDescent="0.3">
      <c r="A13" s="2" t="str">
        <f t="shared" si="0"/>
        <v xml:space="preserve"> </v>
      </c>
      <c r="C13" s="4" t="str">
        <f>VLOOKUP(A13,CHOOSE({1,2},Personnel!X$2:X$305,Personnel!A$2:A316),2,0)</f>
        <v>1</v>
      </c>
      <c r="D13" s="4">
        <v>-1</v>
      </c>
      <c r="E13" s="4">
        <v>1</v>
      </c>
      <c r="F13" s="4">
        <v>1</v>
      </c>
      <c r="G13" s="76" t="s">
        <v>861</v>
      </c>
      <c r="J13" s="74" t="str">
        <f t="shared" si="1"/>
        <v>insert into absences([absref],[absdate],[empref],[globalref],[coderef],[abstype])values(@ID,'1900-01-00','1','-1','1','1')exec @id=dbo.nextval'absences.absref'</v>
      </c>
    </row>
    <row r="14" spans="1:10" x14ac:dyDescent="0.3">
      <c r="A14" s="2" t="str">
        <f t="shared" si="0"/>
        <v xml:space="preserve"> </v>
      </c>
      <c r="C14" s="4" t="str">
        <f>VLOOKUP(A14,CHOOSE({1,2},Personnel!X$2:X$305,Personnel!A$2:A317),2,0)</f>
        <v>1</v>
      </c>
      <c r="D14" s="4">
        <v>-1</v>
      </c>
      <c r="E14" s="4">
        <v>1</v>
      </c>
      <c r="F14" s="4">
        <v>1</v>
      </c>
      <c r="G14" s="76" t="s">
        <v>862</v>
      </c>
      <c r="J14" s="74" t="str">
        <f t="shared" si="1"/>
        <v>insert into absences([absref],[absdate],[empref],[globalref],[coderef],[abstype])values(@ID,'1900-01-00','1','-1','1','1')exec @id=dbo.nextval'absences.absref'</v>
      </c>
    </row>
    <row r="15" spans="1:10" x14ac:dyDescent="0.3">
      <c r="A15" s="2" t="str">
        <f t="shared" si="0"/>
        <v xml:space="preserve"> </v>
      </c>
      <c r="C15" s="4" t="str">
        <f>VLOOKUP(A15,CHOOSE({1,2},Personnel!X$2:X$305,Personnel!A$2:A318),2,0)</f>
        <v>1</v>
      </c>
      <c r="D15" s="4">
        <v>-1</v>
      </c>
      <c r="E15" s="4">
        <v>1</v>
      </c>
      <c r="F15" s="4">
        <v>1</v>
      </c>
      <c r="G15" s="76" t="s">
        <v>863</v>
      </c>
      <c r="J15" s="74" t="str">
        <f t="shared" si="1"/>
        <v>insert into absences([absref],[absdate],[empref],[globalref],[coderef],[abstype])values(@ID,'1900-01-00','1','-1','1','1')exec @id=dbo.nextval'absences.absref'</v>
      </c>
    </row>
    <row r="16" spans="1:10" x14ac:dyDescent="0.3">
      <c r="A16" s="2" t="str">
        <f t="shared" si="0"/>
        <v xml:space="preserve"> </v>
      </c>
      <c r="C16" s="4" t="str">
        <f>VLOOKUP(A16,CHOOSE({1,2},Personnel!X$2:X$305,Personnel!A$2:A319),2,0)</f>
        <v>1</v>
      </c>
      <c r="D16" s="4">
        <v>-1</v>
      </c>
      <c r="E16" s="4">
        <v>1</v>
      </c>
      <c r="F16" s="4">
        <v>1</v>
      </c>
      <c r="G16" s="76" t="s">
        <v>865</v>
      </c>
      <c r="J16" s="74" t="str">
        <f t="shared" si="1"/>
        <v>insert into absences([absref],[absdate],[empref],[globalref],[coderef],[abstype])values(@ID,'1900-01-00','1','-1','1','1')exec @id=dbo.nextval'absences.absref'</v>
      </c>
    </row>
    <row r="17" spans="1:10" x14ac:dyDescent="0.3">
      <c r="A17" s="2" t="str">
        <f t="shared" si="0"/>
        <v xml:space="preserve"> </v>
      </c>
      <c r="C17" s="4" t="str">
        <f>VLOOKUP(A17,CHOOSE({1,2},Personnel!X$2:X$305,Personnel!A$2:A320),2,0)</f>
        <v>1</v>
      </c>
      <c r="D17" s="4">
        <v>-1</v>
      </c>
      <c r="E17" s="4">
        <v>1</v>
      </c>
      <c r="F17" s="4">
        <v>1</v>
      </c>
      <c r="G17" s="76" t="s">
        <v>866</v>
      </c>
      <c r="J17" s="74" t="str">
        <f t="shared" si="1"/>
        <v>insert into absences([absref],[absdate],[empref],[globalref],[coderef],[abstype])values(@ID,'1900-01-00','1','-1','1','1')exec @id=dbo.nextval'absences.absref'</v>
      </c>
    </row>
    <row r="18" spans="1:10" x14ac:dyDescent="0.3">
      <c r="A18" s="2" t="str">
        <f t="shared" si="0"/>
        <v xml:space="preserve"> </v>
      </c>
      <c r="C18" s="4" t="str">
        <f>VLOOKUP(A18,CHOOSE({1,2},Personnel!X$2:X$305,Personnel!A$2:A321),2,0)</f>
        <v>1</v>
      </c>
      <c r="D18" s="4">
        <v>-1</v>
      </c>
      <c r="E18" s="4">
        <v>1</v>
      </c>
      <c r="F18" s="4">
        <v>1</v>
      </c>
      <c r="J18" s="74" t="str">
        <f t="shared" si="1"/>
        <v>insert into absences([absref],[absdate],[empref],[globalref],[coderef],[abstype])values(@ID,'1900-01-00','1','-1','1','1')exec @id=dbo.nextval'absences.absref'</v>
      </c>
    </row>
    <row r="19" spans="1:10" x14ac:dyDescent="0.3">
      <c r="A19" s="2" t="str">
        <f t="shared" si="0"/>
        <v xml:space="preserve"> </v>
      </c>
      <c r="C19" s="4" t="str">
        <f>VLOOKUP(A19,CHOOSE({1,2},Personnel!X$2:X$305,Personnel!A$2:A322),2,0)</f>
        <v>1</v>
      </c>
      <c r="D19" s="4">
        <v>-1</v>
      </c>
      <c r="E19" s="4">
        <v>1</v>
      </c>
      <c r="F19" s="4">
        <v>1</v>
      </c>
      <c r="J19" s="74" t="str">
        <f t="shared" si="1"/>
        <v>insert into absences([absref],[absdate],[empref],[globalref],[coderef],[abstype])values(@ID,'1900-01-00','1','-1','1','1')exec @id=dbo.nextval'absences.absref'</v>
      </c>
    </row>
    <row r="20" spans="1:10" x14ac:dyDescent="0.3">
      <c r="A20" s="2" t="str">
        <f t="shared" si="0"/>
        <v xml:space="preserve"> </v>
      </c>
      <c r="C20" s="4" t="str">
        <f>VLOOKUP(A20,CHOOSE({1,2},Personnel!X$2:X$305,Personnel!A$2:A323),2,0)</f>
        <v>1</v>
      </c>
      <c r="D20" s="4">
        <v>-1</v>
      </c>
      <c r="E20" s="4">
        <v>1</v>
      </c>
      <c r="F20" s="4">
        <v>1</v>
      </c>
      <c r="J20" s="74" t="str">
        <f t="shared" si="1"/>
        <v>insert into absences([absref],[absdate],[empref],[globalref],[coderef],[abstype])values(@ID,'1900-01-00','1','-1','1','1')exec @id=dbo.nextval'absences.absref'</v>
      </c>
    </row>
    <row r="21" spans="1:10" x14ac:dyDescent="0.3">
      <c r="A21" s="2" t="str">
        <f t="shared" si="0"/>
        <v xml:space="preserve"> </v>
      </c>
      <c r="C21" s="4" t="str">
        <f>VLOOKUP(A21,CHOOSE({1,2},Personnel!X$2:X$305,Personnel!A$2:A324),2,0)</f>
        <v>1</v>
      </c>
      <c r="D21" s="4">
        <v>-1</v>
      </c>
      <c r="E21" s="4">
        <v>1</v>
      </c>
      <c r="F21" s="4">
        <v>1</v>
      </c>
      <c r="J21" s="74" t="str">
        <f t="shared" si="1"/>
        <v>insert into absences([absref],[absdate],[empref],[globalref],[coderef],[abstype])values(@ID,'1900-01-00','1','-1','1','1')exec @id=dbo.nextval'absences.absref'</v>
      </c>
    </row>
    <row r="22" spans="1:10" x14ac:dyDescent="0.3">
      <c r="A22" s="2" t="str">
        <f t="shared" si="0"/>
        <v xml:space="preserve"> </v>
      </c>
      <c r="C22" s="4" t="str">
        <f>VLOOKUP(A22,CHOOSE({1,2},Personnel!X$2:X$305,Personnel!A$2:A325),2,0)</f>
        <v>1</v>
      </c>
      <c r="D22" s="4">
        <v>-1</v>
      </c>
      <c r="E22" s="4">
        <v>1</v>
      </c>
      <c r="F22" s="4">
        <v>1</v>
      </c>
      <c r="J22" s="74" t="str">
        <f t="shared" si="1"/>
        <v>insert into absences([absref],[absdate],[empref],[globalref],[coderef],[abstype])values(@ID,'1900-01-00','1','-1','1','1')exec @id=dbo.nextval'absences.absref'</v>
      </c>
    </row>
    <row r="23" spans="1:10" x14ac:dyDescent="0.3">
      <c r="A23" s="2" t="str">
        <f t="shared" si="0"/>
        <v xml:space="preserve"> </v>
      </c>
      <c r="C23" s="4" t="str">
        <f>VLOOKUP(A23,CHOOSE({1,2},Personnel!X$2:X$305,Personnel!A$2:A326),2,0)</f>
        <v>1</v>
      </c>
      <c r="D23" s="4">
        <v>-1</v>
      </c>
      <c r="E23" s="4">
        <v>1</v>
      </c>
      <c r="F23" s="4">
        <v>1</v>
      </c>
      <c r="J23" s="74" t="str">
        <f t="shared" si="1"/>
        <v>insert into absences([absref],[absdate],[empref],[globalref],[coderef],[abstype])values(@ID,'1900-01-00','1','-1','1','1')exec @id=dbo.nextval'absences.absref'</v>
      </c>
    </row>
    <row r="24" spans="1:10" x14ac:dyDescent="0.3">
      <c r="A24" s="2" t="str">
        <f t="shared" si="0"/>
        <v xml:space="preserve"> </v>
      </c>
      <c r="C24" s="4" t="str">
        <f>VLOOKUP(A24,CHOOSE({1,2},Personnel!X$2:X$305,Personnel!A$2:A327),2,0)</f>
        <v>1</v>
      </c>
      <c r="D24" s="4">
        <v>-1</v>
      </c>
      <c r="E24" s="4">
        <v>1</v>
      </c>
      <c r="F24" s="4">
        <v>1</v>
      </c>
      <c r="J24" s="74" t="str">
        <f t="shared" si="1"/>
        <v>insert into absences([absref],[absdate],[empref],[globalref],[coderef],[abstype])values(@ID,'1900-01-00','1','-1','1','1')exec @id=dbo.nextval'absences.absref'</v>
      </c>
    </row>
    <row r="25" spans="1:10" x14ac:dyDescent="0.3">
      <c r="A25" s="2" t="str">
        <f t="shared" si="0"/>
        <v xml:space="preserve"> </v>
      </c>
      <c r="C25" s="4" t="str">
        <f>VLOOKUP(A25,CHOOSE({1,2},Personnel!X$2:X$305,Personnel!A$2:A328),2,0)</f>
        <v>1</v>
      </c>
      <c r="D25" s="4">
        <v>-1</v>
      </c>
      <c r="E25" s="4">
        <v>1</v>
      </c>
      <c r="F25" s="4">
        <v>1</v>
      </c>
      <c r="J25" s="74" t="str">
        <f t="shared" si="1"/>
        <v>insert into absences([absref],[absdate],[empref],[globalref],[coderef],[abstype])values(@ID,'1900-01-00','1','-1','1','1')exec @id=dbo.nextval'absences.absref'</v>
      </c>
    </row>
    <row r="26" spans="1:10" x14ac:dyDescent="0.3">
      <c r="A26" s="2" t="str">
        <f t="shared" si="0"/>
        <v xml:space="preserve"> </v>
      </c>
      <c r="C26" s="4" t="str">
        <f>VLOOKUP(A26,CHOOSE({1,2},Personnel!X$2:X$305,Personnel!A$2:A329),2,0)</f>
        <v>1</v>
      </c>
      <c r="D26" s="4">
        <v>-1</v>
      </c>
      <c r="E26" s="4">
        <v>1</v>
      </c>
      <c r="F26" s="4">
        <v>1</v>
      </c>
      <c r="J26" s="74" t="str">
        <f t="shared" si="1"/>
        <v>insert into absences([absref],[absdate],[empref],[globalref],[coderef],[abstype])values(@ID,'1900-01-00','1','-1','1','1')exec @id=dbo.nextval'absences.absref'</v>
      </c>
    </row>
    <row r="27" spans="1:10" x14ac:dyDescent="0.3">
      <c r="A27" s="2" t="str">
        <f t="shared" si="0"/>
        <v xml:space="preserve"> </v>
      </c>
      <c r="C27" s="4" t="str">
        <f>VLOOKUP(A27,CHOOSE({1,2},Personnel!X$2:X$305,Personnel!A$2:A330),2,0)</f>
        <v>1</v>
      </c>
      <c r="D27" s="4">
        <v>-1</v>
      </c>
      <c r="E27" s="4">
        <v>1</v>
      </c>
      <c r="F27" s="4">
        <v>1</v>
      </c>
      <c r="J27" s="74" t="str">
        <f t="shared" si="1"/>
        <v>insert into absences([absref],[absdate],[empref],[globalref],[coderef],[abstype])values(@ID,'1900-01-00','1','-1','1','1')exec @id=dbo.nextval'absences.absref'</v>
      </c>
    </row>
    <row r="28" spans="1:10" x14ac:dyDescent="0.3">
      <c r="A28" s="2" t="str">
        <f t="shared" si="0"/>
        <v xml:space="preserve"> </v>
      </c>
      <c r="C28" s="4" t="str">
        <f>VLOOKUP(A28,CHOOSE({1,2},Personnel!X$2:X$305,Personnel!A$2:A331),2,0)</f>
        <v>1</v>
      </c>
      <c r="D28" s="4">
        <v>-1</v>
      </c>
      <c r="E28" s="4">
        <v>1</v>
      </c>
      <c r="F28" s="4">
        <v>1</v>
      </c>
      <c r="J28" s="74" t="str">
        <f t="shared" si="1"/>
        <v>insert into absences([absref],[absdate],[empref],[globalref],[coderef],[abstype])values(@ID,'1900-01-00','1','-1','1','1')exec @id=dbo.nextval'absences.absref'</v>
      </c>
    </row>
    <row r="29" spans="1:10" x14ac:dyDescent="0.3">
      <c r="A29" s="2" t="str">
        <f t="shared" si="0"/>
        <v xml:space="preserve"> </v>
      </c>
      <c r="C29" s="4" t="str">
        <f>VLOOKUP(A29,CHOOSE({1,2},Personnel!X$2:X$305,Personnel!A$2:A332),2,0)</f>
        <v>1</v>
      </c>
      <c r="D29" s="4">
        <v>-1</v>
      </c>
      <c r="E29" s="4">
        <v>1</v>
      </c>
      <c r="F29" s="4">
        <v>1</v>
      </c>
      <c r="J29" s="74" t="str">
        <f t="shared" si="1"/>
        <v>insert into absences([absref],[absdate],[empref],[globalref],[coderef],[abstype])values(@ID,'1900-01-00','1','-1','1','1')exec @id=dbo.nextval'absences.absref'</v>
      </c>
    </row>
    <row r="30" spans="1:10" x14ac:dyDescent="0.3">
      <c r="A30" s="2" t="str">
        <f t="shared" si="0"/>
        <v xml:space="preserve"> </v>
      </c>
      <c r="C30" s="4" t="str">
        <f>VLOOKUP(A30,CHOOSE({1,2},Personnel!X$2:X$305,Personnel!A$2:A333),2,0)</f>
        <v>1</v>
      </c>
      <c r="D30" s="4">
        <v>-1</v>
      </c>
      <c r="E30" s="4">
        <v>1</v>
      </c>
      <c r="F30" s="4">
        <v>1</v>
      </c>
      <c r="J30" s="74" t="str">
        <f t="shared" si="1"/>
        <v>insert into absences([absref],[absdate],[empref],[globalref],[coderef],[abstype])values(@ID,'1900-01-00','1','-1','1','1')exec @id=dbo.nextval'absences.absref'</v>
      </c>
    </row>
    <row r="31" spans="1:10" x14ac:dyDescent="0.3">
      <c r="A31" s="2" t="str">
        <f t="shared" si="0"/>
        <v xml:space="preserve"> </v>
      </c>
      <c r="C31" s="4" t="str">
        <f>VLOOKUP(A31,CHOOSE({1,2},Personnel!X$2:X$305,Personnel!A$2:A334),2,0)</f>
        <v>1</v>
      </c>
      <c r="D31" s="4">
        <v>-1</v>
      </c>
      <c r="E31" s="4">
        <v>1</v>
      </c>
      <c r="F31" s="4">
        <v>1</v>
      </c>
      <c r="J31" s="74" t="str">
        <f t="shared" si="1"/>
        <v>insert into absences([absref],[absdate],[empref],[globalref],[coderef],[abstype])values(@ID,'1900-01-00','1','-1','1','1')exec @id=dbo.nextval'absences.absref'</v>
      </c>
    </row>
    <row r="32" spans="1:10" x14ac:dyDescent="0.3">
      <c r="A32" s="2" t="str">
        <f t="shared" si="0"/>
        <v xml:space="preserve"> </v>
      </c>
      <c r="C32" s="4" t="str">
        <f>VLOOKUP(A32,CHOOSE({1,2},Personnel!X$2:X$305,Personnel!A$2:A335),2,0)</f>
        <v>1</v>
      </c>
      <c r="D32" s="4">
        <v>-1</v>
      </c>
      <c r="E32" s="4">
        <v>1</v>
      </c>
      <c r="F32" s="4">
        <v>1</v>
      </c>
      <c r="J32" s="74" t="str">
        <f t="shared" si="1"/>
        <v>insert into absences([absref],[absdate],[empref],[globalref],[coderef],[abstype])values(@ID,'1900-01-00','1','-1','1','1')exec @id=dbo.nextval'absences.absref'</v>
      </c>
    </row>
    <row r="33" spans="1:10" x14ac:dyDescent="0.3">
      <c r="A33" s="2" t="str">
        <f t="shared" si="0"/>
        <v xml:space="preserve"> </v>
      </c>
      <c r="C33" s="4" t="str">
        <f>VLOOKUP(A33,CHOOSE({1,2},Personnel!X$2:X$305,Personnel!A$2:A336),2,0)</f>
        <v>1</v>
      </c>
      <c r="D33" s="4">
        <v>-1</v>
      </c>
      <c r="E33" s="4">
        <v>1</v>
      </c>
      <c r="F33" s="4">
        <v>1</v>
      </c>
      <c r="J33" s="74" t="str">
        <f t="shared" si="1"/>
        <v>insert into absences([absref],[absdate],[empref],[globalref],[coderef],[abstype])values(@ID,'1900-01-00','1','-1','1','1')exec @id=dbo.nextval'absences.absref'</v>
      </c>
    </row>
    <row r="34" spans="1:10" x14ac:dyDescent="0.3">
      <c r="A34" s="2" t="str">
        <f t="shared" si="0"/>
        <v xml:space="preserve"> </v>
      </c>
      <c r="C34" s="4" t="str">
        <f>VLOOKUP(A34,CHOOSE({1,2},Personnel!X$2:X$305,Personnel!A$2:A337),2,0)</f>
        <v>1</v>
      </c>
      <c r="D34" s="4">
        <v>-1</v>
      </c>
      <c r="E34" s="4">
        <v>1</v>
      </c>
      <c r="F34" s="4">
        <v>1</v>
      </c>
      <c r="J34" s="74" t="str">
        <f t="shared" si="1"/>
        <v>insert into absences([absref],[absdate],[empref],[globalref],[coderef],[abstype])values(@ID,'1900-01-00','1','-1','1','1')exec @id=dbo.nextval'absences.absref'</v>
      </c>
    </row>
    <row r="35" spans="1:10" x14ac:dyDescent="0.3">
      <c r="A35" s="2" t="str">
        <f t="shared" si="0"/>
        <v xml:space="preserve"> </v>
      </c>
      <c r="C35" s="4" t="str">
        <f>VLOOKUP(A35,CHOOSE({1,2},Personnel!X$2:X$305,Personnel!A$2:A338),2,0)</f>
        <v>1</v>
      </c>
      <c r="D35" s="4">
        <v>-1</v>
      </c>
      <c r="E35" s="4">
        <v>1</v>
      </c>
      <c r="F35" s="4">
        <v>1</v>
      </c>
      <c r="J35" s="74" t="str">
        <f t="shared" si="1"/>
        <v>insert into absences([absref],[absdate],[empref],[globalref],[coderef],[abstype])values(@ID,'1900-01-00','1','-1','1','1')exec @id=dbo.nextval'absences.absref'</v>
      </c>
    </row>
    <row r="36" spans="1:10" x14ac:dyDescent="0.3">
      <c r="A36" s="2" t="str">
        <f t="shared" si="0"/>
        <v xml:space="preserve"> </v>
      </c>
      <c r="C36" s="4" t="str">
        <f>VLOOKUP(A36,CHOOSE({1,2},Personnel!X$2:X$305,Personnel!A$2:A339),2,0)</f>
        <v>1</v>
      </c>
      <c r="D36" s="4">
        <v>-1</v>
      </c>
      <c r="E36" s="4">
        <v>1</v>
      </c>
      <c r="F36" s="4">
        <v>1</v>
      </c>
      <c r="J36" s="74" t="str">
        <f t="shared" si="1"/>
        <v>insert into absences([absref],[absdate],[empref],[globalref],[coderef],[abstype])values(@ID,'1900-01-00','1','-1','1','1')exec @id=dbo.nextval'absences.absref'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F193D-5101-4126-8B40-71FE48070605}">
  <dimension ref="A1:V311"/>
  <sheetViews>
    <sheetView workbookViewId="0">
      <selection activeCell="A62" sqref="A62:A308"/>
    </sheetView>
  </sheetViews>
  <sheetFormatPr defaultRowHeight="14.4" x14ac:dyDescent="0.3"/>
  <cols>
    <col min="14" max="14" width="8.88671875" style="8"/>
  </cols>
  <sheetData>
    <row r="1" spans="1:22" x14ac:dyDescent="0.3">
      <c r="A1" t="s">
        <v>409</v>
      </c>
      <c r="B1" t="s">
        <v>474</v>
      </c>
      <c r="C1" t="s">
        <v>475</v>
      </c>
      <c r="D1" t="s">
        <v>476</v>
      </c>
      <c r="E1" t="s">
        <v>477</v>
      </c>
      <c r="F1" t="s">
        <v>478</v>
      </c>
      <c r="G1" t="s">
        <v>479</v>
      </c>
      <c r="H1" t="s">
        <v>480</v>
      </c>
      <c r="I1" t="s">
        <v>481</v>
      </c>
      <c r="J1" t="s">
        <v>20</v>
      </c>
      <c r="K1" t="s">
        <v>482</v>
      </c>
      <c r="L1" t="s">
        <v>483</v>
      </c>
      <c r="M1" t="s">
        <v>484</v>
      </c>
      <c r="N1" s="8" t="s">
        <v>492</v>
      </c>
      <c r="O1" t="s">
        <v>485</v>
      </c>
      <c r="P1" t="s">
        <v>486</v>
      </c>
      <c r="Q1" t="s">
        <v>487</v>
      </c>
      <c r="V1" s="8"/>
    </row>
    <row r="2" spans="1:22" x14ac:dyDescent="0.3">
      <c r="A2" t="str">
        <f>Personnel!A2</f>
        <v>1</v>
      </c>
      <c r="C2" s="8"/>
      <c r="D2" s="8"/>
      <c r="E2" s="8"/>
      <c r="F2" s="8"/>
      <c r="G2" s="8"/>
      <c r="H2" s="8"/>
      <c r="I2" s="8"/>
      <c r="J2" s="8" t="str">
        <f>IF(ISBLANK(Personnel!S2),"",Personnel!S2)</f>
        <v/>
      </c>
      <c r="L2" s="8"/>
      <c r="M2" s="8"/>
      <c r="O2" s="8"/>
      <c r="P2" s="8"/>
      <c r="Q2" s="8"/>
      <c r="S2" t="str">
        <f>VLOOKUP(A2,Personnel!A$2:X300,24,FALSE)</f>
        <v xml:space="preserve"> </v>
      </c>
      <c r="V2" s="8" t="str">
        <f>IF(J2="","","insert into contact values ('"&amp;A2&amp;"','"&amp;B2&amp;"','"&amp;C2&amp;"','"&amp;D2&amp;"','"&amp;E2&amp;"','"&amp;F2&amp;"','"&amp;G2&amp;"','"&amp;H2&amp;"','"&amp;I2&amp;"','"&amp;J2&amp;"','"&amp;K2&amp;"','"&amp;L2&amp;"','"&amp;M2&amp;"','"&amp;N2&amp;"','"&amp;O2&amp;"','"&amp;P2&amp;"','"&amp;Q2&amp;"')")</f>
        <v/>
      </c>
    </row>
    <row r="3" spans="1:22" x14ac:dyDescent="0.3">
      <c r="A3" s="8" t="str">
        <f>Personnel!A3</f>
        <v>2</v>
      </c>
      <c r="B3" s="8" t="str">
        <f>Personnel!Z3</f>
        <v xml:space="preserve"> </v>
      </c>
      <c r="C3" s="8" t="str">
        <f>Personnel!AA3</f>
        <v xml:space="preserve"> </v>
      </c>
      <c r="D3" s="8" t="str">
        <f>Personnel!AB3</f>
        <v xml:space="preserve"> </v>
      </c>
      <c r="E3" s="8" t="str">
        <f>Personnel!AC3</f>
        <v xml:space="preserve"> </v>
      </c>
      <c r="F3" s="8" t="str">
        <f>Personnel!AD3</f>
        <v xml:space="preserve"> </v>
      </c>
      <c r="G3" s="8" t="str">
        <f>IF(ISBLANK(Personnel!AE3),"",Personnel!AE3)</f>
        <v/>
      </c>
      <c r="H3" s="8" t="str">
        <f>IF(ISBLANK(Personnel!AF3),"",Personnel!AF3)</f>
        <v/>
      </c>
      <c r="I3" s="8" t="str">
        <f>IF(ISBLANK(Personnel!AG3),"",Personnel!AG3)</f>
        <v/>
      </c>
      <c r="J3" s="8" t="str">
        <f>IF(ISBLANK(Personnel!S3),"",Personnel!S3)</f>
        <v/>
      </c>
      <c r="K3" s="8"/>
      <c r="L3" s="8"/>
      <c r="M3" s="8"/>
      <c r="O3" s="8"/>
      <c r="P3" s="8"/>
      <c r="Q3" s="8"/>
      <c r="S3" s="8" t="str">
        <f>VLOOKUP(A3,Personnel!A$2:X301,24,FALSE)</f>
        <v xml:space="preserve"> </v>
      </c>
      <c r="T3" s="8"/>
      <c r="U3" s="8"/>
      <c r="V3" s="8" t="str">
        <f t="shared" ref="V3:V66" si="0">IF(J3="","","insert into contact values ('"&amp;A3&amp;"','"&amp;B3&amp;"','"&amp;C3&amp;"','"&amp;D3&amp;"','"&amp;E3&amp;"','"&amp;F3&amp;"','"&amp;G3&amp;"','"&amp;H3&amp;"','"&amp;I3&amp;"','"&amp;J3&amp;"','"&amp;K3&amp;"','"&amp;L3&amp;"','"&amp;M3&amp;"','"&amp;N3&amp;"','"&amp;O3&amp;"','"&amp;P3&amp;"','"&amp;Q3&amp;"')")</f>
        <v/>
      </c>
    </row>
    <row r="4" spans="1:22" x14ac:dyDescent="0.3">
      <c r="A4" s="8" t="str">
        <f>Personnel!A4</f>
        <v>3</v>
      </c>
      <c r="B4" s="8" t="str">
        <f>Personnel!Z4</f>
        <v xml:space="preserve"> </v>
      </c>
      <c r="C4" s="8" t="str">
        <f>Personnel!AA4</f>
        <v xml:space="preserve"> </v>
      </c>
      <c r="D4" s="8" t="str">
        <f>Personnel!AB4</f>
        <v xml:space="preserve"> </v>
      </c>
      <c r="E4" s="8" t="str">
        <f>Personnel!AC4</f>
        <v xml:space="preserve"> </v>
      </c>
      <c r="F4" s="8" t="str">
        <f>Personnel!AD4</f>
        <v xml:space="preserve"> </v>
      </c>
      <c r="G4" s="8" t="str">
        <f>IF(ISBLANK(Personnel!AE4),"",Personnel!AE4)</f>
        <v/>
      </c>
      <c r="H4" s="8" t="str">
        <f>IF(ISBLANK(Personnel!AF4),"",Personnel!AF4)</f>
        <v/>
      </c>
      <c r="I4" s="8" t="str">
        <f>IF(ISBLANK(Personnel!AG4),"",Personnel!AG4)</f>
        <v/>
      </c>
      <c r="J4" s="8" t="str">
        <f>IF(ISBLANK(Personnel!S4),"",Personnel!S4)</f>
        <v/>
      </c>
      <c r="K4" s="8"/>
      <c r="L4" s="8"/>
      <c r="M4" s="8"/>
      <c r="O4" s="8"/>
      <c r="P4" s="8"/>
      <c r="Q4" s="8"/>
      <c r="S4" s="8" t="str">
        <f>VLOOKUP(A4,Personnel!A$2:X302,24,FALSE)</f>
        <v xml:space="preserve"> </v>
      </c>
      <c r="T4" s="8"/>
      <c r="U4" s="8"/>
      <c r="V4" s="8" t="str">
        <f t="shared" si="0"/>
        <v/>
      </c>
    </row>
    <row r="5" spans="1:22" x14ac:dyDescent="0.3">
      <c r="A5" s="8" t="str">
        <f>Personnel!A5</f>
        <v>4</v>
      </c>
      <c r="B5" s="8" t="str">
        <f>Personnel!Z5</f>
        <v xml:space="preserve"> </v>
      </c>
      <c r="C5" s="8" t="str">
        <f>Personnel!AA5</f>
        <v xml:space="preserve"> </v>
      </c>
      <c r="D5" s="8" t="str">
        <f>Personnel!AB5</f>
        <v xml:space="preserve"> </v>
      </c>
      <c r="E5" s="8" t="str">
        <f>Personnel!AC5</f>
        <v xml:space="preserve"> </v>
      </c>
      <c r="F5" s="8" t="str">
        <f>Personnel!AD5</f>
        <v xml:space="preserve"> </v>
      </c>
      <c r="G5" s="8" t="str">
        <f>IF(ISBLANK(Personnel!AE5),"",Personnel!AE5)</f>
        <v/>
      </c>
      <c r="H5" s="8" t="str">
        <f>IF(ISBLANK(Personnel!AF5),"",Personnel!AF5)</f>
        <v/>
      </c>
      <c r="I5" s="8" t="str">
        <f>IF(ISBLANK(Personnel!AG5),"",Personnel!AG5)</f>
        <v/>
      </c>
      <c r="J5" s="8" t="str">
        <f>IF(ISBLANK(Personnel!S5),"",Personnel!S5)</f>
        <v/>
      </c>
      <c r="K5" s="8"/>
      <c r="L5" s="8"/>
      <c r="M5" s="8"/>
      <c r="O5" s="8"/>
      <c r="P5" s="8"/>
      <c r="Q5" s="8"/>
      <c r="S5" s="8" t="str">
        <f>VLOOKUP(A5,Personnel!A$2:X303,24,FALSE)</f>
        <v xml:space="preserve"> </v>
      </c>
      <c r="T5" s="8"/>
      <c r="U5" s="8"/>
      <c r="V5" s="8" t="str">
        <f t="shared" si="0"/>
        <v/>
      </c>
    </row>
    <row r="6" spans="1:22" x14ac:dyDescent="0.3">
      <c r="A6" s="8" t="str">
        <f>Personnel!A6</f>
        <v>5</v>
      </c>
      <c r="B6" s="8" t="str">
        <f>Personnel!Z6</f>
        <v xml:space="preserve"> </v>
      </c>
      <c r="C6" s="8" t="str">
        <f>Personnel!AA6</f>
        <v xml:space="preserve"> </v>
      </c>
      <c r="D6" s="8" t="str">
        <f>Personnel!AB6</f>
        <v xml:space="preserve"> </v>
      </c>
      <c r="E6" s="8" t="str">
        <f>Personnel!AC6</f>
        <v xml:space="preserve"> </v>
      </c>
      <c r="F6" s="8" t="str">
        <f>Personnel!AD6</f>
        <v xml:space="preserve"> </v>
      </c>
      <c r="G6" s="8" t="str">
        <f>IF(ISBLANK(Personnel!AE6),"",Personnel!AE6)</f>
        <v/>
      </c>
      <c r="H6" s="8" t="str">
        <f>IF(ISBLANK(Personnel!AF6),"",Personnel!AF6)</f>
        <v/>
      </c>
      <c r="I6" s="8" t="str">
        <f>IF(ISBLANK(Personnel!AG6),"",Personnel!AG6)</f>
        <v/>
      </c>
      <c r="J6" s="8" t="str">
        <f>IF(ISBLANK(Personnel!S6),"",Personnel!S6)</f>
        <v/>
      </c>
      <c r="K6" s="8"/>
      <c r="L6" s="8"/>
      <c r="M6" s="8"/>
      <c r="O6" s="8"/>
      <c r="P6" s="8"/>
      <c r="Q6" s="8"/>
      <c r="S6" s="8" t="str">
        <f>VLOOKUP(A6,Personnel!A$2:X304,24,FALSE)</f>
        <v xml:space="preserve"> </v>
      </c>
      <c r="T6" s="8"/>
      <c r="U6" s="8"/>
      <c r="V6" s="8" t="str">
        <f t="shared" si="0"/>
        <v/>
      </c>
    </row>
    <row r="7" spans="1:22" x14ac:dyDescent="0.3">
      <c r="A7" s="8" t="str">
        <f>Personnel!A7</f>
        <v>6</v>
      </c>
      <c r="B7" s="8" t="str">
        <f>Personnel!Z7</f>
        <v xml:space="preserve"> </v>
      </c>
      <c r="C7" s="8" t="str">
        <f>Personnel!AA7</f>
        <v xml:space="preserve"> </v>
      </c>
      <c r="D7" s="8" t="str">
        <f>Personnel!AB7</f>
        <v xml:space="preserve"> </v>
      </c>
      <c r="E7" s="8" t="str">
        <f>Personnel!AC7</f>
        <v xml:space="preserve"> </v>
      </c>
      <c r="F7" s="8" t="str">
        <f>Personnel!AD7</f>
        <v xml:space="preserve"> </v>
      </c>
      <c r="G7" s="8" t="str">
        <f>IF(ISBLANK(Personnel!AE7),"",Personnel!AE7)</f>
        <v/>
      </c>
      <c r="H7" s="8" t="str">
        <f>IF(ISBLANK(Personnel!AF7),"",Personnel!AF7)</f>
        <v/>
      </c>
      <c r="I7" s="8" t="str">
        <f>IF(ISBLANK(Personnel!AG7),"",Personnel!AG7)</f>
        <v/>
      </c>
      <c r="J7" s="8" t="str">
        <f>IF(ISBLANK(Personnel!S7),"",Personnel!S7)</f>
        <v/>
      </c>
      <c r="K7" s="8"/>
      <c r="L7" s="8"/>
      <c r="M7" s="8"/>
      <c r="O7" s="8"/>
      <c r="P7" s="8"/>
      <c r="Q7" s="8"/>
      <c r="S7" s="8" t="str">
        <f>VLOOKUP(A7,Personnel!A$2:X305,24,FALSE)</f>
        <v xml:space="preserve">   </v>
      </c>
      <c r="T7" s="8"/>
      <c r="U7" s="8"/>
      <c r="V7" s="8" t="str">
        <f t="shared" si="0"/>
        <v/>
      </c>
    </row>
    <row r="8" spans="1:22" x14ac:dyDescent="0.3">
      <c r="A8" s="8" t="str">
        <f>Personnel!A8</f>
        <v>7</v>
      </c>
      <c r="B8" s="8" t="str">
        <f>Personnel!Z8</f>
        <v xml:space="preserve"> </v>
      </c>
      <c r="C8" s="8" t="str">
        <f>Personnel!AA8</f>
        <v xml:space="preserve"> </v>
      </c>
      <c r="D8" s="8" t="str">
        <f>Personnel!AB8</f>
        <v xml:space="preserve"> </v>
      </c>
      <c r="E8" s="8" t="str">
        <f>Personnel!AC8</f>
        <v xml:space="preserve"> </v>
      </c>
      <c r="F8" s="8" t="str">
        <f>Personnel!AD8</f>
        <v xml:space="preserve"> </v>
      </c>
      <c r="G8" s="8" t="str">
        <f>IF(ISBLANK(Personnel!AE8),"",Personnel!AE8)</f>
        <v/>
      </c>
      <c r="H8" s="8" t="str">
        <f>IF(ISBLANK(Personnel!AF8),"",Personnel!AF8)</f>
        <v/>
      </c>
      <c r="I8" s="8" t="str">
        <f>IF(ISBLANK(Personnel!AG8),"",Personnel!AG8)</f>
        <v/>
      </c>
      <c r="J8" s="8" t="str">
        <f>IF(ISBLANK(Personnel!S8),"",Personnel!S8)</f>
        <v/>
      </c>
      <c r="K8" s="8"/>
      <c r="L8" s="8"/>
      <c r="M8" s="8"/>
      <c r="O8" s="8"/>
      <c r="P8" s="8"/>
      <c r="Q8" s="8"/>
      <c r="S8" s="8" t="str">
        <f>VLOOKUP(A8,Personnel!A$2:X306,24,FALSE)</f>
        <v xml:space="preserve">   </v>
      </c>
      <c r="T8" s="8"/>
      <c r="U8" s="8"/>
      <c r="V8" s="8" t="str">
        <f t="shared" si="0"/>
        <v/>
      </c>
    </row>
    <row r="9" spans="1:22" x14ac:dyDescent="0.3">
      <c r="A9" s="8" t="str">
        <f>Personnel!A9</f>
        <v>8</v>
      </c>
      <c r="B9" s="8" t="str">
        <f>Personnel!Z9</f>
        <v xml:space="preserve"> </v>
      </c>
      <c r="C9" s="8" t="str">
        <f>Personnel!AA9</f>
        <v xml:space="preserve"> </v>
      </c>
      <c r="D9" s="8" t="str">
        <f>Personnel!AB9</f>
        <v xml:space="preserve"> </v>
      </c>
      <c r="E9" s="8" t="str">
        <f>Personnel!AC9</f>
        <v xml:space="preserve"> </v>
      </c>
      <c r="F9" s="8" t="str">
        <f>Personnel!AD9</f>
        <v xml:space="preserve"> </v>
      </c>
      <c r="G9" s="8" t="str">
        <f>IF(ISBLANK(Personnel!AE9),"",Personnel!AE9)</f>
        <v/>
      </c>
      <c r="H9" s="8" t="str">
        <f>IF(ISBLANK(Personnel!AF9),"",Personnel!AF9)</f>
        <v/>
      </c>
      <c r="I9" s="8" t="str">
        <f>IF(ISBLANK(Personnel!AG9),"",Personnel!AG9)</f>
        <v/>
      </c>
      <c r="J9" s="8" t="str">
        <f>IF(ISBLANK(Personnel!S9),"",Personnel!S9)</f>
        <v/>
      </c>
      <c r="K9" s="8"/>
      <c r="L9" s="8"/>
      <c r="M9" s="8"/>
      <c r="O9" s="8"/>
      <c r="P9" s="8"/>
      <c r="Q9" s="8"/>
      <c r="S9" s="8" t="str">
        <f>VLOOKUP(A9,Personnel!A$2:X307,24,FALSE)</f>
        <v xml:space="preserve">   </v>
      </c>
      <c r="T9" s="8"/>
      <c r="U9" s="8"/>
      <c r="V9" s="8" t="str">
        <f t="shared" si="0"/>
        <v/>
      </c>
    </row>
    <row r="10" spans="1:22" x14ac:dyDescent="0.3">
      <c r="A10" s="8" t="str">
        <f>Personnel!A10</f>
        <v>9</v>
      </c>
      <c r="B10" s="8" t="str">
        <f>Personnel!Z10</f>
        <v xml:space="preserve"> </v>
      </c>
      <c r="C10" s="8" t="str">
        <f>Personnel!AA10</f>
        <v xml:space="preserve"> </v>
      </c>
      <c r="D10" s="8" t="str">
        <f>Personnel!AB10</f>
        <v xml:space="preserve"> </v>
      </c>
      <c r="E10" s="8" t="str">
        <f>Personnel!AC10</f>
        <v xml:space="preserve"> </v>
      </c>
      <c r="F10" s="8" t="str">
        <f>Personnel!AD10</f>
        <v xml:space="preserve"> </v>
      </c>
      <c r="G10" s="8" t="str">
        <f>IF(ISBLANK(Personnel!AE10),"",Personnel!AE10)</f>
        <v/>
      </c>
      <c r="H10" s="8" t="str">
        <f>IF(ISBLANK(Personnel!AF10),"",Personnel!AF10)</f>
        <v/>
      </c>
      <c r="I10" s="8" t="str">
        <f>IF(ISBLANK(Personnel!AG10),"",Personnel!AG10)</f>
        <v/>
      </c>
      <c r="J10" s="8" t="str">
        <f>IF(ISBLANK(Personnel!S10),"",Personnel!S10)</f>
        <v/>
      </c>
      <c r="K10" s="8"/>
      <c r="L10" s="8"/>
      <c r="M10" s="8"/>
      <c r="O10" s="8"/>
      <c r="P10" s="8"/>
      <c r="Q10" s="8"/>
      <c r="S10" s="8" t="str">
        <f>VLOOKUP(A10,Personnel!A$2:X308,24,FALSE)</f>
        <v xml:space="preserve">   </v>
      </c>
      <c r="T10" s="8"/>
      <c r="U10" s="8"/>
      <c r="V10" s="8" t="str">
        <f t="shared" si="0"/>
        <v/>
      </c>
    </row>
    <row r="11" spans="1:22" x14ac:dyDescent="0.3">
      <c r="A11" s="8" t="str">
        <f>Personnel!A11</f>
        <v>10</v>
      </c>
      <c r="B11" s="8" t="str">
        <f>Personnel!Z11</f>
        <v xml:space="preserve"> </v>
      </c>
      <c r="C11" s="8" t="str">
        <f>Personnel!AA11</f>
        <v xml:space="preserve"> </v>
      </c>
      <c r="D11" s="8" t="str">
        <f>Personnel!AB11</f>
        <v xml:space="preserve"> </v>
      </c>
      <c r="E11" s="8" t="str">
        <f>Personnel!AC11</f>
        <v xml:space="preserve"> </v>
      </c>
      <c r="F11" s="8" t="str">
        <f>Personnel!AD11</f>
        <v xml:space="preserve"> </v>
      </c>
      <c r="G11" s="8" t="str">
        <f>IF(ISBLANK(Personnel!AE11),"",Personnel!AE11)</f>
        <v/>
      </c>
      <c r="H11" s="8" t="str">
        <f>IF(ISBLANK(Personnel!AF11),"",Personnel!AF11)</f>
        <v/>
      </c>
      <c r="I11" s="8" t="str">
        <f>IF(ISBLANK(Personnel!AG11),"",Personnel!AG11)</f>
        <v/>
      </c>
      <c r="J11" s="8" t="str">
        <f>IF(ISBLANK(Personnel!S11),"",Personnel!S11)</f>
        <v/>
      </c>
      <c r="K11" s="8"/>
      <c r="L11" s="8"/>
      <c r="M11" s="8"/>
      <c r="O11" s="8"/>
      <c r="P11" s="8"/>
      <c r="Q11" s="8"/>
      <c r="S11" s="8" t="str">
        <f>VLOOKUP(A11,Personnel!A$2:X309,24,FALSE)</f>
        <v xml:space="preserve">   </v>
      </c>
      <c r="T11" s="8"/>
      <c r="U11" s="8"/>
      <c r="V11" s="8" t="str">
        <f t="shared" si="0"/>
        <v/>
      </c>
    </row>
    <row r="12" spans="1:22" x14ac:dyDescent="0.3">
      <c r="A12" s="8" t="str">
        <f>Personnel!A12</f>
        <v>11</v>
      </c>
      <c r="B12" s="8" t="str">
        <f>Personnel!Z12</f>
        <v xml:space="preserve"> </v>
      </c>
      <c r="C12" s="8" t="str">
        <f>Personnel!AA12</f>
        <v xml:space="preserve"> </v>
      </c>
      <c r="D12" s="8" t="str">
        <f>Personnel!AB12</f>
        <v xml:space="preserve"> </v>
      </c>
      <c r="E12" s="8" t="str">
        <f>Personnel!AC12</f>
        <v xml:space="preserve"> </v>
      </c>
      <c r="F12" s="8" t="str">
        <f>Personnel!AD12</f>
        <v xml:space="preserve"> </v>
      </c>
      <c r="G12" s="8" t="str">
        <f>IF(ISBLANK(Personnel!AE12),"",Personnel!AE12)</f>
        <v/>
      </c>
      <c r="H12" s="8" t="str">
        <f>IF(ISBLANK(Personnel!AF12),"",Personnel!AF12)</f>
        <v/>
      </c>
      <c r="I12" s="8" t="str">
        <f>IF(ISBLANK(Personnel!AG12),"",Personnel!AG12)</f>
        <v/>
      </c>
      <c r="J12" s="8" t="str">
        <f>IF(ISBLANK(Personnel!S12),"",Personnel!S12)</f>
        <v/>
      </c>
      <c r="K12" s="8"/>
      <c r="L12" s="8"/>
      <c r="M12" s="8"/>
      <c r="O12" s="8"/>
      <c r="P12" s="8"/>
      <c r="Q12" s="8"/>
      <c r="S12" s="8" t="str">
        <f>VLOOKUP(A12,Personnel!A$2:X310,24,FALSE)</f>
        <v xml:space="preserve">   </v>
      </c>
      <c r="T12" s="8"/>
      <c r="U12" s="8"/>
      <c r="V12" s="8" t="str">
        <f t="shared" si="0"/>
        <v/>
      </c>
    </row>
    <row r="13" spans="1:22" x14ac:dyDescent="0.3">
      <c r="A13" s="8" t="str">
        <f>Personnel!A13</f>
        <v>12</v>
      </c>
      <c r="B13" s="8" t="str">
        <f>Personnel!Z13</f>
        <v xml:space="preserve"> </v>
      </c>
      <c r="C13" s="8" t="str">
        <f>Personnel!AA13</f>
        <v xml:space="preserve"> </v>
      </c>
      <c r="D13" s="8" t="str">
        <f>Personnel!AB13</f>
        <v xml:space="preserve"> </v>
      </c>
      <c r="E13" s="8" t="str">
        <f>Personnel!AC13</f>
        <v xml:space="preserve"> </v>
      </c>
      <c r="F13" s="8" t="str">
        <f>Personnel!AD13</f>
        <v xml:space="preserve"> </v>
      </c>
      <c r="G13" s="8" t="str">
        <f>IF(ISBLANK(Personnel!AE13),"",Personnel!AE13)</f>
        <v/>
      </c>
      <c r="H13" s="8" t="str">
        <f>IF(ISBLANK(Personnel!AF13),"",Personnel!AF13)</f>
        <v/>
      </c>
      <c r="I13" s="8" t="str">
        <f>IF(ISBLANK(Personnel!AG13),"",Personnel!AG13)</f>
        <v/>
      </c>
      <c r="J13" s="8" t="str">
        <f>IF(ISBLANK(Personnel!S13),"",Personnel!S13)</f>
        <v/>
      </c>
      <c r="K13" s="8"/>
      <c r="L13" s="8"/>
      <c r="M13" s="8"/>
      <c r="O13" s="8"/>
      <c r="P13" s="8"/>
      <c r="Q13" s="8"/>
      <c r="S13" s="8" t="str">
        <f>VLOOKUP(A13,Personnel!A$2:X311,24,FALSE)</f>
        <v xml:space="preserve">   </v>
      </c>
      <c r="T13" s="8"/>
      <c r="U13" s="8"/>
      <c r="V13" s="8" t="str">
        <f t="shared" si="0"/>
        <v/>
      </c>
    </row>
    <row r="14" spans="1:22" x14ac:dyDescent="0.3">
      <c r="A14" s="8" t="str">
        <f>Personnel!A14</f>
        <v>13</v>
      </c>
      <c r="B14" s="8" t="str">
        <f>Personnel!Z14</f>
        <v xml:space="preserve"> </v>
      </c>
      <c r="C14" s="8" t="str">
        <f>Personnel!AA14</f>
        <v xml:space="preserve"> </v>
      </c>
      <c r="D14" s="8" t="str">
        <f>Personnel!AB14</f>
        <v xml:space="preserve"> </v>
      </c>
      <c r="E14" s="8" t="str">
        <f>Personnel!AC14</f>
        <v xml:space="preserve"> </v>
      </c>
      <c r="F14" s="8" t="str">
        <f>Personnel!AD14</f>
        <v xml:space="preserve"> </v>
      </c>
      <c r="G14" s="8" t="str">
        <f>IF(ISBLANK(Personnel!AE14),"",Personnel!AE14)</f>
        <v/>
      </c>
      <c r="H14" s="8" t="str">
        <f>IF(ISBLANK(Personnel!AF14),"",Personnel!AF14)</f>
        <v/>
      </c>
      <c r="I14" s="8" t="str">
        <f>IF(ISBLANK(Personnel!AG14),"",Personnel!AG14)</f>
        <v/>
      </c>
      <c r="J14" s="8" t="str">
        <f>IF(ISBLANK(Personnel!S14),"",Personnel!S14)</f>
        <v/>
      </c>
      <c r="K14" s="8"/>
      <c r="L14" s="8"/>
      <c r="M14" s="8"/>
      <c r="O14" s="8"/>
      <c r="P14" s="8"/>
      <c r="Q14" s="8"/>
      <c r="S14" s="8" t="str">
        <f>VLOOKUP(A14,Personnel!A$2:X312,24,FALSE)</f>
        <v xml:space="preserve">   </v>
      </c>
      <c r="T14" s="8"/>
      <c r="U14" s="8"/>
      <c r="V14" s="8" t="str">
        <f t="shared" si="0"/>
        <v/>
      </c>
    </row>
    <row r="15" spans="1:22" x14ac:dyDescent="0.3">
      <c r="A15" s="8" t="str">
        <f>Personnel!A15</f>
        <v>14</v>
      </c>
      <c r="B15" s="8" t="str">
        <f>Personnel!Z15</f>
        <v xml:space="preserve"> </v>
      </c>
      <c r="C15" s="8" t="str">
        <f>Personnel!AA15</f>
        <v xml:space="preserve"> </v>
      </c>
      <c r="D15" s="8" t="str">
        <f>Personnel!AB15</f>
        <v xml:space="preserve"> </v>
      </c>
      <c r="E15" s="8" t="str">
        <f>Personnel!AC15</f>
        <v xml:space="preserve"> </v>
      </c>
      <c r="F15" s="8" t="str">
        <f>Personnel!AD15</f>
        <v xml:space="preserve"> </v>
      </c>
      <c r="G15" s="8" t="str">
        <f>IF(ISBLANK(Personnel!AE15),"",Personnel!AE15)</f>
        <v/>
      </c>
      <c r="H15" s="8" t="str">
        <f>IF(ISBLANK(Personnel!AF15),"",Personnel!AF15)</f>
        <v/>
      </c>
      <c r="I15" s="8" t="str">
        <f>IF(ISBLANK(Personnel!AG15),"",Personnel!AG15)</f>
        <v/>
      </c>
      <c r="J15" s="8" t="str">
        <f>IF(ISBLANK(Personnel!S15),"",Personnel!S15)</f>
        <v/>
      </c>
      <c r="K15" s="8"/>
      <c r="L15" s="8"/>
      <c r="M15" s="8"/>
      <c r="O15" s="8"/>
      <c r="P15" s="8"/>
      <c r="Q15" s="8"/>
      <c r="S15" s="8" t="str">
        <f>VLOOKUP(A15,Personnel!A$2:X313,24,FALSE)</f>
        <v xml:space="preserve">   </v>
      </c>
      <c r="T15" s="8"/>
      <c r="U15" s="8"/>
      <c r="V15" s="8" t="str">
        <f t="shared" si="0"/>
        <v/>
      </c>
    </row>
    <row r="16" spans="1:22" x14ac:dyDescent="0.3">
      <c r="A16" s="8" t="str">
        <f>Personnel!A16</f>
        <v>15</v>
      </c>
      <c r="B16" s="8" t="str">
        <f>Personnel!Z16</f>
        <v xml:space="preserve"> </v>
      </c>
      <c r="C16" s="8" t="str">
        <f>Personnel!AA16</f>
        <v xml:space="preserve"> </v>
      </c>
      <c r="D16" s="8" t="str">
        <f>Personnel!AB16</f>
        <v xml:space="preserve"> </v>
      </c>
      <c r="E16" s="8" t="str">
        <f>Personnel!AC16</f>
        <v xml:space="preserve"> </v>
      </c>
      <c r="F16" s="8" t="str">
        <f>Personnel!AD16</f>
        <v xml:space="preserve"> </v>
      </c>
      <c r="G16" s="8" t="str">
        <f>IF(ISBLANK(Personnel!AE16),"",Personnel!AE16)</f>
        <v/>
      </c>
      <c r="H16" s="8" t="str">
        <f>IF(ISBLANK(Personnel!AF16),"",Personnel!AF16)</f>
        <v/>
      </c>
      <c r="I16" s="8" t="str">
        <f>IF(ISBLANK(Personnel!AG16),"",Personnel!AG16)</f>
        <v/>
      </c>
      <c r="J16" s="8" t="str">
        <f>IF(ISBLANK(Personnel!S16),"",Personnel!S16)</f>
        <v/>
      </c>
      <c r="K16" s="8"/>
      <c r="L16" s="8"/>
      <c r="M16" s="8"/>
      <c r="O16" s="8"/>
      <c r="P16" s="8"/>
      <c r="Q16" s="8"/>
      <c r="S16" s="8" t="str">
        <f>VLOOKUP(A16,Personnel!A$2:X314,24,FALSE)</f>
        <v xml:space="preserve">   </v>
      </c>
      <c r="T16" s="8"/>
      <c r="U16" s="8"/>
      <c r="V16" s="8" t="str">
        <f t="shared" si="0"/>
        <v/>
      </c>
    </row>
    <row r="17" spans="1:22" x14ac:dyDescent="0.3">
      <c r="A17" s="8" t="str">
        <f>Personnel!A17</f>
        <v>16</v>
      </c>
      <c r="B17" s="8" t="str">
        <f>Personnel!Z17</f>
        <v xml:space="preserve"> </v>
      </c>
      <c r="C17" s="8" t="str">
        <f>Personnel!AA17</f>
        <v xml:space="preserve"> </v>
      </c>
      <c r="D17" s="8" t="str">
        <f>Personnel!AB17</f>
        <v xml:space="preserve"> </v>
      </c>
      <c r="E17" s="8" t="str">
        <f>Personnel!AC17</f>
        <v xml:space="preserve"> </v>
      </c>
      <c r="F17" s="8" t="str">
        <f>Personnel!AD17</f>
        <v xml:space="preserve"> </v>
      </c>
      <c r="G17" s="8" t="str">
        <f>IF(ISBLANK(Personnel!AE17),"",Personnel!AE17)</f>
        <v/>
      </c>
      <c r="H17" s="8" t="str">
        <f>IF(ISBLANK(Personnel!AF17),"",Personnel!AF17)</f>
        <v/>
      </c>
      <c r="I17" s="8" t="str">
        <f>IF(ISBLANK(Personnel!AG17),"",Personnel!AG17)</f>
        <v/>
      </c>
      <c r="J17" s="8" t="str">
        <f>IF(ISBLANK(Personnel!S17),"",Personnel!S17)</f>
        <v/>
      </c>
      <c r="K17" s="8"/>
      <c r="L17" s="8"/>
      <c r="M17" s="8"/>
      <c r="O17" s="8"/>
      <c r="P17" s="8"/>
      <c r="Q17" s="8"/>
      <c r="S17" s="8" t="str">
        <f>VLOOKUP(A17,Personnel!A$2:X315,24,FALSE)</f>
        <v xml:space="preserve">   </v>
      </c>
      <c r="T17" s="8"/>
      <c r="U17" s="8"/>
      <c r="V17" s="8" t="str">
        <f t="shared" si="0"/>
        <v/>
      </c>
    </row>
    <row r="18" spans="1:22" x14ac:dyDescent="0.3">
      <c r="A18" s="8" t="str">
        <f>Personnel!A18</f>
        <v>17</v>
      </c>
      <c r="B18" s="8" t="str">
        <f>Personnel!Z18</f>
        <v xml:space="preserve"> </v>
      </c>
      <c r="C18" s="8" t="str">
        <f>Personnel!AA18</f>
        <v xml:space="preserve"> </v>
      </c>
      <c r="D18" s="8" t="str">
        <f>Personnel!AB18</f>
        <v xml:space="preserve"> </v>
      </c>
      <c r="E18" s="8" t="str">
        <f>Personnel!AC18</f>
        <v xml:space="preserve"> </v>
      </c>
      <c r="F18" s="8" t="str">
        <f>Personnel!AD18</f>
        <v xml:space="preserve"> </v>
      </c>
      <c r="G18" s="8" t="str">
        <f>IF(ISBLANK(Personnel!AE18),"",Personnel!AE18)</f>
        <v/>
      </c>
      <c r="H18" s="8" t="str">
        <f>IF(ISBLANK(Personnel!AF18),"",Personnel!AF18)</f>
        <v/>
      </c>
      <c r="I18" s="8" t="str">
        <f>IF(ISBLANK(Personnel!AG18),"",Personnel!AG18)</f>
        <v/>
      </c>
      <c r="J18" s="8" t="str">
        <f>IF(ISBLANK(Personnel!S18),"",Personnel!S18)</f>
        <v/>
      </c>
      <c r="K18" s="8"/>
      <c r="L18" s="8"/>
      <c r="M18" s="8"/>
      <c r="O18" s="8"/>
      <c r="P18" s="8"/>
      <c r="Q18" s="8"/>
      <c r="S18" s="8" t="str">
        <f>VLOOKUP(A18,Personnel!A$2:X316,24,FALSE)</f>
        <v xml:space="preserve">   </v>
      </c>
      <c r="T18" s="8"/>
      <c r="U18" s="8"/>
      <c r="V18" s="8" t="str">
        <f t="shared" si="0"/>
        <v/>
      </c>
    </row>
    <row r="19" spans="1:22" x14ac:dyDescent="0.3">
      <c r="A19" s="8" t="str">
        <f>Personnel!A19</f>
        <v>18</v>
      </c>
      <c r="B19" s="8" t="str">
        <f>Personnel!Z19</f>
        <v xml:space="preserve"> </v>
      </c>
      <c r="C19" s="8" t="str">
        <f>Personnel!AA19</f>
        <v xml:space="preserve"> </v>
      </c>
      <c r="D19" s="8" t="str">
        <f>Personnel!AB19</f>
        <v xml:space="preserve"> </v>
      </c>
      <c r="E19" s="8" t="str">
        <f>Personnel!AC19</f>
        <v xml:space="preserve"> </v>
      </c>
      <c r="F19" s="8" t="str">
        <f>Personnel!AD19</f>
        <v xml:space="preserve"> </v>
      </c>
      <c r="G19" s="8" t="str">
        <f>IF(ISBLANK(Personnel!AE19),"",Personnel!AE19)</f>
        <v/>
      </c>
      <c r="H19" s="8" t="str">
        <f>IF(ISBLANK(Personnel!AF19),"",Personnel!AF19)</f>
        <v/>
      </c>
      <c r="I19" s="8" t="str">
        <f>IF(ISBLANK(Personnel!AG19),"",Personnel!AG19)</f>
        <v/>
      </c>
      <c r="J19" s="8" t="str">
        <f>IF(ISBLANK(Personnel!S19),"",Personnel!S19)</f>
        <v/>
      </c>
      <c r="K19" s="8"/>
      <c r="L19" s="8"/>
      <c r="M19" s="8"/>
      <c r="O19" s="8"/>
      <c r="P19" s="8"/>
      <c r="Q19" s="8"/>
      <c r="S19" s="8" t="str">
        <f>VLOOKUP(A19,Personnel!A$2:X317,24,FALSE)</f>
        <v xml:space="preserve">   </v>
      </c>
      <c r="T19" s="8"/>
      <c r="U19" s="8"/>
      <c r="V19" s="8" t="str">
        <f t="shared" si="0"/>
        <v/>
      </c>
    </row>
    <row r="20" spans="1:22" x14ac:dyDescent="0.3">
      <c r="A20" s="8" t="str">
        <f>Personnel!A20</f>
        <v>19</v>
      </c>
      <c r="B20" s="8" t="str">
        <f>Personnel!Z20</f>
        <v xml:space="preserve"> </v>
      </c>
      <c r="C20" s="8" t="str">
        <f>Personnel!AA20</f>
        <v xml:space="preserve"> </v>
      </c>
      <c r="D20" s="8" t="str">
        <f>Personnel!AB20</f>
        <v xml:space="preserve"> </v>
      </c>
      <c r="E20" s="8" t="str">
        <f>Personnel!AC20</f>
        <v xml:space="preserve"> </v>
      </c>
      <c r="F20" s="8" t="str">
        <f>Personnel!AD20</f>
        <v xml:space="preserve"> </v>
      </c>
      <c r="G20" s="8" t="str">
        <f>IF(ISBLANK(Personnel!AE20),"",Personnel!AE20)</f>
        <v/>
      </c>
      <c r="H20" s="8" t="str">
        <f>IF(ISBLANK(Personnel!AF20),"",Personnel!AF20)</f>
        <v/>
      </c>
      <c r="I20" s="8" t="str">
        <f>IF(ISBLANK(Personnel!AG20),"",Personnel!AG20)</f>
        <v/>
      </c>
      <c r="J20" s="8" t="str">
        <f>IF(ISBLANK(Personnel!S20),"",Personnel!S20)</f>
        <v/>
      </c>
      <c r="K20" s="8"/>
      <c r="L20" s="8"/>
      <c r="M20" s="8"/>
      <c r="O20" s="8"/>
      <c r="P20" s="8"/>
      <c r="Q20" s="8"/>
      <c r="S20" s="8" t="str">
        <f>VLOOKUP(A20,Personnel!A$2:X318,24,FALSE)</f>
        <v xml:space="preserve">   </v>
      </c>
      <c r="T20" s="8"/>
      <c r="U20" s="8"/>
      <c r="V20" s="8" t="str">
        <f t="shared" si="0"/>
        <v/>
      </c>
    </row>
    <row r="21" spans="1:22" x14ac:dyDescent="0.3">
      <c r="A21" s="8" t="str">
        <f>Personnel!A21</f>
        <v>20</v>
      </c>
      <c r="B21" s="8" t="str">
        <f>Personnel!Z21</f>
        <v xml:space="preserve"> </v>
      </c>
      <c r="C21" s="8" t="str">
        <f>Personnel!AA21</f>
        <v xml:space="preserve"> </v>
      </c>
      <c r="D21" s="8" t="str">
        <f>Personnel!AB21</f>
        <v xml:space="preserve"> </v>
      </c>
      <c r="E21" s="8" t="str">
        <f>Personnel!AC21</f>
        <v xml:space="preserve"> </v>
      </c>
      <c r="F21" s="8" t="str">
        <f>Personnel!AD21</f>
        <v xml:space="preserve"> </v>
      </c>
      <c r="G21" s="8" t="str">
        <f>IF(ISBLANK(Personnel!AE21),"",Personnel!AE21)</f>
        <v/>
      </c>
      <c r="H21" s="8" t="str">
        <f>IF(ISBLANK(Personnel!AF21),"",Personnel!AF21)</f>
        <v/>
      </c>
      <c r="I21" s="8" t="str">
        <f>IF(ISBLANK(Personnel!AG21),"",Personnel!AG21)</f>
        <v/>
      </c>
      <c r="J21" s="8" t="str">
        <f>IF(ISBLANK(Personnel!S21),"",Personnel!S21)</f>
        <v/>
      </c>
      <c r="K21" s="8"/>
      <c r="L21" s="8"/>
      <c r="M21" s="8"/>
      <c r="O21" s="8"/>
      <c r="P21" s="8"/>
      <c r="Q21" s="8"/>
      <c r="S21" s="8" t="str">
        <f>VLOOKUP(A21,Personnel!A$2:X319,24,FALSE)</f>
        <v xml:space="preserve">   </v>
      </c>
      <c r="T21" s="8"/>
      <c r="U21" s="8"/>
      <c r="V21" s="8" t="str">
        <f t="shared" si="0"/>
        <v/>
      </c>
    </row>
    <row r="22" spans="1:22" x14ac:dyDescent="0.3">
      <c r="A22" s="8" t="str">
        <f>Personnel!A22</f>
        <v>21</v>
      </c>
      <c r="B22" s="8" t="str">
        <f>Personnel!Z22</f>
        <v xml:space="preserve"> </v>
      </c>
      <c r="C22" s="8" t="str">
        <f>Personnel!AA22</f>
        <v xml:space="preserve"> </v>
      </c>
      <c r="D22" s="8" t="str">
        <f>Personnel!AB22</f>
        <v xml:space="preserve"> </v>
      </c>
      <c r="E22" s="8" t="str">
        <f>Personnel!AC22</f>
        <v xml:space="preserve"> </v>
      </c>
      <c r="F22" s="8" t="str">
        <f>Personnel!AD22</f>
        <v xml:space="preserve"> </v>
      </c>
      <c r="G22" s="8" t="str">
        <f>IF(ISBLANK(Personnel!AE22),"",Personnel!AE22)</f>
        <v/>
      </c>
      <c r="H22" s="8" t="str">
        <f>IF(ISBLANK(Personnel!AF22),"",Personnel!AF22)</f>
        <v/>
      </c>
      <c r="I22" s="8" t="str">
        <f>IF(ISBLANK(Personnel!AG22),"",Personnel!AG22)</f>
        <v/>
      </c>
      <c r="J22" s="8" t="str">
        <f>IF(ISBLANK(Personnel!S22),"",Personnel!S22)</f>
        <v/>
      </c>
      <c r="K22" s="8"/>
      <c r="L22" s="8"/>
      <c r="M22" s="8"/>
      <c r="O22" s="8"/>
      <c r="P22" s="8"/>
      <c r="Q22" s="8"/>
      <c r="S22" s="8" t="str">
        <f>VLOOKUP(A22,Personnel!A$2:X320,24,FALSE)</f>
        <v xml:space="preserve">   </v>
      </c>
      <c r="T22" s="8"/>
      <c r="U22" s="8"/>
      <c r="V22" s="8" t="str">
        <f t="shared" si="0"/>
        <v/>
      </c>
    </row>
    <row r="23" spans="1:22" x14ac:dyDescent="0.3">
      <c r="A23" s="8" t="str">
        <f>Personnel!A23</f>
        <v>22</v>
      </c>
      <c r="B23" s="8" t="str">
        <f>Personnel!Z23</f>
        <v xml:space="preserve"> </v>
      </c>
      <c r="C23" s="8" t="str">
        <f>Personnel!AA23</f>
        <v xml:space="preserve"> </v>
      </c>
      <c r="D23" s="8" t="str">
        <f>Personnel!AB23</f>
        <v xml:space="preserve"> </v>
      </c>
      <c r="E23" s="8" t="str">
        <f>Personnel!AC23</f>
        <v xml:space="preserve"> </v>
      </c>
      <c r="F23" s="8" t="str">
        <f>Personnel!AD23</f>
        <v xml:space="preserve"> </v>
      </c>
      <c r="G23" s="8" t="str">
        <f>IF(ISBLANK(Personnel!AE23),"",Personnel!AE23)</f>
        <v/>
      </c>
      <c r="H23" s="8" t="str">
        <f>IF(ISBLANK(Personnel!AF23),"",Personnel!AF23)</f>
        <v/>
      </c>
      <c r="I23" s="8" t="str">
        <f>IF(ISBLANK(Personnel!AG23),"",Personnel!AG23)</f>
        <v/>
      </c>
      <c r="J23" s="8" t="str">
        <f>IF(ISBLANK(Personnel!S23),"",Personnel!S23)</f>
        <v/>
      </c>
      <c r="K23" s="8"/>
      <c r="L23" s="8"/>
      <c r="M23" s="8"/>
      <c r="O23" s="8"/>
      <c r="P23" s="8"/>
      <c r="Q23" s="8"/>
      <c r="S23" s="8" t="str">
        <f>VLOOKUP(A23,Personnel!A$2:X321,24,FALSE)</f>
        <v xml:space="preserve">   </v>
      </c>
      <c r="T23" s="8"/>
      <c r="U23" s="8"/>
      <c r="V23" s="8" t="str">
        <f t="shared" si="0"/>
        <v/>
      </c>
    </row>
    <row r="24" spans="1:22" x14ac:dyDescent="0.3">
      <c r="A24" s="8" t="str">
        <f>Personnel!A24</f>
        <v>23</v>
      </c>
      <c r="B24" s="8" t="str">
        <f>Personnel!Z24</f>
        <v xml:space="preserve"> </v>
      </c>
      <c r="C24" s="8" t="str">
        <f>Personnel!AA24</f>
        <v xml:space="preserve"> </v>
      </c>
      <c r="D24" s="8" t="str">
        <f>Personnel!AB24</f>
        <v xml:space="preserve"> </v>
      </c>
      <c r="E24" s="8" t="str">
        <f>Personnel!AC24</f>
        <v xml:space="preserve"> </v>
      </c>
      <c r="F24" s="8" t="str">
        <f>Personnel!AD24</f>
        <v xml:space="preserve"> </v>
      </c>
      <c r="G24" s="8" t="str">
        <f>IF(ISBLANK(Personnel!AE24),"",Personnel!AE24)</f>
        <v/>
      </c>
      <c r="H24" s="8" t="str">
        <f>IF(ISBLANK(Personnel!AF24),"",Personnel!AF24)</f>
        <v/>
      </c>
      <c r="I24" s="8" t="str">
        <f>IF(ISBLANK(Personnel!AG24),"",Personnel!AG24)</f>
        <v/>
      </c>
      <c r="J24" s="8" t="str">
        <f>IF(ISBLANK(Personnel!S24),"",Personnel!S24)</f>
        <v/>
      </c>
      <c r="K24" s="8"/>
      <c r="L24" s="8"/>
      <c r="M24" s="8"/>
      <c r="O24" s="8"/>
      <c r="P24" s="8"/>
      <c r="Q24" s="8"/>
      <c r="S24" s="8" t="str">
        <f>VLOOKUP(A24,Personnel!A$2:X322,24,FALSE)</f>
        <v xml:space="preserve">   </v>
      </c>
      <c r="T24" s="8"/>
      <c r="U24" s="8"/>
      <c r="V24" s="8" t="str">
        <f t="shared" si="0"/>
        <v/>
      </c>
    </row>
    <row r="25" spans="1:22" x14ac:dyDescent="0.3">
      <c r="A25" s="8" t="str">
        <f>Personnel!A25</f>
        <v>24</v>
      </c>
      <c r="B25" s="8" t="str">
        <f>Personnel!Z25</f>
        <v xml:space="preserve"> </v>
      </c>
      <c r="C25" s="8" t="str">
        <f>Personnel!AA25</f>
        <v xml:space="preserve"> </v>
      </c>
      <c r="D25" s="8" t="str">
        <f>Personnel!AB25</f>
        <v xml:space="preserve"> </v>
      </c>
      <c r="E25" s="8" t="str">
        <f>Personnel!AC25</f>
        <v xml:space="preserve"> </v>
      </c>
      <c r="F25" s="8" t="str">
        <f>Personnel!AD25</f>
        <v xml:space="preserve"> </v>
      </c>
      <c r="G25" s="8" t="str">
        <f>IF(ISBLANK(Personnel!AE25),"",Personnel!AE25)</f>
        <v/>
      </c>
      <c r="H25" s="8" t="str">
        <f>IF(ISBLANK(Personnel!AF25),"",Personnel!AF25)</f>
        <v/>
      </c>
      <c r="I25" s="8" t="str">
        <f>IF(ISBLANK(Personnel!AG25),"",Personnel!AG25)</f>
        <v/>
      </c>
      <c r="J25" s="8" t="str">
        <f>IF(ISBLANK(Personnel!S25),"",Personnel!S25)</f>
        <v/>
      </c>
      <c r="K25" s="8"/>
      <c r="L25" s="8"/>
      <c r="M25" s="8"/>
      <c r="O25" s="8"/>
      <c r="P25" s="8"/>
      <c r="Q25" s="8"/>
      <c r="S25" s="8" t="str">
        <f>VLOOKUP(A25,Personnel!A$2:X323,24,FALSE)</f>
        <v xml:space="preserve">   </v>
      </c>
      <c r="T25" s="8"/>
      <c r="U25" s="8"/>
      <c r="V25" s="8" t="str">
        <f t="shared" si="0"/>
        <v/>
      </c>
    </row>
    <row r="26" spans="1:22" x14ac:dyDescent="0.3">
      <c r="A26" s="8" t="str">
        <f>Personnel!A26</f>
        <v>25</v>
      </c>
      <c r="B26" s="8" t="str">
        <f>Personnel!Z26</f>
        <v xml:space="preserve"> </v>
      </c>
      <c r="C26" s="8" t="str">
        <f>Personnel!AA26</f>
        <v xml:space="preserve"> </v>
      </c>
      <c r="D26" s="8" t="str">
        <f>Personnel!AB26</f>
        <v xml:space="preserve"> </v>
      </c>
      <c r="E26" s="8" t="str">
        <f>Personnel!AC26</f>
        <v xml:space="preserve"> </v>
      </c>
      <c r="F26" s="8" t="str">
        <f>Personnel!AD26</f>
        <v xml:space="preserve"> </v>
      </c>
      <c r="G26" s="8" t="str">
        <f>IF(ISBLANK(Personnel!AE26),"",Personnel!AE26)</f>
        <v/>
      </c>
      <c r="H26" s="8" t="str">
        <f>IF(ISBLANK(Personnel!AF26),"",Personnel!AF26)</f>
        <v/>
      </c>
      <c r="I26" s="8" t="str">
        <f>IF(ISBLANK(Personnel!AG26),"",Personnel!AG26)</f>
        <v/>
      </c>
      <c r="J26" s="8" t="str">
        <f>IF(ISBLANK(Personnel!S26),"",Personnel!S26)</f>
        <v/>
      </c>
      <c r="K26" s="8"/>
      <c r="L26" s="8"/>
      <c r="M26" s="8"/>
      <c r="O26" s="8"/>
      <c r="P26" s="8"/>
      <c r="Q26" s="8"/>
      <c r="S26" s="8" t="str">
        <f>VLOOKUP(A26,Personnel!A$2:X324,24,FALSE)</f>
        <v xml:space="preserve">   </v>
      </c>
      <c r="T26" s="8"/>
      <c r="U26" s="8"/>
      <c r="V26" s="8" t="str">
        <f t="shared" si="0"/>
        <v/>
      </c>
    </row>
    <row r="27" spans="1:22" x14ac:dyDescent="0.3">
      <c r="A27" s="8" t="str">
        <f>Personnel!A27</f>
        <v>26</v>
      </c>
      <c r="B27" s="8" t="str">
        <f>Personnel!Z27</f>
        <v xml:space="preserve"> </v>
      </c>
      <c r="C27" s="8" t="str">
        <f>Personnel!AA27</f>
        <v xml:space="preserve"> </v>
      </c>
      <c r="D27" s="8" t="str">
        <f>Personnel!AB27</f>
        <v xml:space="preserve"> </v>
      </c>
      <c r="E27" s="8" t="str">
        <f>Personnel!AC27</f>
        <v xml:space="preserve"> </v>
      </c>
      <c r="F27" s="8" t="str">
        <f>Personnel!AD27</f>
        <v xml:space="preserve"> </v>
      </c>
      <c r="G27" s="8" t="str">
        <f>IF(ISBLANK(Personnel!AE27),"",Personnel!AE27)</f>
        <v/>
      </c>
      <c r="H27" s="8" t="str">
        <f>IF(ISBLANK(Personnel!AF27),"",Personnel!AF27)</f>
        <v/>
      </c>
      <c r="I27" s="8" t="str">
        <f>IF(ISBLANK(Personnel!AG27),"",Personnel!AG27)</f>
        <v/>
      </c>
      <c r="J27" s="8" t="str">
        <f>IF(ISBLANK(Personnel!S27),"",Personnel!S27)</f>
        <v/>
      </c>
      <c r="K27" s="8"/>
      <c r="L27" s="8"/>
      <c r="M27" s="8"/>
      <c r="O27" s="8"/>
      <c r="P27" s="8"/>
      <c r="Q27" s="8"/>
      <c r="S27" s="8" t="str">
        <f>VLOOKUP(A27,Personnel!A$2:X325,24,FALSE)</f>
        <v xml:space="preserve">   </v>
      </c>
      <c r="T27" s="8"/>
      <c r="U27" s="8"/>
      <c r="V27" s="8" t="str">
        <f t="shared" si="0"/>
        <v/>
      </c>
    </row>
    <row r="28" spans="1:22" x14ac:dyDescent="0.3">
      <c r="A28" s="8" t="str">
        <f>Personnel!A28</f>
        <v>27</v>
      </c>
      <c r="B28" s="8" t="str">
        <f>Personnel!Z28</f>
        <v xml:space="preserve"> </v>
      </c>
      <c r="C28" s="8" t="str">
        <f>Personnel!AA28</f>
        <v xml:space="preserve"> </v>
      </c>
      <c r="D28" s="8" t="str">
        <f>Personnel!AB28</f>
        <v xml:space="preserve"> </v>
      </c>
      <c r="E28" s="8" t="str">
        <f>Personnel!AC28</f>
        <v xml:space="preserve"> </v>
      </c>
      <c r="F28" s="8" t="str">
        <f>Personnel!AD28</f>
        <v xml:space="preserve"> </v>
      </c>
      <c r="G28" s="8" t="str">
        <f>IF(ISBLANK(Personnel!AE28),"",Personnel!AE28)</f>
        <v/>
      </c>
      <c r="H28" s="8" t="str">
        <f>IF(ISBLANK(Personnel!AF28),"",Personnel!AF28)</f>
        <v/>
      </c>
      <c r="I28" s="8" t="str">
        <f>IF(ISBLANK(Personnel!AG28),"",Personnel!AG28)</f>
        <v/>
      </c>
      <c r="J28" s="8" t="str">
        <f>IF(ISBLANK(Personnel!S28),"",Personnel!S28)</f>
        <v/>
      </c>
      <c r="K28" s="8"/>
      <c r="L28" s="8"/>
      <c r="M28" s="8"/>
      <c r="O28" s="8"/>
      <c r="P28" s="8"/>
      <c r="Q28" s="8"/>
      <c r="S28" s="8" t="str">
        <f>VLOOKUP(A28,Personnel!A$2:X326,24,FALSE)</f>
        <v xml:space="preserve">   </v>
      </c>
      <c r="T28" s="8"/>
      <c r="U28" s="8"/>
      <c r="V28" s="8" t="str">
        <f t="shared" si="0"/>
        <v/>
      </c>
    </row>
    <row r="29" spans="1:22" x14ac:dyDescent="0.3">
      <c r="A29" s="8" t="str">
        <f>Personnel!A29</f>
        <v>28</v>
      </c>
      <c r="B29" s="8" t="str">
        <f>Personnel!Z29</f>
        <v xml:space="preserve"> </v>
      </c>
      <c r="C29" s="8" t="str">
        <f>Personnel!AA29</f>
        <v xml:space="preserve"> </v>
      </c>
      <c r="D29" s="8" t="str">
        <f>Personnel!AB29</f>
        <v xml:space="preserve"> </v>
      </c>
      <c r="E29" s="8" t="str">
        <f>Personnel!AC29</f>
        <v xml:space="preserve"> </v>
      </c>
      <c r="F29" s="8" t="str">
        <f>Personnel!AD29</f>
        <v xml:space="preserve"> </v>
      </c>
      <c r="G29" s="8" t="str">
        <f>IF(ISBLANK(Personnel!AE29),"",Personnel!AE29)</f>
        <v/>
      </c>
      <c r="H29" s="8" t="str">
        <f>IF(ISBLANK(Personnel!AF29),"",Personnel!AF29)</f>
        <v/>
      </c>
      <c r="I29" s="8" t="str">
        <f>IF(ISBLANK(Personnel!AG29),"",Personnel!AG29)</f>
        <v/>
      </c>
      <c r="J29" s="8" t="str">
        <f>IF(ISBLANK(Personnel!S29),"",Personnel!S29)</f>
        <v/>
      </c>
      <c r="K29" s="8"/>
      <c r="L29" s="8"/>
      <c r="M29" s="8"/>
      <c r="O29" s="8"/>
      <c r="P29" s="8"/>
      <c r="Q29" s="8"/>
      <c r="S29" s="8" t="str">
        <f>VLOOKUP(A29,Personnel!A$2:X327,24,FALSE)</f>
        <v xml:space="preserve">   </v>
      </c>
      <c r="T29" s="8"/>
      <c r="U29" s="8"/>
      <c r="V29" s="8" t="str">
        <f t="shared" si="0"/>
        <v/>
      </c>
    </row>
    <row r="30" spans="1:22" x14ac:dyDescent="0.3">
      <c r="A30" s="8" t="str">
        <f>Personnel!A30</f>
        <v>29</v>
      </c>
      <c r="B30" s="8" t="str">
        <f>Personnel!Z30</f>
        <v xml:space="preserve"> </v>
      </c>
      <c r="C30" s="8" t="str">
        <f>Personnel!AA30</f>
        <v xml:space="preserve"> </v>
      </c>
      <c r="D30" s="8" t="str">
        <f>Personnel!AB30</f>
        <v xml:space="preserve"> </v>
      </c>
      <c r="E30" s="8" t="str">
        <f>Personnel!AC30</f>
        <v xml:space="preserve"> </v>
      </c>
      <c r="F30" s="8" t="str">
        <f>Personnel!AD30</f>
        <v xml:space="preserve"> </v>
      </c>
      <c r="G30" s="8" t="str">
        <f>IF(ISBLANK(Personnel!AE30),"",Personnel!AE30)</f>
        <v/>
      </c>
      <c r="H30" s="8" t="str">
        <f>IF(ISBLANK(Personnel!AF30),"",Personnel!AF30)</f>
        <v/>
      </c>
      <c r="I30" s="8" t="str">
        <f>IF(ISBLANK(Personnel!AG30),"",Personnel!AG30)</f>
        <v/>
      </c>
      <c r="J30" s="8" t="str">
        <f>IF(ISBLANK(Personnel!S30),"",Personnel!S30)</f>
        <v/>
      </c>
      <c r="K30" s="8"/>
      <c r="L30" s="8"/>
      <c r="M30" s="8"/>
      <c r="O30" s="8"/>
      <c r="P30" s="8"/>
      <c r="Q30" s="8"/>
      <c r="S30" s="8" t="str">
        <f>VLOOKUP(A30,Personnel!A$2:X328,24,FALSE)</f>
        <v xml:space="preserve">   </v>
      </c>
      <c r="T30" s="8"/>
      <c r="U30" s="8"/>
      <c r="V30" s="8" t="str">
        <f t="shared" si="0"/>
        <v/>
      </c>
    </row>
    <row r="31" spans="1:22" x14ac:dyDescent="0.3">
      <c r="A31" s="8" t="str">
        <f>Personnel!A31</f>
        <v>30</v>
      </c>
      <c r="B31" s="8" t="str">
        <f>Personnel!Z31</f>
        <v xml:space="preserve"> </v>
      </c>
      <c r="C31" s="8" t="str">
        <f>Personnel!AA31</f>
        <v xml:space="preserve"> </v>
      </c>
      <c r="D31" s="8" t="str">
        <f>Personnel!AB31</f>
        <v xml:space="preserve"> </v>
      </c>
      <c r="E31" s="8" t="str">
        <f>Personnel!AC31</f>
        <v xml:space="preserve"> </v>
      </c>
      <c r="F31" s="8" t="str">
        <f>Personnel!AD31</f>
        <v xml:space="preserve"> </v>
      </c>
      <c r="G31" s="8" t="str">
        <f>IF(ISBLANK(Personnel!AE31),"",Personnel!AE31)</f>
        <v/>
      </c>
      <c r="H31" s="8" t="str">
        <f>IF(ISBLANK(Personnel!AF31),"",Personnel!AF31)</f>
        <v/>
      </c>
      <c r="I31" s="8" t="str">
        <f>IF(ISBLANK(Personnel!AG31),"",Personnel!AG31)</f>
        <v/>
      </c>
      <c r="J31" s="8" t="str">
        <f>IF(ISBLANK(Personnel!S31),"",Personnel!S31)</f>
        <v/>
      </c>
      <c r="K31" s="8"/>
      <c r="L31" s="8"/>
      <c r="M31" s="8"/>
      <c r="O31" s="8"/>
      <c r="P31" s="8"/>
      <c r="Q31" s="8"/>
      <c r="S31" s="8" t="str">
        <f>VLOOKUP(A31,Personnel!A$2:X329,24,FALSE)</f>
        <v xml:space="preserve">   </v>
      </c>
      <c r="T31" s="8"/>
      <c r="U31" s="8"/>
      <c r="V31" s="8" t="str">
        <f t="shared" si="0"/>
        <v/>
      </c>
    </row>
    <row r="32" spans="1:22" x14ac:dyDescent="0.3">
      <c r="A32" s="8" t="str">
        <f>Personnel!A32</f>
        <v>31</v>
      </c>
      <c r="B32" s="8" t="str">
        <f>Personnel!Z32</f>
        <v xml:space="preserve"> </v>
      </c>
      <c r="C32" s="8" t="str">
        <f>Personnel!AA32</f>
        <v xml:space="preserve"> </v>
      </c>
      <c r="D32" s="8" t="str">
        <f>Personnel!AB32</f>
        <v xml:space="preserve"> </v>
      </c>
      <c r="E32" s="8" t="str">
        <f>Personnel!AC32</f>
        <v xml:space="preserve"> </v>
      </c>
      <c r="F32" s="8" t="str">
        <f>Personnel!AD32</f>
        <v xml:space="preserve"> </v>
      </c>
      <c r="G32" s="8" t="str">
        <f>IF(ISBLANK(Personnel!AE32),"",Personnel!AE32)</f>
        <v/>
      </c>
      <c r="H32" s="8" t="str">
        <f>IF(ISBLANK(Personnel!AF32),"",Personnel!AF32)</f>
        <v/>
      </c>
      <c r="I32" s="8" t="str">
        <f>IF(ISBLANK(Personnel!AG32),"",Personnel!AG32)</f>
        <v/>
      </c>
      <c r="J32" s="8" t="str">
        <f>IF(ISBLANK(Personnel!S32),"",Personnel!S32)</f>
        <v/>
      </c>
      <c r="K32" s="8"/>
      <c r="L32" s="8"/>
      <c r="M32" s="8"/>
      <c r="O32" s="8"/>
      <c r="P32" s="8"/>
      <c r="Q32" s="8"/>
      <c r="S32" s="8" t="str">
        <f>VLOOKUP(A32,Personnel!A$2:X330,24,FALSE)</f>
        <v xml:space="preserve">   </v>
      </c>
      <c r="T32" s="8"/>
      <c r="U32" s="8"/>
      <c r="V32" s="8" t="str">
        <f t="shared" si="0"/>
        <v/>
      </c>
    </row>
    <row r="33" spans="1:22" x14ac:dyDescent="0.3">
      <c r="A33" s="8" t="str">
        <f>Personnel!A33</f>
        <v>32</v>
      </c>
      <c r="B33" s="8" t="str">
        <f>Personnel!Z33</f>
        <v xml:space="preserve"> </v>
      </c>
      <c r="C33" s="8" t="str">
        <f>Personnel!AA33</f>
        <v xml:space="preserve"> </v>
      </c>
      <c r="D33" s="8" t="str">
        <f>Personnel!AB33</f>
        <v xml:space="preserve"> </v>
      </c>
      <c r="E33" s="8" t="str">
        <f>Personnel!AC33</f>
        <v xml:space="preserve"> </v>
      </c>
      <c r="F33" s="8" t="str">
        <f>Personnel!AD33</f>
        <v xml:space="preserve"> </v>
      </c>
      <c r="G33" s="8" t="str">
        <f>IF(ISBLANK(Personnel!AE33),"",Personnel!AE33)</f>
        <v/>
      </c>
      <c r="H33" s="8" t="str">
        <f>IF(ISBLANK(Personnel!AF33),"",Personnel!AF33)</f>
        <v/>
      </c>
      <c r="I33" s="8" t="str">
        <f>IF(ISBLANK(Personnel!AG33),"",Personnel!AG33)</f>
        <v/>
      </c>
      <c r="J33" s="8" t="str">
        <f>IF(ISBLANK(Personnel!S33),"",Personnel!S33)</f>
        <v/>
      </c>
      <c r="K33" s="8"/>
      <c r="L33" s="8"/>
      <c r="M33" s="8"/>
      <c r="O33" s="8"/>
      <c r="P33" s="8"/>
      <c r="Q33" s="8"/>
      <c r="S33" s="8" t="str">
        <f>VLOOKUP(A33,Personnel!A$2:X331,24,FALSE)</f>
        <v xml:space="preserve">   </v>
      </c>
      <c r="T33" s="8"/>
      <c r="U33" s="8"/>
      <c r="V33" s="8" t="str">
        <f t="shared" si="0"/>
        <v/>
      </c>
    </row>
    <row r="34" spans="1:22" x14ac:dyDescent="0.3">
      <c r="A34" s="8" t="str">
        <f>Personnel!A34</f>
        <v>33</v>
      </c>
      <c r="B34" s="8" t="str">
        <f>Personnel!Z34</f>
        <v xml:space="preserve"> </v>
      </c>
      <c r="C34" s="8" t="str">
        <f>Personnel!AA34</f>
        <v xml:space="preserve"> </v>
      </c>
      <c r="D34" s="8" t="str">
        <f>Personnel!AB34</f>
        <v xml:space="preserve"> </v>
      </c>
      <c r="E34" s="8" t="str">
        <f>Personnel!AC34</f>
        <v xml:space="preserve"> </v>
      </c>
      <c r="F34" s="8" t="str">
        <f>Personnel!AD34</f>
        <v xml:space="preserve"> </v>
      </c>
      <c r="G34" s="8" t="str">
        <f>IF(ISBLANK(Personnel!AE34),"",Personnel!AE34)</f>
        <v/>
      </c>
      <c r="H34" s="8" t="str">
        <f>IF(ISBLANK(Personnel!AF34),"",Personnel!AF34)</f>
        <v/>
      </c>
      <c r="I34" s="8" t="str">
        <f>IF(ISBLANK(Personnel!AG34),"",Personnel!AG34)</f>
        <v/>
      </c>
      <c r="J34" s="8" t="str">
        <f>IF(ISBLANK(Personnel!S34),"",Personnel!S34)</f>
        <v/>
      </c>
      <c r="K34" s="8"/>
      <c r="L34" s="8"/>
      <c r="M34" s="8"/>
      <c r="O34" s="8"/>
      <c r="P34" s="8"/>
      <c r="Q34" s="8"/>
      <c r="S34" s="8" t="str">
        <f>VLOOKUP(A34,Personnel!A$2:X332,24,FALSE)</f>
        <v xml:space="preserve">   </v>
      </c>
      <c r="T34" s="8"/>
      <c r="U34" s="8"/>
      <c r="V34" s="8" t="str">
        <f t="shared" si="0"/>
        <v/>
      </c>
    </row>
    <row r="35" spans="1:22" x14ac:dyDescent="0.3">
      <c r="A35" s="8" t="str">
        <f>Personnel!A35</f>
        <v>34</v>
      </c>
      <c r="B35" s="8" t="str">
        <f>Personnel!Z35</f>
        <v xml:space="preserve"> </v>
      </c>
      <c r="C35" s="8" t="str">
        <f>Personnel!AA35</f>
        <v xml:space="preserve"> </v>
      </c>
      <c r="D35" s="8" t="str">
        <f>Personnel!AB35</f>
        <v xml:space="preserve"> </v>
      </c>
      <c r="E35" s="8" t="str">
        <f>Personnel!AC35</f>
        <v xml:space="preserve"> </v>
      </c>
      <c r="F35" s="8" t="str">
        <f>Personnel!AD35</f>
        <v xml:space="preserve"> </v>
      </c>
      <c r="G35" s="8" t="str">
        <f>IF(ISBLANK(Personnel!AE35),"",Personnel!AE35)</f>
        <v/>
      </c>
      <c r="H35" s="8" t="str">
        <f>IF(ISBLANK(Personnel!AF35),"",Personnel!AF35)</f>
        <v/>
      </c>
      <c r="I35" s="8" t="str">
        <f>IF(ISBLANK(Personnel!AG35),"",Personnel!AG35)</f>
        <v/>
      </c>
      <c r="J35" s="8" t="str">
        <f>IF(ISBLANK(Personnel!S35),"",Personnel!S35)</f>
        <v/>
      </c>
      <c r="K35" s="8"/>
      <c r="L35" s="8"/>
      <c r="M35" s="8"/>
      <c r="O35" s="8"/>
      <c r="P35" s="8"/>
      <c r="Q35" s="8"/>
      <c r="S35" s="8" t="str">
        <f>VLOOKUP(A35,Personnel!A$2:X333,24,FALSE)</f>
        <v xml:space="preserve">   </v>
      </c>
      <c r="T35" s="8"/>
      <c r="U35" s="8"/>
      <c r="V35" s="8" t="str">
        <f t="shared" si="0"/>
        <v/>
      </c>
    </row>
    <row r="36" spans="1:22" x14ac:dyDescent="0.3">
      <c r="A36" s="8" t="str">
        <f>Personnel!A36</f>
        <v>35</v>
      </c>
      <c r="B36" s="8" t="str">
        <f>Personnel!Z36</f>
        <v xml:space="preserve"> </v>
      </c>
      <c r="C36" s="8" t="str">
        <f>Personnel!AA36</f>
        <v xml:space="preserve"> </v>
      </c>
      <c r="D36" s="8" t="str">
        <f>Personnel!AB36</f>
        <v xml:space="preserve"> </v>
      </c>
      <c r="E36" s="8" t="str">
        <f>Personnel!AC36</f>
        <v xml:space="preserve"> </v>
      </c>
      <c r="F36" s="8" t="str">
        <f>Personnel!AD36</f>
        <v xml:space="preserve"> </v>
      </c>
      <c r="G36" s="8" t="str">
        <f>IF(ISBLANK(Personnel!AE36),"",Personnel!AE36)</f>
        <v/>
      </c>
      <c r="H36" s="8" t="str">
        <f>IF(ISBLANK(Personnel!AF36),"",Personnel!AF36)</f>
        <v/>
      </c>
      <c r="I36" s="8" t="str">
        <f>IF(ISBLANK(Personnel!AG36),"",Personnel!AG36)</f>
        <v/>
      </c>
      <c r="J36" s="8" t="str">
        <f>IF(ISBLANK(Personnel!S36),"",Personnel!S36)</f>
        <v/>
      </c>
      <c r="K36" s="8"/>
      <c r="L36" s="8"/>
      <c r="M36" s="8"/>
      <c r="O36" s="8"/>
      <c r="P36" s="8"/>
      <c r="Q36" s="8"/>
      <c r="S36" s="8" t="str">
        <f>VLOOKUP(A36,Personnel!A$2:X334,24,FALSE)</f>
        <v xml:space="preserve">   </v>
      </c>
      <c r="T36" s="8"/>
      <c r="U36" s="8"/>
      <c r="V36" s="8" t="str">
        <f t="shared" si="0"/>
        <v/>
      </c>
    </row>
    <row r="37" spans="1:22" x14ac:dyDescent="0.3">
      <c r="A37" s="8" t="str">
        <f>Personnel!A37</f>
        <v>36</v>
      </c>
      <c r="B37" s="8" t="str">
        <f>Personnel!Z37</f>
        <v xml:space="preserve"> </v>
      </c>
      <c r="C37" s="8" t="str">
        <f>Personnel!AA37</f>
        <v xml:space="preserve"> </v>
      </c>
      <c r="D37" s="8" t="str">
        <f>Personnel!AB37</f>
        <v xml:space="preserve"> </v>
      </c>
      <c r="E37" s="8" t="str">
        <f>Personnel!AC37</f>
        <v xml:space="preserve"> </v>
      </c>
      <c r="F37" s="8" t="str">
        <f>Personnel!AD37</f>
        <v xml:space="preserve"> </v>
      </c>
      <c r="G37" s="8" t="str">
        <f>IF(ISBLANK(Personnel!AE37),"",Personnel!AE37)</f>
        <v/>
      </c>
      <c r="H37" s="8" t="str">
        <f>IF(ISBLANK(Personnel!AF37),"",Personnel!AF37)</f>
        <v/>
      </c>
      <c r="I37" s="8" t="str">
        <f>IF(ISBLANK(Personnel!AG37),"",Personnel!AG37)</f>
        <v/>
      </c>
      <c r="J37" s="8" t="str">
        <f>IF(ISBLANK(Personnel!S37),"",Personnel!S37)</f>
        <v/>
      </c>
      <c r="K37" s="8"/>
      <c r="L37" s="8"/>
      <c r="M37" s="8"/>
      <c r="O37" s="8"/>
      <c r="P37" s="8"/>
      <c r="Q37" s="8"/>
      <c r="S37" s="8" t="str">
        <f>VLOOKUP(A37,Personnel!A$2:X335,24,FALSE)</f>
        <v xml:space="preserve">   </v>
      </c>
      <c r="T37" s="8"/>
      <c r="U37" s="8"/>
      <c r="V37" s="8" t="str">
        <f t="shared" si="0"/>
        <v/>
      </c>
    </row>
    <row r="38" spans="1:22" x14ac:dyDescent="0.3">
      <c r="A38" s="8" t="str">
        <f>Personnel!A38</f>
        <v>37</v>
      </c>
      <c r="B38" s="8" t="str">
        <f>Personnel!Z38</f>
        <v xml:space="preserve"> </v>
      </c>
      <c r="C38" s="8" t="str">
        <f>Personnel!AA38</f>
        <v xml:space="preserve"> </v>
      </c>
      <c r="D38" s="8" t="str">
        <f>Personnel!AB38</f>
        <v xml:space="preserve"> </v>
      </c>
      <c r="E38" s="8" t="str">
        <f>Personnel!AC38</f>
        <v xml:space="preserve"> </v>
      </c>
      <c r="F38" s="8" t="str">
        <f>Personnel!AD38</f>
        <v xml:space="preserve"> </v>
      </c>
      <c r="G38" s="8" t="str">
        <f>IF(ISBLANK(Personnel!AE38),"",Personnel!AE38)</f>
        <v/>
      </c>
      <c r="H38" s="8" t="str">
        <f>IF(ISBLANK(Personnel!AF38),"",Personnel!AF38)</f>
        <v/>
      </c>
      <c r="I38" s="8" t="str">
        <f>IF(ISBLANK(Personnel!AG38),"",Personnel!AG38)</f>
        <v/>
      </c>
      <c r="J38" s="8" t="str">
        <f>IF(ISBLANK(Personnel!S38),"",Personnel!S38)</f>
        <v/>
      </c>
      <c r="K38" s="8"/>
      <c r="L38" s="8"/>
      <c r="M38" s="8"/>
      <c r="O38" s="8"/>
      <c r="P38" s="8"/>
      <c r="Q38" s="8"/>
      <c r="S38" s="8" t="str">
        <f>VLOOKUP(A38,Personnel!A$2:X336,24,FALSE)</f>
        <v xml:space="preserve">   </v>
      </c>
      <c r="T38" s="8"/>
      <c r="U38" s="8"/>
      <c r="V38" s="8" t="str">
        <f t="shared" si="0"/>
        <v/>
      </c>
    </row>
    <row r="39" spans="1:22" x14ac:dyDescent="0.3">
      <c r="A39" s="8" t="str">
        <f>Personnel!A39</f>
        <v>38</v>
      </c>
      <c r="B39" s="8" t="str">
        <f>Personnel!Z39</f>
        <v xml:space="preserve"> </v>
      </c>
      <c r="C39" s="8" t="str">
        <f>Personnel!AA39</f>
        <v xml:space="preserve"> </v>
      </c>
      <c r="D39" s="8" t="str">
        <f>Personnel!AB39</f>
        <v xml:space="preserve"> </v>
      </c>
      <c r="E39" s="8" t="str">
        <f>Personnel!AC39</f>
        <v xml:space="preserve"> </v>
      </c>
      <c r="F39" s="8" t="str">
        <f>Personnel!AD39</f>
        <v xml:space="preserve"> </v>
      </c>
      <c r="G39" s="8" t="str">
        <f>IF(ISBLANK(Personnel!AE39),"",Personnel!AE39)</f>
        <v/>
      </c>
      <c r="H39" s="8" t="str">
        <f>IF(ISBLANK(Personnel!AF39),"",Personnel!AF39)</f>
        <v/>
      </c>
      <c r="I39" s="8" t="str">
        <f>IF(ISBLANK(Personnel!AG39),"",Personnel!AG39)</f>
        <v/>
      </c>
      <c r="J39" s="8" t="str">
        <f>IF(ISBLANK(Personnel!S39),"",Personnel!S39)</f>
        <v/>
      </c>
      <c r="K39" s="8"/>
      <c r="L39" s="8"/>
      <c r="M39" s="8"/>
      <c r="O39" s="8"/>
      <c r="P39" s="8"/>
      <c r="Q39" s="8"/>
      <c r="S39" s="8" t="str">
        <f>VLOOKUP(A39,Personnel!A$2:X337,24,FALSE)</f>
        <v xml:space="preserve">   </v>
      </c>
      <c r="T39" s="8"/>
      <c r="U39" s="8"/>
      <c r="V39" s="8" t="str">
        <f t="shared" si="0"/>
        <v/>
      </c>
    </row>
    <row r="40" spans="1:22" x14ac:dyDescent="0.3">
      <c r="A40" s="8" t="str">
        <f>Personnel!A40</f>
        <v>39</v>
      </c>
      <c r="B40" s="8" t="str">
        <f>Personnel!Z40</f>
        <v xml:space="preserve"> </v>
      </c>
      <c r="C40" s="8" t="str">
        <f>Personnel!AA40</f>
        <v xml:space="preserve"> </v>
      </c>
      <c r="D40" s="8" t="str">
        <f>Personnel!AB40</f>
        <v xml:space="preserve"> </v>
      </c>
      <c r="E40" s="8" t="str">
        <f>Personnel!AC40</f>
        <v xml:space="preserve"> </v>
      </c>
      <c r="F40" s="8" t="str">
        <f>Personnel!AD40</f>
        <v xml:space="preserve"> </v>
      </c>
      <c r="G40" s="8" t="str">
        <f>IF(ISBLANK(Personnel!AE40),"",Personnel!AE40)</f>
        <v/>
      </c>
      <c r="H40" s="8" t="str">
        <f>IF(ISBLANK(Personnel!AF40),"",Personnel!AF40)</f>
        <v/>
      </c>
      <c r="I40" s="8" t="str">
        <f>IF(ISBLANK(Personnel!AG40),"",Personnel!AG40)</f>
        <v/>
      </c>
      <c r="J40" s="8" t="str">
        <f>IF(ISBLANK(Personnel!S40),"",Personnel!S40)</f>
        <v/>
      </c>
      <c r="K40" s="8"/>
      <c r="L40" s="8"/>
      <c r="M40" s="8"/>
      <c r="O40" s="8"/>
      <c r="P40" s="8"/>
      <c r="Q40" s="8"/>
      <c r="S40" s="8" t="str">
        <f>VLOOKUP(A40,Personnel!A$2:X338,24,FALSE)</f>
        <v xml:space="preserve">   </v>
      </c>
      <c r="T40" s="8"/>
      <c r="U40" s="8"/>
      <c r="V40" s="8" t="str">
        <f t="shared" si="0"/>
        <v/>
      </c>
    </row>
    <row r="41" spans="1:22" x14ac:dyDescent="0.3">
      <c r="A41" s="8" t="str">
        <f>Personnel!A41</f>
        <v>40</v>
      </c>
      <c r="B41" s="8" t="str">
        <f>Personnel!Z41</f>
        <v xml:space="preserve"> </v>
      </c>
      <c r="C41" s="8" t="str">
        <f>Personnel!AA41</f>
        <v xml:space="preserve"> </v>
      </c>
      <c r="D41" s="8" t="str">
        <f>Personnel!AB41</f>
        <v xml:space="preserve"> </v>
      </c>
      <c r="E41" s="8" t="str">
        <f>Personnel!AC41</f>
        <v xml:space="preserve"> </v>
      </c>
      <c r="F41" s="8" t="str">
        <f>Personnel!AD41</f>
        <v xml:space="preserve"> </v>
      </c>
      <c r="G41" s="8" t="str">
        <f>IF(ISBLANK(Personnel!AE41),"",Personnel!AE41)</f>
        <v/>
      </c>
      <c r="H41" s="8" t="str">
        <f>IF(ISBLANK(Personnel!AF41),"",Personnel!AF41)</f>
        <v/>
      </c>
      <c r="I41" s="8" t="str">
        <f>IF(ISBLANK(Personnel!AG41),"",Personnel!AG41)</f>
        <v/>
      </c>
      <c r="J41" s="8" t="str">
        <f>IF(ISBLANK(Personnel!S41),"",Personnel!S41)</f>
        <v/>
      </c>
      <c r="K41" s="8"/>
      <c r="L41" s="8"/>
      <c r="M41" s="8"/>
      <c r="O41" s="8"/>
      <c r="P41" s="8"/>
      <c r="Q41" s="8"/>
      <c r="S41" s="8" t="str">
        <f>VLOOKUP(A41,Personnel!A$2:X339,24,FALSE)</f>
        <v xml:space="preserve">   </v>
      </c>
      <c r="T41" s="8"/>
      <c r="U41" s="8"/>
      <c r="V41" s="8" t="str">
        <f t="shared" si="0"/>
        <v/>
      </c>
    </row>
    <row r="42" spans="1:22" x14ac:dyDescent="0.3">
      <c r="A42" s="8" t="str">
        <f>Personnel!A42</f>
        <v>41</v>
      </c>
      <c r="B42" s="8" t="str">
        <f>Personnel!Z42</f>
        <v xml:space="preserve"> </v>
      </c>
      <c r="C42" s="8" t="str">
        <f>Personnel!AA42</f>
        <v xml:space="preserve"> </v>
      </c>
      <c r="D42" s="8" t="str">
        <f>Personnel!AB42</f>
        <v xml:space="preserve"> </v>
      </c>
      <c r="E42" s="8" t="str">
        <f>Personnel!AC42</f>
        <v xml:space="preserve"> </v>
      </c>
      <c r="F42" s="8" t="str">
        <f>Personnel!AD42</f>
        <v xml:space="preserve"> </v>
      </c>
      <c r="G42" s="8" t="str">
        <f>IF(ISBLANK(Personnel!AE42),"",Personnel!AE42)</f>
        <v/>
      </c>
      <c r="H42" s="8" t="str">
        <f>IF(ISBLANK(Personnel!AF42),"",Personnel!AF42)</f>
        <v/>
      </c>
      <c r="I42" s="8" t="str">
        <f>IF(ISBLANK(Personnel!AG42),"",Personnel!AG42)</f>
        <v/>
      </c>
      <c r="J42" s="8" t="str">
        <f>IF(ISBLANK(Personnel!S42),"",Personnel!S42)</f>
        <v/>
      </c>
      <c r="K42" s="8"/>
      <c r="L42" s="8"/>
      <c r="M42" s="8"/>
      <c r="O42" s="8"/>
      <c r="P42" s="8"/>
      <c r="Q42" s="8"/>
      <c r="S42" s="8" t="str">
        <f>VLOOKUP(A42,Personnel!A$2:X340,24,FALSE)</f>
        <v xml:space="preserve">   </v>
      </c>
      <c r="T42" s="8"/>
      <c r="U42" s="8"/>
      <c r="V42" s="8" t="str">
        <f t="shared" si="0"/>
        <v/>
      </c>
    </row>
    <row r="43" spans="1:22" x14ac:dyDescent="0.3">
      <c r="A43" s="8" t="str">
        <f>Personnel!A43</f>
        <v>42</v>
      </c>
      <c r="B43" s="8" t="str">
        <f>Personnel!Z43</f>
        <v xml:space="preserve"> </v>
      </c>
      <c r="C43" s="8" t="str">
        <f>Personnel!AA43</f>
        <v xml:space="preserve"> </v>
      </c>
      <c r="D43" s="8" t="str">
        <f>Personnel!AB43</f>
        <v xml:space="preserve"> </v>
      </c>
      <c r="E43" s="8" t="str">
        <f>Personnel!AC43</f>
        <v xml:space="preserve"> </v>
      </c>
      <c r="F43" s="8" t="str">
        <f>Personnel!AD43</f>
        <v xml:space="preserve"> </v>
      </c>
      <c r="G43" s="8" t="str">
        <f>IF(ISBLANK(Personnel!AE43),"",Personnel!AE43)</f>
        <v/>
      </c>
      <c r="H43" s="8" t="str">
        <f>IF(ISBLANK(Personnel!AF43),"",Personnel!AF43)</f>
        <v/>
      </c>
      <c r="I43" s="8" t="str">
        <f>IF(ISBLANK(Personnel!AG43),"",Personnel!AG43)</f>
        <v/>
      </c>
      <c r="J43" s="8" t="str">
        <f>IF(ISBLANK(Personnel!S43),"",Personnel!S43)</f>
        <v/>
      </c>
      <c r="K43" s="8"/>
      <c r="L43" s="8"/>
      <c r="M43" s="8"/>
      <c r="O43" s="8"/>
      <c r="P43" s="8"/>
      <c r="Q43" s="8"/>
      <c r="S43" s="8" t="str">
        <f>VLOOKUP(A43,Personnel!A$2:X341,24,FALSE)</f>
        <v xml:space="preserve">   </v>
      </c>
      <c r="T43" s="8"/>
      <c r="U43" s="8"/>
      <c r="V43" s="8" t="str">
        <f t="shared" si="0"/>
        <v/>
      </c>
    </row>
    <row r="44" spans="1:22" x14ac:dyDescent="0.3">
      <c r="A44" s="8" t="str">
        <f>Personnel!A44</f>
        <v>43</v>
      </c>
      <c r="B44" s="8" t="str">
        <f>Personnel!Z44</f>
        <v xml:space="preserve"> </v>
      </c>
      <c r="C44" s="8" t="str">
        <f>Personnel!AA44</f>
        <v xml:space="preserve"> </v>
      </c>
      <c r="D44" s="8" t="str">
        <f>Personnel!AB44</f>
        <v xml:space="preserve"> </v>
      </c>
      <c r="E44" s="8" t="str">
        <f>Personnel!AC44</f>
        <v xml:space="preserve"> </v>
      </c>
      <c r="F44" s="8" t="str">
        <f>Personnel!AD44</f>
        <v xml:space="preserve"> </v>
      </c>
      <c r="G44" s="8" t="str">
        <f>IF(ISBLANK(Personnel!AE44),"",Personnel!AE44)</f>
        <v/>
      </c>
      <c r="H44" s="8" t="str">
        <f>IF(ISBLANK(Personnel!AF44),"",Personnel!AF44)</f>
        <v/>
      </c>
      <c r="I44" s="8" t="str">
        <f>IF(ISBLANK(Personnel!AG44),"",Personnel!AG44)</f>
        <v/>
      </c>
      <c r="J44" s="8" t="str">
        <f>IF(ISBLANK(Personnel!S44),"",Personnel!S44)</f>
        <v/>
      </c>
      <c r="K44" s="8"/>
      <c r="L44" s="8"/>
      <c r="M44" s="8"/>
      <c r="O44" s="8"/>
      <c r="P44" s="8"/>
      <c r="Q44" s="8"/>
      <c r="S44" s="8" t="str">
        <f>VLOOKUP(A44,Personnel!A$2:X342,24,FALSE)</f>
        <v xml:space="preserve">   </v>
      </c>
      <c r="T44" s="8"/>
      <c r="U44" s="8"/>
      <c r="V44" s="8" t="str">
        <f t="shared" si="0"/>
        <v/>
      </c>
    </row>
    <row r="45" spans="1:22" x14ac:dyDescent="0.3">
      <c r="A45" s="8" t="str">
        <f>Personnel!A45</f>
        <v>44</v>
      </c>
      <c r="B45" s="8" t="str">
        <f>Personnel!Z45</f>
        <v xml:space="preserve"> </v>
      </c>
      <c r="C45" s="8" t="str">
        <f>Personnel!AA45</f>
        <v xml:space="preserve"> </v>
      </c>
      <c r="D45" s="8" t="str">
        <f>Personnel!AB45</f>
        <v xml:space="preserve"> </v>
      </c>
      <c r="E45" s="8" t="str">
        <f>Personnel!AC45</f>
        <v xml:space="preserve"> </v>
      </c>
      <c r="F45" s="8" t="str">
        <f>Personnel!AD45</f>
        <v xml:space="preserve"> </v>
      </c>
      <c r="G45" s="8" t="str">
        <f>IF(ISBLANK(Personnel!AE45),"",Personnel!AE45)</f>
        <v/>
      </c>
      <c r="H45" s="8" t="str">
        <f>IF(ISBLANK(Personnel!AF45),"",Personnel!AF45)</f>
        <v/>
      </c>
      <c r="I45" s="8" t="str">
        <f>IF(ISBLANK(Personnel!AG45),"",Personnel!AG45)</f>
        <v/>
      </c>
      <c r="J45" s="8" t="str">
        <f>IF(ISBLANK(Personnel!S45),"",Personnel!S45)</f>
        <v/>
      </c>
      <c r="K45" s="8"/>
      <c r="L45" s="8"/>
      <c r="M45" s="8"/>
      <c r="O45" s="8"/>
      <c r="P45" s="8"/>
      <c r="Q45" s="8"/>
      <c r="S45" s="8" t="str">
        <f>VLOOKUP(A45,Personnel!A$2:X343,24,FALSE)</f>
        <v xml:space="preserve">   </v>
      </c>
      <c r="T45" s="8"/>
      <c r="U45" s="8"/>
      <c r="V45" s="8" t="str">
        <f t="shared" si="0"/>
        <v/>
      </c>
    </row>
    <row r="46" spans="1:22" x14ac:dyDescent="0.3">
      <c r="A46" s="8" t="str">
        <f>Personnel!A46</f>
        <v>45</v>
      </c>
      <c r="B46" s="8" t="str">
        <f>Personnel!Z46</f>
        <v xml:space="preserve"> </v>
      </c>
      <c r="C46" s="8" t="str">
        <f>Personnel!AA46</f>
        <v xml:space="preserve"> </v>
      </c>
      <c r="D46" s="8" t="str">
        <f>Personnel!AB46</f>
        <v xml:space="preserve"> </v>
      </c>
      <c r="E46" s="8" t="str">
        <f>Personnel!AC46</f>
        <v xml:space="preserve"> </v>
      </c>
      <c r="F46" s="8" t="str">
        <f>Personnel!AD46</f>
        <v xml:space="preserve"> </v>
      </c>
      <c r="G46" s="8" t="str">
        <f>IF(ISBLANK(Personnel!AE46),"",Personnel!AE46)</f>
        <v/>
      </c>
      <c r="H46" s="8" t="str">
        <f>IF(ISBLANK(Personnel!AF46),"",Personnel!AF46)</f>
        <v/>
      </c>
      <c r="I46" s="8" t="str">
        <f>IF(ISBLANK(Personnel!AG46),"",Personnel!AG46)</f>
        <v/>
      </c>
      <c r="J46" s="8" t="str">
        <f>IF(ISBLANK(Personnel!S46),"",Personnel!S46)</f>
        <v/>
      </c>
      <c r="K46" s="8"/>
      <c r="L46" s="8"/>
      <c r="M46" s="8"/>
      <c r="O46" s="8"/>
      <c r="P46" s="8"/>
      <c r="Q46" s="8"/>
      <c r="S46" s="8" t="str">
        <f>VLOOKUP(A46,Personnel!A$2:X344,24,FALSE)</f>
        <v xml:space="preserve">   </v>
      </c>
      <c r="T46" s="8"/>
      <c r="U46" s="8"/>
      <c r="V46" s="8" t="str">
        <f t="shared" si="0"/>
        <v/>
      </c>
    </row>
    <row r="47" spans="1:22" x14ac:dyDescent="0.3">
      <c r="A47" s="8" t="str">
        <f>Personnel!A47</f>
        <v>46</v>
      </c>
      <c r="B47" s="8" t="str">
        <f>Personnel!Z47</f>
        <v xml:space="preserve"> </v>
      </c>
      <c r="C47" s="8" t="str">
        <f>Personnel!AA47</f>
        <v xml:space="preserve"> </v>
      </c>
      <c r="D47" s="8" t="str">
        <f>Personnel!AB47</f>
        <v xml:space="preserve"> </v>
      </c>
      <c r="E47" s="8" t="str">
        <f>Personnel!AC47</f>
        <v xml:space="preserve"> </v>
      </c>
      <c r="F47" s="8" t="str">
        <f>Personnel!AD47</f>
        <v xml:space="preserve"> </v>
      </c>
      <c r="G47" s="8" t="str">
        <f>IF(ISBLANK(Personnel!AE47),"",Personnel!AE47)</f>
        <v/>
      </c>
      <c r="H47" s="8" t="str">
        <f>IF(ISBLANK(Personnel!AF47),"",Personnel!AF47)</f>
        <v/>
      </c>
      <c r="I47" s="8" t="str">
        <f>IF(ISBLANK(Personnel!AG47),"",Personnel!AG47)</f>
        <v/>
      </c>
      <c r="J47" s="8" t="str">
        <f>IF(ISBLANK(Personnel!S47),"",Personnel!S47)</f>
        <v/>
      </c>
      <c r="K47" s="8"/>
      <c r="L47" s="8"/>
      <c r="M47" s="8"/>
      <c r="O47" s="8"/>
      <c r="P47" s="8"/>
      <c r="Q47" s="8"/>
      <c r="S47" s="8" t="str">
        <f>VLOOKUP(A47,Personnel!A$2:X345,24,FALSE)</f>
        <v xml:space="preserve">   </v>
      </c>
      <c r="T47" s="8"/>
      <c r="U47" s="8"/>
      <c r="V47" s="8" t="str">
        <f t="shared" si="0"/>
        <v/>
      </c>
    </row>
    <row r="48" spans="1:22" x14ac:dyDescent="0.3">
      <c r="A48" s="8" t="str">
        <f>Personnel!A48</f>
        <v>47</v>
      </c>
      <c r="B48" s="8" t="str">
        <f>Personnel!Z48</f>
        <v xml:space="preserve"> </v>
      </c>
      <c r="C48" s="8" t="str">
        <f>Personnel!AA48</f>
        <v xml:space="preserve"> </v>
      </c>
      <c r="D48" s="8" t="str">
        <f>Personnel!AB48</f>
        <v xml:space="preserve"> </v>
      </c>
      <c r="E48" s="8" t="str">
        <f>Personnel!AC48</f>
        <v xml:space="preserve"> </v>
      </c>
      <c r="F48" s="8" t="str">
        <f>Personnel!AD48</f>
        <v xml:space="preserve"> </v>
      </c>
      <c r="G48" s="8" t="str">
        <f>IF(ISBLANK(Personnel!AE48),"",Personnel!AE48)</f>
        <v/>
      </c>
      <c r="H48" s="8" t="str">
        <f>IF(ISBLANK(Personnel!AF48),"",Personnel!AF48)</f>
        <v/>
      </c>
      <c r="I48" s="8" t="str">
        <f>IF(ISBLANK(Personnel!AG48),"",Personnel!AG48)</f>
        <v/>
      </c>
      <c r="J48" s="8" t="str">
        <f>IF(ISBLANK(Personnel!S48),"",Personnel!S48)</f>
        <v/>
      </c>
      <c r="K48" s="8"/>
      <c r="L48" s="8"/>
      <c r="M48" s="8"/>
      <c r="O48" s="8"/>
      <c r="P48" s="8"/>
      <c r="Q48" s="8"/>
      <c r="S48" s="8" t="str">
        <f>VLOOKUP(A48,Personnel!A$2:X346,24,FALSE)</f>
        <v xml:space="preserve">   </v>
      </c>
      <c r="T48" s="8"/>
      <c r="U48" s="8"/>
      <c r="V48" s="8" t="str">
        <f t="shared" si="0"/>
        <v/>
      </c>
    </row>
    <row r="49" spans="1:22" x14ac:dyDescent="0.3">
      <c r="A49" s="8" t="str">
        <f>Personnel!A49</f>
        <v>48</v>
      </c>
      <c r="B49" s="8" t="str">
        <f>Personnel!Z49</f>
        <v xml:space="preserve"> </v>
      </c>
      <c r="C49" s="8" t="str">
        <f>Personnel!AA49</f>
        <v xml:space="preserve"> </v>
      </c>
      <c r="D49" s="8" t="str">
        <f>Personnel!AB49</f>
        <v xml:space="preserve"> </v>
      </c>
      <c r="E49" s="8" t="str">
        <f>Personnel!AC49</f>
        <v xml:space="preserve"> </v>
      </c>
      <c r="F49" s="8" t="str">
        <f>Personnel!AD49</f>
        <v xml:space="preserve"> </v>
      </c>
      <c r="G49" s="8" t="str">
        <f>IF(ISBLANK(Personnel!AE49),"",Personnel!AE49)</f>
        <v/>
      </c>
      <c r="H49" s="8" t="str">
        <f>IF(ISBLANK(Personnel!AF49),"",Personnel!AF49)</f>
        <v/>
      </c>
      <c r="I49" s="8" t="str">
        <f>IF(ISBLANK(Personnel!AG49),"",Personnel!AG49)</f>
        <v/>
      </c>
      <c r="J49" s="8" t="str">
        <f>IF(ISBLANK(Personnel!S49),"",Personnel!S49)</f>
        <v/>
      </c>
      <c r="K49" s="8"/>
      <c r="L49" s="8"/>
      <c r="M49" s="8"/>
      <c r="O49" s="8"/>
      <c r="P49" s="8"/>
      <c r="Q49" s="8"/>
      <c r="S49" s="8" t="str">
        <f>VLOOKUP(A49,Personnel!A$2:X347,24,FALSE)</f>
        <v xml:space="preserve">   </v>
      </c>
      <c r="T49" s="8"/>
      <c r="U49" s="8"/>
      <c r="V49" s="8" t="str">
        <f t="shared" si="0"/>
        <v/>
      </c>
    </row>
    <row r="50" spans="1:22" x14ac:dyDescent="0.3">
      <c r="A50" s="8" t="str">
        <f>Personnel!A50</f>
        <v>49</v>
      </c>
      <c r="B50" s="8" t="str">
        <f>Personnel!Z50</f>
        <v xml:space="preserve"> </v>
      </c>
      <c r="C50" s="8" t="str">
        <f>Personnel!AA50</f>
        <v xml:space="preserve"> </v>
      </c>
      <c r="D50" s="8" t="str">
        <f>Personnel!AB50</f>
        <v xml:space="preserve"> </v>
      </c>
      <c r="E50" s="8" t="str">
        <f>Personnel!AC50</f>
        <v xml:space="preserve"> </v>
      </c>
      <c r="F50" s="8" t="str">
        <f>Personnel!AD50</f>
        <v xml:space="preserve"> </v>
      </c>
      <c r="G50" s="8" t="str">
        <f>IF(ISBLANK(Personnel!AE50),"",Personnel!AE50)</f>
        <v/>
      </c>
      <c r="H50" s="8" t="str">
        <f>IF(ISBLANK(Personnel!AF50),"",Personnel!AF50)</f>
        <v/>
      </c>
      <c r="I50" s="8" t="str">
        <f>IF(ISBLANK(Personnel!AG50),"",Personnel!AG50)</f>
        <v/>
      </c>
      <c r="J50" s="8" t="str">
        <f>IF(ISBLANK(Personnel!S50),"",Personnel!S50)</f>
        <v/>
      </c>
      <c r="K50" s="8"/>
      <c r="L50" s="8"/>
      <c r="M50" s="8"/>
      <c r="O50" s="8"/>
      <c r="P50" s="8"/>
      <c r="Q50" s="8"/>
      <c r="S50" s="8" t="str">
        <f>VLOOKUP(A50,Personnel!A$2:X348,24,FALSE)</f>
        <v xml:space="preserve">   </v>
      </c>
      <c r="T50" s="8"/>
      <c r="U50" s="8"/>
      <c r="V50" s="8" t="str">
        <f t="shared" si="0"/>
        <v/>
      </c>
    </row>
    <row r="51" spans="1:22" x14ac:dyDescent="0.3">
      <c r="A51" s="8" t="str">
        <f>Personnel!A51</f>
        <v>50</v>
      </c>
      <c r="B51" s="8" t="str">
        <f>Personnel!Z51</f>
        <v xml:space="preserve"> </v>
      </c>
      <c r="C51" s="8" t="str">
        <f>Personnel!AA51</f>
        <v xml:space="preserve"> </v>
      </c>
      <c r="D51" s="8" t="str">
        <f>Personnel!AB51</f>
        <v xml:space="preserve"> </v>
      </c>
      <c r="E51" s="8" t="str">
        <f>Personnel!AC51</f>
        <v xml:space="preserve"> </v>
      </c>
      <c r="F51" s="8" t="str">
        <f>Personnel!AD51</f>
        <v xml:space="preserve"> </v>
      </c>
      <c r="G51" s="8" t="str">
        <f>IF(ISBLANK(Personnel!AE51),"",Personnel!AE51)</f>
        <v/>
      </c>
      <c r="H51" s="8" t="str">
        <f>IF(ISBLANK(Personnel!AF51),"",Personnel!AF51)</f>
        <v/>
      </c>
      <c r="I51" s="8" t="str">
        <f>IF(ISBLANK(Personnel!AG51),"",Personnel!AG51)</f>
        <v/>
      </c>
      <c r="J51" s="8" t="str">
        <f>IF(ISBLANK(Personnel!S51),"",Personnel!S51)</f>
        <v/>
      </c>
      <c r="K51" s="8"/>
      <c r="L51" s="8"/>
      <c r="M51" s="8"/>
      <c r="O51" s="8"/>
      <c r="P51" s="8"/>
      <c r="Q51" s="8"/>
      <c r="S51" s="8" t="str">
        <f>VLOOKUP(A51,Personnel!A$2:X349,24,FALSE)</f>
        <v xml:space="preserve">   </v>
      </c>
      <c r="T51" s="8"/>
      <c r="U51" s="8"/>
      <c r="V51" s="8" t="str">
        <f t="shared" si="0"/>
        <v/>
      </c>
    </row>
    <row r="52" spans="1:22" x14ac:dyDescent="0.3">
      <c r="A52" s="8" t="str">
        <f>Personnel!A52</f>
        <v>51</v>
      </c>
      <c r="B52" s="8" t="str">
        <f>Personnel!Z52</f>
        <v xml:space="preserve"> </v>
      </c>
      <c r="C52" s="8" t="str">
        <f>Personnel!AA52</f>
        <v xml:space="preserve"> </v>
      </c>
      <c r="D52" s="8" t="str">
        <f>Personnel!AB52</f>
        <v xml:space="preserve"> </v>
      </c>
      <c r="E52" s="8" t="str">
        <f>Personnel!AC52</f>
        <v xml:space="preserve"> </v>
      </c>
      <c r="F52" s="8" t="str">
        <f>Personnel!AD52</f>
        <v xml:space="preserve"> </v>
      </c>
      <c r="G52" s="8" t="str">
        <f>IF(ISBLANK(Personnel!AE52),"",Personnel!AE52)</f>
        <v/>
      </c>
      <c r="H52" s="8" t="str">
        <f>IF(ISBLANK(Personnel!AF52),"",Personnel!AF52)</f>
        <v/>
      </c>
      <c r="I52" s="8" t="str">
        <f>IF(ISBLANK(Personnel!AG52),"",Personnel!AG52)</f>
        <v/>
      </c>
      <c r="J52" s="8" t="str">
        <f>IF(ISBLANK(Personnel!S52),"",Personnel!S52)</f>
        <v/>
      </c>
      <c r="K52" s="8"/>
      <c r="L52" s="8"/>
      <c r="M52" s="8"/>
      <c r="O52" s="8"/>
      <c r="P52" s="8"/>
      <c r="Q52" s="8"/>
      <c r="S52" s="8" t="str">
        <f>VLOOKUP(A52,Personnel!A$2:X350,24,FALSE)</f>
        <v xml:space="preserve">   </v>
      </c>
      <c r="T52" s="8"/>
      <c r="U52" s="8"/>
      <c r="V52" s="8" t="str">
        <f t="shared" si="0"/>
        <v/>
      </c>
    </row>
    <row r="53" spans="1:22" x14ac:dyDescent="0.3">
      <c r="A53" s="8" t="str">
        <f>Personnel!A53</f>
        <v>52</v>
      </c>
      <c r="B53" s="8" t="str">
        <f>Personnel!Z53</f>
        <v xml:space="preserve"> </v>
      </c>
      <c r="C53" s="8" t="str">
        <f>Personnel!AA53</f>
        <v xml:space="preserve"> </v>
      </c>
      <c r="D53" s="8" t="str">
        <f>Personnel!AB53</f>
        <v xml:space="preserve"> </v>
      </c>
      <c r="E53" s="8" t="str">
        <f>Personnel!AC53</f>
        <v xml:space="preserve"> </v>
      </c>
      <c r="F53" s="8" t="str">
        <f>Personnel!AD53</f>
        <v xml:space="preserve"> </v>
      </c>
      <c r="G53" s="8" t="str">
        <f>IF(ISBLANK(Personnel!AE53),"",Personnel!AE53)</f>
        <v/>
      </c>
      <c r="H53" s="8" t="str">
        <f>IF(ISBLANK(Personnel!AF53),"",Personnel!AF53)</f>
        <v/>
      </c>
      <c r="I53" s="8" t="str">
        <f>IF(ISBLANK(Personnel!AG53),"",Personnel!AG53)</f>
        <v/>
      </c>
      <c r="J53" s="8" t="str">
        <f>IF(ISBLANK(Personnel!S53),"",Personnel!S53)</f>
        <v/>
      </c>
      <c r="K53" s="8"/>
      <c r="L53" s="8"/>
      <c r="M53" s="8"/>
      <c r="O53" s="8"/>
      <c r="P53" s="8"/>
      <c r="Q53" s="8"/>
      <c r="S53" s="8" t="str">
        <f>VLOOKUP(A53,Personnel!A$2:X351,24,FALSE)</f>
        <v xml:space="preserve">   </v>
      </c>
      <c r="T53" s="8"/>
      <c r="U53" s="8"/>
      <c r="V53" s="8" t="str">
        <f t="shared" si="0"/>
        <v/>
      </c>
    </row>
    <row r="54" spans="1:22" x14ac:dyDescent="0.3">
      <c r="A54" s="8" t="str">
        <f>Personnel!A54</f>
        <v>53</v>
      </c>
      <c r="B54" s="8" t="str">
        <f>Personnel!Z54</f>
        <v xml:space="preserve"> </v>
      </c>
      <c r="C54" s="8" t="str">
        <f>Personnel!AA54</f>
        <v xml:space="preserve"> </v>
      </c>
      <c r="D54" s="8" t="str">
        <f>Personnel!AB54</f>
        <v xml:space="preserve"> </v>
      </c>
      <c r="E54" s="8" t="str">
        <f>Personnel!AC54</f>
        <v xml:space="preserve"> </v>
      </c>
      <c r="F54" s="8" t="str">
        <f>Personnel!AD54</f>
        <v xml:space="preserve"> </v>
      </c>
      <c r="G54" s="8" t="str">
        <f>IF(ISBLANK(Personnel!AE54),"",Personnel!AE54)</f>
        <v/>
      </c>
      <c r="H54" s="8" t="str">
        <f>IF(ISBLANK(Personnel!AF54),"",Personnel!AF54)</f>
        <v/>
      </c>
      <c r="I54" s="8" t="str">
        <f>IF(ISBLANK(Personnel!AG54),"",Personnel!AG54)</f>
        <v/>
      </c>
      <c r="J54" s="8" t="str">
        <f>IF(ISBLANK(Personnel!S54),"",Personnel!S54)</f>
        <v/>
      </c>
      <c r="K54" s="8"/>
      <c r="L54" s="8"/>
      <c r="M54" s="8"/>
      <c r="O54" s="8"/>
      <c r="P54" s="8"/>
      <c r="Q54" s="8"/>
      <c r="S54" s="8" t="str">
        <f>VLOOKUP(A54,Personnel!A$2:X352,24,FALSE)</f>
        <v xml:space="preserve">   </v>
      </c>
      <c r="T54" s="8"/>
      <c r="U54" s="8"/>
      <c r="V54" s="8" t="str">
        <f t="shared" si="0"/>
        <v/>
      </c>
    </row>
    <row r="55" spans="1:22" x14ac:dyDescent="0.3">
      <c r="A55" s="8" t="str">
        <f>Personnel!A55</f>
        <v>54</v>
      </c>
      <c r="B55" s="8" t="str">
        <f>Personnel!Z55</f>
        <v xml:space="preserve"> </v>
      </c>
      <c r="C55" s="8" t="str">
        <f>Personnel!AA55</f>
        <v xml:space="preserve"> </v>
      </c>
      <c r="D55" s="8" t="str">
        <f>Personnel!AB55</f>
        <v xml:space="preserve"> </v>
      </c>
      <c r="E55" s="8" t="str">
        <f>Personnel!AC55</f>
        <v xml:space="preserve"> </v>
      </c>
      <c r="F55" s="8" t="str">
        <f>Personnel!AD55</f>
        <v xml:space="preserve"> </v>
      </c>
      <c r="G55" s="8" t="str">
        <f>IF(ISBLANK(Personnel!AE55),"",Personnel!AE55)</f>
        <v/>
      </c>
      <c r="H55" s="8" t="str">
        <f>IF(ISBLANK(Personnel!AF55),"",Personnel!AF55)</f>
        <v/>
      </c>
      <c r="I55" s="8" t="str">
        <f>IF(ISBLANK(Personnel!AG55),"",Personnel!AG55)</f>
        <v/>
      </c>
      <c r="J55" s="8" t="str">
        <f>IF(ISBLANK(Personnel!S55),"",Personnel!S55)</f>
        <v/>
      </c>
      <c r="K55" s="8"/>
      <c r="L55" s="8"/>
      <c r="M55" s="8"/>
      <c r="O55" s="8"/>
      <c r="P55" s="8"/>
      <c r="Q55" s="8"/>
      <c r="S55" s="8" t="str">
        <f>VLOOKUP(A55,Personnel!A$2:X353,24,FALSE)</f>
        <v xml:space="preserve">   </v>
      </c>
      <c r="T55" s="8"/>
      <c r="U55" s="8"/>
      <c r="V55" s="8" t="str">
        <f t="shared" si="0"/>
        <v/>
      </c>
    </row>
    <row r="56" spans="1:22" x14ac:dyDescent="0.3">
      <c r="A56" s="8" t="str">
        <f>Personnel!A56</f>
        <v>55</v>
      </c>
      <c r="B56" s="8" t="str">
        <f>Personnel!Z56</f>
        <v xml:space="preserve"> </v>
      </c>
      <c r="C56" s="8" t="str">
        <f>Personnel!AA56</f>
        <v xml:space="preserve"> </v>
      </c>
      <c r="D56" s="8" t="str">
        <f>Personnel!AB56</f>
        <v xml:space="preserve"> </v>
      </c>
      <c r="E56" s="8" t="str">
        <f>Personnel!AC56</f>
        <v xml:space="preserve"> </v>
      </c>
      <c r="F56" s="8" t="str">
        <f>Personnel!AD56</f>
        <v xml:space="preserve"> </v>
      </c>
      <c r="G56" s="8" t="str">
        <f>IF(ISBLANK(Personnel!AE56),"",Personnel!AE56)</f>
        <v/>
      </c>
      <c r="H56" s="8" t="str">
        <f>IF(ISBLANK(Personnel!AF56),"",Personnel!AF56)</f>
        <v/>
      </c>
      <c r="I56" s="8" t="str">
        <f>IF(ISBLANK(Personnel!AG56),"",Personnel!AG56)</f>
        <v/>
      </c>
      <c r="J56" s="8" t="str">
        <f>IF(ISBLANK(Personnel!S56),"",Personnel!S56)</f>
        <v/>
      </c>
      <c r="K56" s="8"/>
      <c r="L56" s="8"/>
      <c r="M56" s="8"/>
      <c r="O56" s="8"/>
      <c r="P56" s="8"/>
      <c r="Q56" s="8"/>
      <c r="S56" s="8" t="str">
        <f>VLOOKUP(A56,Personnel!A$2:X354,24,FALSE)</f>
        <v xml:space="preserve">   </v>
      </c>
      <c r="T56" s="8"/>
      <c r="U56" s="8"/>
      <c r="V56" s="8" t="str">
        <f t="shared" si="0"/>
        <v/>
      </c>
    </row>
    <row r="57" spans="1:22" x14ac:dyDescent="0.3">
      <c r="A57" s="8" t="str">
        <f>Personnel!A57</f>
        <v>56</v>
      </c>
      <c r="B57" s="8" t="str">
        <f>Personnel!Z57</f>
        <v xml:space="preserve"> </v>
      </c>
      <c r="C57" s="8" t="str">
        <f>Personnel!AA57</f>
        <v xml:space="preserve"> </v>
      </c>
      <c r="D57" s="8" t="str">
        <f>Personnel!AB57</f>
        <v xml:space="preserve"> </v>
      </c>
      <c r="E57" s="8" t="str">
        <f>Personnel!AC57</f>
        <v xml:space="preserve"> </v>
      </c>
      <c r="F57" s="8" t="str">
        <f>Personnel!AD57</f>
        <v xml:space="preserve"> </v>
      </c>
      <c r="G57" s="8" t="str">
        <f>IF(ISBLANK(Personnel!AE57),"",Personnel!AE57)</f>
        <v/>
      </c>
      <c r="H57" s="8" t="str">
        <f>IF(ISBLANK(Personnel!AF57),"",Personnel!AF57)</f>
        <v/>
      </c>
      <c r="I57" s="8" t="str">
        <f>IF(ISBLANK(Personnel!AG57),"",Personnel!AG57)</f>
        <v/>
      </c>
      <c r="J57" s="8" t="str">
        <f>IF(ISBLANK(Personnel!S57),"",Personnel!S57)</f>
        <v/>
      </c>
      <c r="K57" s="8"/>
      <c r="L57" s="8"/>
      <c r="M57" s="8"/>
      <c r="O57" s="8"/>
      <c r="P57" s="8"/>
      <c r="Q57" s="8"/>
      <c r="S57" s="8" t="str">
        <f>VLOOKUP(A57,Personnel!A$2:X355,24,FALSE)</f>
        <v xml:space="preserve">   </v>
      </c>
      <c r="T57" s="8"/>
      <c r="U57" s="8"/>
      <c r="V57" s="8" t="str">
        <f t="shared" si="0"/>
        <v/>
      </c>
    </row>
    <row r="58" spans="1:22" x14ac:dyDescent="0.3">
      <c r="A58" s="8" t="str">
        <f>Personnel!A58</f>
        <v>57</v>
      </c>
      <c r="B58" s="8" t="str">
        <f>Personnel!Z58</f>
        <v xml:space="preserve"> </v>
      </c>
      <c r="C58" s="8" t="str">
        <f>Personnel!AA58</f>
        <v xml:space="preserve"> </v>
      </c>
      <c r="D58" s="8" t="str">
        <f>Personnel!AB58</f>
        <v xml:space="preserve"> </v>
      </c>
      <c r="E58" s="8" t="str">
        <f>Personnel!AC58</f>
        <v xml:space="preserve"> </v>
      </c>
      <c r="F58" s="8" t="str">
        <f>Personnel!AD58</f>
        <v xml:space="preserve"> </v>
      </c>
      <c r="G58" s="8" t="str">
        <f>IF(ISBLANK(Personnel!AE58),"",Personnel!AE58)</f>
        <v/>
      </c>
      <c r="H58" s="8" t="str">
        <f>IF(ISBLANK(Personnel!AF58),"",Personnel!AF58)</f>
        <v/>
      </c>
      <c r="I58" s="8" t="str">
        <f>IF(ISBLANK(Personnel!AG58),"",Personnel!AG58)</f>
        <v/>
      </c>
      <c r="J58" s="8" t="str">
        <f>IF(ISBLANK(Personnel!S58),"",Personnel!S58)</f>
        <v/>
      </c>
      <c r="K58" s="8"/>
      <c r="L58" s="8"/>
      <c r="M58" s="8"/>
      <c r="O58" s="8"/>
      <c r="P58" s="8"/>
      <c r="Q58" s="8"/>
      <c r="S58" s="8" t="str">
        <f>VLOOKUP(A58,Personnel!A$2:X356,24,FALSE)</f>
        <v xml:space="preserve">   </v>
      </c>
      <c r="T58" s="8"/>
      <c r="U58" s="8"/>
      <c r="V58" s="8" t="str">
        <f t="shared" si="0"/>
        <v/>
      </c>
    </row>
    <row r="59" spans="1:22" x14ac:dyDescent="0.3">
      <c r="A59" s="8" t="str">
        <f>Personnel!A59</f>
        <v>58</v>
      </c>
      <c r="B59" s="8" t="str">
        <f>Personnel!Z59</f>
        <v xml:space="preserve"> </v>
      </c>
      <c r="C59" s="8" t="str">
        <f>Personnel!AA59</f>
        <v xml:space="preserve"> </v>
      </c>
      <c r="D59" s="8" t="str">
        <f>Personnel!AB59</f>
        <v xml:space="preserve"> </v>
      </c>
      <c r="E59" s="8" t="str">
        <f>Personnel!AC59</f>
        <v xml:space="preserve"> </v>
      </c>
      <c r="F59" s="8" t="str">
        <f>Personnel!AD59</f>
        <v xml:space="preserve"> </v>
      </c>
      <c r="G59" s="8" t="str">
        <f>IF(ISBLANK(Personnel!AE59),"",Personnel!AE59)</f>
        <v/>
      </c>
      <c r="H59" s="8" t="str">
        <f>IF(ISBLANK(Personnel!AF59),"",Personnel!AF59)</f>
        <v/>
      </c>
      <c r="I59" s="8" t="str">
        <f>IF(ISBLANK(Personnel!AG59),"",Personnel!AG59)</f>
        <v/>
      </c>
      <c r="J59" s="8" t="str">
        <f>IF(ISBLANK(Personnel!S59),"",Personnel!S59)</f>
        <v/>
      </c>
      <c r="K59" s="8"/>
      <c r="L59" s="8"/>
      <c r="M59" s="8"/>
      <c r="O59" s="8"/>
      <c r="P59" s="8"/>
      <c r="Q59" s="8"/>
      <c r="S59" s="8" t="str">
        <f>VLOOKUP(A59,Personnel!A$2:X357,24,FALSE)</f>
        <v xml:space="preserve">   </v>
      </c>
      <c r="T59" s="8"/>
      <c r="U59" s="8"/>
      <c r="V59" s="8" t="str">
        <f t="shared" si="0"/>
        <v/>
      </c>
    </row>
    <row r="60" spans="1:22" x14ac:dyDescent="0.3">
      <c r="A60" s="8" t="str">
        <f>Personnel!A60</f>
        <v>59</v>
      </c>
      <c r="B60" s="8" t="str">
        <f>Personnel!Z60</f>
        <v xml:space="preserve"> </v>
      </c>
      <c r="C60" s="8" t="str">
        <f>Personnel!AA60</f>
        <v xml:space="preserve"> </v>
      </c>
      <c r="D60" s="8" t="str">
        <f>Personnel!AB60</f>
        <v xml:space="preserve"> </v>
      </c>
      <c r="E60" s="8" t="str">
        <f>Personnel!AC60</f>
        <v xml:space="preserve"> </v>
      </c>
      <c r="F60" s="8" t="str">
        <f>Personnel!AD60</f>
        <v xml:space="preserve"> </v>
      </c>
      <c r="G60" s="8" t="str">
        <f>IF(ISBLANK(Personnel!AE60),"",Personnel!AE60)</f>
        <v/>
      </c>
      <c r="H60" s="8" t="str">
        <f>IF(ISBLANK(Personnel!AF60),"",Personnel!AF60)</f>
        <v/>
      </c>
      <c r="I60" s="8" t="str">
        <f>IF(ISBLANK(Personnel!AG60),"",Personnel!AG60)</f>
        <v/>
      </c>
      <c r="J60" s="8" t="str">
        <f>IF(ISBLANK(Personnel!S60),"",Personnel!S60)</f>
        <v/>
      </c>
      <c r="K60" s="8"/>
      <c r="L60" s="8"/>
      <c r="M60" s="8"/>
      <c r="O60" s="8"/>
      <c r="P60" s="8"/>
      <c r="Q60" s="8"/>
      <c r="S60" s="8" t="str">
        <f>VLOOKUP(A60,Personnel!A$2:X358,24,FALSE)</f>
        <v xml:space="preserve">   </v>
      </c>
      <c r="T60" s="8"/>
      <c r="U60" s="8"/>
      <c r="V60" s="8" t="str">
        <f t="shared" si="0"/>
        <v/>
      </c>
    </row>
    <row r="61" spans="1:22" x14ac:dyDescent="0.3">
      <c r="A61" s="8" t="str">
        <f>Personnel!A61</f>
        <v>60</v>
      </c>
      <c r="B61" s="8" t="str">
        <f>Personnel!Z61</f>
        <v xml:space="preserve"> </v>
      </c>
      <c r="C61" s="8" t="str">
        <f>Personnel!AA61</f>
        <v xml:space="preserve"> </v>
      </c>
      <c r="D61" s="8" t="str">
        <f>Personnel!AB61</f>
        <v xml:space="preserve"> </v>
      </c>
      <c r="E61" s="8" t="str">
        <f>Personnel!AC61</f>
        <v xml:space="preserve"> </v>
      </c>
      <c r="F61" s="8" t="str">
        <f>Personnel!AD61</f>
        <v xml:space="preserve"> </v>
      </c>
      <c r="G61" s="8" t="str">
        <f>IF(ISBLANK(Personnel!AE61),"",Personnel!AE61)</f>
        <v/>
      </c>
      <c r="H61" s="8" t="str">
        <f>IF(ISBLANK(Personnel!AF61),"",Personnel!AF61)</f>
        <v/>
      </c>
      <c r="I61" s="8" t="str">
        <f>IF(ISBLANK(Personnel!AG61),"",Personnel!AG61)</f>
        <v/>
      </c>
      <c r="J61" s="8" t="str">
        <f>IF(ISBLANK(Personnel!S61),"",Personnel!S61)</f>
        <v/>
      </c>
      <c r="K61" s="8"/>
      <c r="L61" s="8"/>
      <c r="M61" s="8"/>
      <c r="O61" s="8"/>
      <c r="P61" s="8"/>
      <c r="Q61" s="8"/>
      <c r="S61" s="8" t="str">
        <f>VLOOKUP(A61,Personnel!A$2:X359,24,FALSE)</f>
        <v xml:space="preserve">   </v>
      </c>
      <c r="T61" s="8"/>
      <c r="U61" s="8"/>
      <c r="V61" s="8" t="str">
        <f t="shared" si="0"/>
        <v/>
      </c>
    </row>
    <row r="62" spans="1:22" x14ac:dyDescent="0.3">
      <c r="A62" s="8" t="str">
        <f>Personnel!A62</f>
        <v>61</v>
      </c>
      <c r="B62" s="8" t="str">
        <f>Personnel!Z62</f>
        <v xml:space="preserve"> </v>
      </c>
      <c r="C62" s="8" t="str">
        <f>Personnel!AA62</f>
        <v xml:space="preserve"> </v>
      </c>
      <c r="D62" s="8" t="str">
        <f>Personnel!AB62</f>
        <v xml:space="preserve"> </v>
      </c>
      <c r="E62" s="8" t="str">
        <f>Personnel!AC62</f>
        <v xml:space="preserve"> </v>
      </c>
      <c r="F62" s="8" t="str">
        <f>Personnel!AD62</f>
        <v xml:space="preserve"> </v>
      </c>
      <c r="G62" s="8" t="str">
        <f>IF(ISBLANK(Personnel!AE62),"",Personnel!AE62)</f>
        <v/>
      </c>
      <c r="H62" s="8" t="str">
        <f>IF(ISBLANK(Personnel!AF62),"",Personnel!AF62)</f>
        <v/>
      </c>
      <c r="I62" s="8" t="str">
        <f>IF(ISBLANK(Personnel!AG62),"",Personnel!AG62)</f>
        <v/>
      </c>
      <c r="J62" s="8" t="str">
        <f>IF(ISBLANK(Personnel!S62),"",Personnel!S62)</f>
        <v/>
      </c>
      <c r="K62" s="8"/>
      <c r="L62" s="8"/>
      <c r="M62" s="8"/>
      <c r="O62" s="8"/>
      <c r="P62" s="8"/>
      <c r="Q62" s="8"/>
      <c r="S62" s="8" t="str">
        <f>VLOOKUP(A62,Personnel!A$2:X360,24,FALSE)</f>
        <v xml:space="preserve">   </v>
      </c>
      <c r="T62" s="8"/>
      <c r="U62" s="8"/>
      <c r="V62" s="8" t="str">
        <f t="shared" si="0"/>
        <v/>
      </c>
    </row>
    <row r="63" spans="1:22" x14ac:dyDescent="0.3">
      <c r="A63" s="8" t="str">
        <f>Personnel!A63</f>
        <v>62</v>
      </c>
      <c r="B63" s="8" t="str">
        <f>Personnel!Z63</f>
        <v xml:space="preserve"> </v>
      </c>
      <c r="C63" s="8" t="str">
        <f>Personnel!AA63</f>
        <v xml:space="preserve"> </v>
      </c>
      <c r="D63" s="8" t="str">
        <f>Personnel!AB63</f>
        <v xml:space="preserve"> </v>
      </c>
      <c r="E63" s="8" t="str">
        <f>Personnel!AC63</f>
        <v xml:space="preserve"> </v>
      </c>
      <c r="F63" s="8" t="str">
        <f>Personnel!AD63</f>
        <v xml:space="preserve"> </v>
      </c>
      <c r="G63" s="8" t="str">
        <f>IF(ISBLANK(Personnel!AE63),"",Personnel!AE63)</f>
        <v/>
      </c>
      <c r="H63" s="8" t="str">
        <f>IF(ISBLANK(Personnel!AF63),"",Personnel!AF63)</f>
        <v/>
      </c>
      <c r="I63" s="8" t="str">
        <f>IF(ISBLANK(Personnel!AG63),"",Personnel!AG63)</f>
        <v/>
      </c>
      <c r="J63" s="8" t="str">
        <f>IF(ISBLANK(Personnel!S63),"",Personnel!S63)</f>
        <v/>
      </c>
      <c r="K63" s="8"/>
      <c r="L63" s="8"/>
      <c r="M63" s="8"/>
      <c r="O63" s="8"/>
      <c r="P63" s="8"/>
      <c r="Q63" s="8"/>
      <c r="S63" s="8" t="str">
        <f>VLOOKUP(A63,Personnel!A$2:X361,24,FALSE)</f>
        <v xml:space="preserve">   </v>
      </c>
      <c r="T63" s="8"/>
      <c r="U63" s="8"/>
      <c r="V63" s="8" t="str">
        <f t="shared" si="0"/>
        <v/>
      </c>
    </row>
    <row r="64" spans="1:22" x14ac:dyDescent="0.3">
      <c r="A64" s="8" t="str">
        <f>Personnel!A64</f>
        <v>63</v>
      </c>
      <c r="J64" s="8" t="str">
        <f>IF(ISBLANK(Personnel!S64),"",Personnel!S64)</f>
        <v/>
      </c>
      <c r="S64" s="8" t="str">
        <f>VLOOKUP(A64,Personnel!A$2:X362,24,FALSE)</f>
        <v xml:space="preserve">   </v>
      </c>
      <c r="T64" s="8"/>
      <c r="U64" s="8"/>
      <c r="V64" s="8" t="str">
        <f t="shared" si="0"/>
        <v/>
      </c>
    </row>
    <row r="65" spans="1:22" x14ac:dyDescent="0.3">
      <c r="A65" s="8" t="str">
        <f>Personnel!A65</f>
        <v>64</v>
      </c>
      <c r="J65" s="8" t="str">
        <f>IF(ISBLANK(Personnel!S65),"",Personnel!S65)</f>
        <v/>
      </c>
      <c r="S65" s="8" t="str">
        <f>VLOOKUP(A65,Personnel!A$2:X363,24,FALSE)</f>
        <v xml:space="preserve">   </v>
      </c>
      <c r="T65" s="8"/>
      <c r="U65" s="8"/>
      <c r="V65" s="8" t="str">
        <f t="shared" si="0"/>
        <v/>
      </c>
    </row>
    <row r="66" spans="1:22" x14ac:dyDescent="0.3">
      <c r="A66" s="8" t="str">
        <f>Personnel!A66</f>
        <v>65</v>
      </c>
      <c r="J66" s="8" t="str">
        <f>IF(ISBLANK(Personnel!S66),"",Personnel!S66)</f>
        <v/>
      </c>
      <c r="S66" s="8" t="str">
        <f>VLOOKUP(A66,Personnel!A$2:X364,24,FALSE)</f>
        <v xml:space="preserve">   </v>
      </c>
      <c r="T66" s="8"/>
      <c r="U66" s="8"/>
      <c r="V66" s="8" t="str">
        <f t="shared" si="0"/>
        <v/>
      </c>
    </row>
    <row r="67" spans="1:22" x14ac:dyDescent="0.3">
      <c r="A67" s="8" t="str">
        <f>Personnel!A67</f>
        <v>66</v>
      </c>
      <c r="J67" s="8" t="str">
        <f>IF(ISBLANK(Personnel!S67),"",Personnel!S67)</f>
        <v/>
      </c>
      <c r="S67" s="8" t="str">
        <f>VLOOKUP(A67,Personnel!A$2:X365,24,FALSE)</f>
        <v xml:space="preserve">   </v>
      </c>
      <c r="T67" s="8"/>
      <c r="U67" s="8"/>
      <c r="V67" s="8" t="str">
        <f t="shared" ref="V67:V130" si="1">IF(J67="","","insert into contact values ('"&amp;A67&amp;"','"&amp;B67&amp;"','"&amp;C67&amp;"','"&amp;D67&amp;"','"&amp;E67&amp;"','"&amp;F67&amp;"','"&amp;G67&amp;"','"&amp;H67&amp;"','"&amp;I67&amp;"','"&amp;J67&amp;"','"&amp;K67&amp;"','"&amp;L67&amp;"','"&amp;M67&amp;"','"&amp;N67&amp;"','"&amp;O67&amp;"','"&amp;P67&amp;"','"&amp;Q67&amp;"')")</f>
        <v/>
      </c>
    </row>
    <row r="68" spans="1:22" x14ac:dyDescent="0.3">
      <c r="A68" s="8" t="str">
        <f>Personnel!A68</f>
        <v>67</v>
      </c>
      <c r="J68" s="8" t="str">
        <f>IF(ISBLANK(Personnel!S68),"",Personnel!S68)</f>
        <v/>
      </c>
      <c r="S68" s="8" t="str">
        <f>VLOOKUP(A68,Personnel!A$2:X366,24,FALSE)</f>
        <v xml:space="preserve">   </v>
      </c>
      <c r="T68" s="8"/>
      <c r="U68" s="8"/>
      <c r="V68" s="8" t="str">
        <f t="shared" si="1"/>
        <v/>
      </c>
    </row>
    <row r="69" spans="1:22" x14ac:dyDescent="0.3">
      <c r="A69" s="8" t="str">
        <f>Personnel!A69</f>
        <v>68</v>
      </c>
      <c r="J69" s="8" t="str">
        <f>IF(ISBLANK(Personnel!S69),"",Personnel!S69)</f>
        <v/>
      </c>
      <c r="S69" s="8" t="str">
        <f>VLOOKUP(A69,Personnel!A$2:X367,24,FALSE)</f>
        <v xml:space="preserve">   </v>
      </c>
      <c r="T69" s="8"/>
      <c r="U69" s="8"/>
      <c r="V69" s="8" t="str">
        <f t="shared" si="1"/>
        <v/>
      </c>
    </row>
    <row r="70" spans="1:22" x14ac:dyDescent="0.3">
      <c r="A70" s="8" t="str">
        <f>Personnel!A70</f>
        <v>69</v>
      </c>
      <c r="J70" s="8" t="str">
        <f>IF(ISBLANK(Personnel!S70),"",Personnel!S70)</f>
        <v/>
      </c>
      <c r="S70" s="8" t="str">
        <f>VLOOKUP(A70,Personnel!A$2:X368,24,FALSE)</f>
        <v xml:space="preserve">   </v>
      </c>
      <c r="T70" s="8"/>
      <c r="U70" s="8"/>
      <c r="V70" s="8" t="str">
        <f t="shared" si="1"/>
        <v/>
      </c>
    </row>
    <row r="71" spans="1:22" x14ac:dyDescent="0.3">
      <c r="A71" s="8" t="str">
        <f>Personnel!A71</f>
        <v>70</v>
      </c>
      <c r="J71" s="8" t="str">
        <f>IF(ISBLANK(Personnel!S71),"",Personnel!S71)</f>
        <v/>
      </c>
      <c r="S71" s="8" t="str">
        <f>VLOOKUP(A71,Personnel!A$2:X369,24,FALSE)</f>
        <v xml:space="preserve">   </v>
      </c>
      <c r="T71" s="8"/>
      <c r="U71" s="8"/>
      <c r="V71" s="8" t="str">
        <f t="shared" si="1"/>
        <v/>
      </c>
    </row>
    <row r="72" spans="1:22" x14ac:dyDescent="0.3">
      <c r="A72" s="8" t="str">
        <f>Personnel!A72</f>
        <v>71</v>
      </c>
      <c r="J72" s="8" t="str">
        <f>IF(ISBLANK(Personnel!S72),"",Personnel!S72)</f>
        <v/>
      </c>
      <c r="S72" s="8" t="str">
        <f>VLOOKUP(A72,Personnel!A$2:X370,24,FALSE)</f>
        <v xml:space="preserve">   </v>
      </c>
      <c r="T72" s="8"/>
      <c r="U72" s="8"/>
      <c r="V72" s="8" t="str">
        <f t="shared" si="1"/>
        <v/>
      </c>
    </row>
    <row r="73" spans="1:22" x14ac:dyDescent="0.3">
      <c r="A73" s="8" t="str">
        <f>Personnel!A73</f>
        <v>72</v>
      </c>
      <c r="J73" s="8" t="str">
        <f>IF(ISBLANK(Personnel!S73),"",Personnel!S73)</f>
        <v/>
      </c>
      <c r="S73" s="8" t="str">
        <f>VLOOKUP(A73,Personnel!A$2:X371,24,FALSE)</f>
        <v xml:space="preserve">   </v>
      </c>
      <c r="T73" s="8"/>
      <c r="U73" s="8"/>
      <c r="V73" s="8" t="str">
        <f t="shared" si="1"/>
        <v/>
      </c>
    </row>
    <row r="74" spans="1:22" x14ac:dyDescent="0.3">
      <c r="A74" s="8" t="str">
        <f>Personnel!A74</f>
        <v>73</v>
      </c>
      <c r="J74" s="8" t="str">
        <f>IF(ISBLANK(Personnel!S74),"",Personnel!S74)</f>
        <v/>
      </c>
      <c r="S74" s="8" t="str">
        <f>VLOOKUP(A74,Personnel!A$2:X372,24,FALSE)</f>
        <v xml:space="preserve">   </v>
      </c>
      <c r="T74" s="8"/>
      <c r="U74" s="8"/>
      <c r="V74" s="8" t="str">
        <f t="shared" si="1"/>
        <v/>
      </c>
    </row>
    <row r="75" spans="1:22" x14ac:dyDescent="0.3">
      <c r="A75" s="8" t="str">
        <f>Personnel!A75</f>
        <v>74</v>
      </c>
      <c r="J75" s="8" t="str">
        <f>IF(ISBLANK(Personnel!S75),"",Personnel!S75)</f>
        <v/>
      </c>
      <c r="S75" s="8" t="str">
        <f>VLOOKUP(A75,Personnel!A$2:X373,24,FALSE)</f>
        <v xml:space="preserve">   </v>
      </c>
      <c r="T75" s="8"/>
      <c r="U75" s="8"/>
      <c r="V75" s="8" t="str">
        <f t="shared" si="1"/>
        <v/>
      </c>
    </row>
    <row r="76" spans="1:22" x14ac:dyDescent="0.3">
      <c r="A76" s="8" t="str">
        <f>Personnel!A76</f>
        <v>75</v>
      </c>
      <c r="J76" s="8" t="str">
        <f>IF(ISBLANK(Personnel!S76),"",Personnel!S76)</f>
        <v/>
      </c>
      <c r="S76" s="8" t="str">
        <f>VLOOKUP(A76,Personnel!A$2:X374,24,FALSE)</f>
        <v xml:space="preserve">   </v>
      </c>
      <c r="T76" s="8"/>
      <c r="U76" s="8"/>
      <c r="V76" s="8" t="str">
        <f t="shared" si="1"/>
        <v/>
      </c>
    </row>
    <row r="77" spans="1:22" x14ac:dyDescent="0.3">
      <c r="A77" s="8" t="str">
        <f>Personnel!A77</f>
        <v>76</v>
      </c>
      <c r="J77" s="8" t="str">
        <f>IF(ISBLANK(Personnel!S77),"",Personnel!S77)</f>
        <v/>
      </c>
      <c r="S77" s="8" t="str">
        <f>VLOOKUP(A77,Personnel!A$2:X375,24,FALSE)</f>
        <v xml:space="preserve">   </v>
      </c>
      <c r="T77" s="8"/>
      <c r="U77" s="8"/>
      <c r="V77" s="8" t="str">
        <f t="shared" si="1"/>
        <v/>
      </c>
    </row>
    <row r="78" spans="1:22" x14ac:dyDescent="0.3">
      <c r="A78" s="8" t="str">
        <f>Personnel!A78</f>
        <v>77</v>
      </c>
      <c r="J78" s="8" t="str">
        <f>IF(ISBLANK(Personnel!S78),"",Personnel!S78)</f>
        <v/>
      </c>
      <c r="S78" s="8" t="str">
        <f>VLOOKUP(A78,Personnel!A$2:X376,24,FALSE)</f>
        <v xml:space="preserve">   </v>
      </c>
      <c r="T78" s="8"/>
      <c r="U78" s="8"/>
      <c r="V78" s="8" t="str">
        <f t="shared" si="1"/>
        <v/>
      </c>
    </row>
    <row r="79" spans="1:22" x14ac:dyDescent="0.3">
      <c r="A79" s="8" t="str">
        <f>Personnel!A79</f>
        <v>78</v>
      </c>
      <c r="J79" s="8" t="str">
        <f>IF(ISBLANK(Personnel!S79),"",Personnel!S79)</f>
        <v/>
      </c>
      <c r="S79" s="8" t="str">
        <f>VLOOKUP(A79,Personnel!A$2:X377,24,FALSE)</f>
        <v xml:space="preserve">   </v>
      </c>
      <c r="T79" s="8"/>
      <c r="U79" s="8"/>
      <c r="V79" s="8" t="str">
        <f t="shared" si="1"/>
        <v/>
      </c>
    </row>
    <row r="80" spans="1:22" x14ac:dyDescent="0.3">
      <c r="A80" s="8" t="str">
        <f>Personnel!A80</f>
        <v>79</v>
      </c>
      <c r="J80" s="8" t="str">
        <f>IF(ISBLANK(Personnel!S80),"",Personnel!S80)</f>
        <v/>
      </c>
      <c r="S80" s="8" t="str">
        <f>VLOOKUP(A80,Personnel!A$2:X378,24,FALSE)</f>
        <v xml:space="preserve">   </v>
      </c>
      <c r="T80" s="8"/>
      <c r="U80" s="8"/>
      <c r="V80" s="8" t="str">
        <f t="shared" si="1"/>
        <v/>
      </c>
    </row>
    <row r="81" spans="1:22" x14ac:dyDescent="0.3">
      <c r="A81" s="8" t="str">
        <f>Personnel!A81</f>
        <v>80</v>
      </c>
      <c r="J81" s="8" t="str">
        <f>IF(ISBLANK(Personnel!S81),"",Personnel!S81)</f>
        <v/>
      </c>
      <c r="S81" s="8" t="str">
        <f>VLOOKUP(A81,Personnel!A$2:X379,24,FALSE)</f>
        <v xml:space="preserve">   </v>
      </c>
      <c r="T81" s="8"/>
      <c r="U81" s="8"/>
      <c r="V81" s="8" t="str">
        <f t="shared" si="1"/>
        <v/>
      </c>
    </row>
    <row r="82" spans="1:22" x14ac:dyDescent="0.3">
      <c r="A82" s="8" t="str">
        <f>Personnel!A82</f>
        <v>81</v>
      </c>
      <c r="J82" s="8" t="str">
        <f>IF(ISBLANK(Personnel!S82),"",Personnel!S82)</f>
        <v/>
      </c>
      <c r="S82" s="8" t="str">
        <f>VLOOKUP(A82,Personnel!A$2:X380,24,FALSE)</f>
        <v xml:space="preserve">   </v>
      </c>
      <c r="T82" s="8"/>
      <c r="U82" s="8"/>
      <c r="V82" s="8" t="str">
        <f t="shared" si="1"/>
        <v/>
      </c>
    </row>
    <row r="83" spans="1:22" x14ac:dyDescent="0.3">
      <c r="A83" s="8" t="str">
        <f>Personnel!A83</f>
        <v>82</v>
      </c>
      <c r="J83" s="8" t="str">
        <f>IF(ISBLANK(Personnel!S83),"",Personnel!S83)</f>
        <v/>
      </c>
      <c r="S83" s="8" t="str">
        <f>VLOOKUP(A83,Personnel!A$2:X381,24,FALSE)</f>
        <v xml:space="preserve">   </v>
      </c>
      <c r="T83" s="8"/>
      <c r="U83" s="8"/>
      <c r="V83" s="8" t="str">
        <f t="shared" si="1"/>
        <v/>
      </c>
    </row>
    <row r="84" spans="1:22" x14ac:dyDescent="0.3">
      <c r="A84" s="8" t="str">
        <f>Personnel!A84</f>
        <v>83</v>
      </c>
      <c r="J84" s="8" t="str">
        <f>IF(ISBLANK(Personnel!S84),"",Personnel!S84)</f>
        <v/>
      </c>
      <c r="S84" s="8" t="str">
        <f>VLOOKUP(A84,Personnel!A$2:X382,24,FALSE)</f>
        <v xml:space="preserve">   </v>
      </c>
      <c r="T84" s="8"/>
      <c r="U84" s="8"/>
      <c r="V84" s="8" t="str">
        <f t="shared" si="1"/>
        <v/>
      </c>
    </row>
    <row r="85" spans="1:22" x14ac:dyDescent="0.3">
      <c r="A85" s="8" t="str">
        <f>Personnel!A85</f>
        <v>84</v>
      </c>
      <c r="J85" s="8" t="str">
        <f>IF(ISBLANK(Personnel!S85),"",Personnel!S85)</f>
        <v/>
      </c>
      <c r="S85" s="8" t="str">
        <f>VLOOKUP(A85,Personnel!A$2:X383,24,FALSE)</f>
        <v xml:space="preserve">   </v>
      </c>
      <c r="T85" s="8"/>
      <c r="U85" s="8"/>
      <c r="V85" s="8" t="str">
        <f t="shared" si="1"/>
        <v/>
      </c>
    </row>
    <row r="86" spans="1:22" x14ac:dyDescent="0.3">
      <c r="A86" s="8" t="str">
        <f>Personnel!A86</f>
        <v>85</v>
      </c>
      <c r="J86" s="8" t="str">
        <f>IF(ISBLANK(Personnel!S86),"",Personnel!S86)</f>
        <v/>
      </c>
      <c r="S86" s="8" t="str">
        <f>VLOOKUP(A86,Personnel!A$2:X384,24,FALSE)</f>
        <v xml:space="preserve">   </v>
      </c>
      <c r="T86" s="8"/>
      <c r="U86" s="8"/>
      <c r="V86" s="8" t="str">
        <f t="shared" si="1"/>
        <v/>
      </c>
    </row>
    <row r="87" spans="1:22" x14ac:dyDescent="0.3">
      <c r="A87" s="8" t="str">
        <f>Personnel!A87</f>
        <v>86</v>
      </c>
      <c r="J87" s="8" t="str">
        <f>IF(ISBLANK(Personnel!S87),"",Personnel!S87)</f>
        <v/>
      </c>
      <c r="S87" s="8" t="str">
        <f>VLOOKUP(A87,Personnel!A$2:X385,24,FALSE)</f>
        <v xml:space="preserve">   </v>
      </c>
      <c r="T87" s="8"/>
      <c r="U87" s="8"/>
      <c r="V87" s="8" t="str">
        <f t="shared" si="1"/>
        <v/>
      </c>
    </row>
    <row r="88" spans="1:22" x14ac:dyDescent="0.3">
      <c r="A88" s="8" t="str">
        <f>Personnel!A88</f>
        <v>87</v>
      </c>
      <c r="J88" s="8" t="str">
        <f>IF(ISBLANK(Personnel!S88),"",Personnel!S88)</f>
        <v/>
      </c>
      <c r="S88" s="8" t="str">
        <f>VLOOKUP(A88,Personnel!A$2:X386,24,FALSE)</f>
        <v xml:space="preserve">   </v>
      </c>
      <c r="T88" s="8"/>
      <c r="U88" s="8"/>
      <c r="V88" s="8" t="str">
        <f t="shared" si="1"/>
        <v/>
      </c>
    </row>
    <row r="89" spans="1:22" x14ac:dyDescent="0.3">
      <c r="A89" s="8" t="str">
        <f>Personnel!A89</f>
        <v>88</v>
      </c>
      <c r="J89" s="8" t="str">
        <f>IF(ISBLANK(Personnel!S89),"",Personnel!S89)</f>
        <v/>
      </c>
      <c r="S89" s="8" t="str">
        <f>VLOOKUP(A89,Personnel!A$2:X387,24,FALSE)</f>
        <v xml:space="preserve">   </v>
      </c>
      <c r="T89" s="8"/>
      <c r="U89" s="8"/>
      <c r="V89" s="8" t="str">
        <f t="shared" si="1"/>
        <v/>
      </c>
    </row>
    <row r="90" spans="1:22" x14ac:dyDescent="0.3">
      <c r="A90" s="8" t="str">
        <f>Personnel!A90</f>
        <v>89</v>
      </c>
      <c r="J90" s="8" t="str">
        <f>IF(ISBLANK(Personnel!S90),"",Personnel!S90)</f>
        <v/>
      </c>
      <c r="S90" s="8" t="str">
        <f>VLOOKUP(A90,Personnel!A$2:X388,24,FALSE)</f>
        <v xml:space="preserve">   </v>
      </c>
      <c r="T90" s="8"/>
      <c r="U90" s="8"/>
      <c r="V90" s="8" t="str">
        <f t="shared" si="1"/>
        <v/>
      </c>
    </row>
    <row r="91" spans="1:22" x14ac:dyDescent="0.3">
      <c r="A91" s="8" t="str">
        <f>Personnel!A91</f>
        <v>90</v>
      </c>
      <c r="J91" s="8" t="str">
        <f>IF(ISBLANK(Personnel!S91),"",Personnel!S91)</f>
        <v/>
      </c>
      <c r="S91" s="8" t="str">
        <f>VLOOKUP(A91,Personnel!A$2:X389,24,FALSE)</f>
        <v xml:space="preserve">   </v>
      </c>
      <c r="T91" s="8"/>
      <c r="U91" s="8"/>
      <c r="V91" s="8" t="str">
        <f t="shared" si="1"/>
        <v/>
      </c>
    </row>
    <row r="92" spans="1:22" x14ac:dyDescent="0.3">
      <c r="A92" s="8" t="str">
        <f>Personnel!A92</f>
        <v>91</v>
      </c>
      <c r="J92" s="8" t="str">
        <f>IF(ISBLANK(Personnel!S92),"",Personnel!S92)</f>
        <v/>
      </c>
      <c r="S92" s="8" t="str">
        <f>VLOOKUP(A92,Personnel!A$2:X390,24,FALSE)</f>
        <v xml:space="preserve">   </v>
      </c>
      <c r="T92" s="8"/>
      <c r="U92" s="8"/>
      <c r="V92" s="8" t="str">
        <f t="shared" si="1"/>
        <v/>
      </c>
    </row>
    <row r="93" spans="1:22" x14ac:dyDescent="0.3">
      <c r="A93" s="8" t="str">
        <f>Personnel!A93</f>
        <v>92</v>
      </c>
      <c r="J93" s="8" t="str">
        <f>IF(ISBLANK(Personnel!S93),"",Personnel!S93)</f>
        <v/>
      </c>
      <c r="S93" s="8" t="str">
        <f>VLOOKUP(A93,Personnel!A$2:X391,24,FALSE)</f>
        <v xml:space="preserve">   </v>
      </c>
      <c r="T93" s="8"/>
      <c r="U93" s="8"/>
      <c r="V93" s="8" t="str">
        <f t="shared" si="1"/>
        <v/>
      </c>
    </row>
    <row r="94" spans="1:22" x14ac:dyDescent="0.3">
      <c r="A94" s="8" t="str">
        <f>Personnel!A94</f>
        <v>93</v>
      </c>
      <c r="J94" s="8" t="str">
        <f>IF(ISBLANK(Personnel!S94),"",Personnel!S94)</f>
        <v/>
      </c>
      <c r="S94" s="8" t="str">
        <f>VLOOKUP(A94,Personnel!A$2:X392,24,FALSE)</f>
        <v xml:space="preserve">   </v>
      </c>
      <c r="T94" s="8"/>
      <c r="U94" s="8"/>
      <c r="V94" s="8" t="str">
        <f t="shared" si="1"/>
        <v/>
      </c>
    </row>
    <row r="95" spans="1:22" x14ac:dyDescent="0.3">
      <c r="A95" s="8" t="str">
        <f>Personnel!A95</f>
        <v>94</v>
      </c>
      <c r="J95" s="8" t="str">
        <f>IF(ISBLANK(Personnel!S95),"",Personnel!S95)</f>
        <v/>
      </c>
      <c r="S95" s="8" t="str">
        <f>VLOOKUP(A95,Personnel!A$2:X393,24,FALSE)</f>
        <v xml:space="preserve">   </v>
      </c>
      <c r="T95" s="8"/>
      <c r="U95" s="8"/>
      <c r="V95" s="8" t="str">
        <f t="shared" si="1"/>
        <v/>
      </c>
    </row>
    <row r="96" spans="1:22" x14ac:dyDescent="0.3">
      <c r="A96" s="8" t="str">
        <f>Personnel!A96</f>
        <v>95</v>
      </c>
      <c r="J96" s="8" t="str">
        <f>IF(ISBLANK(Personnel!S96),"",Personnel!S96)</f>
        <v/>
      </c>
      <c r="S96" s="8" t="str">
        <f>VLOOKUP(A96,Personnel!A$2:X394,24,FALSE)</f>
        <v xml:space="preserve">   </v>
      </c>
      <c r="T96" s="8"/>
      <c r="U96" s="8"/>
      <c r="V96" s="8" t="str">
        <f t="shared" si="1"/>
        <v/>
      </c>
    </row>
    <row r="97" spans="1:22" x14ac:dyDescent="0.3">
      <c r="A97" s="8" t="str">
        <f>Personnel!A97</f>
        <v>96</v>
      </c>
      <c r="J97" s="8" t="str">
        <f>IF(ISBLANK(Personnel!S97),"",Personnel!S97)</f>
        <v/>
      </c>
      <c r="S97" s="8" t="str">
        <f>VLOOKUP(A97,Personnel!A$2:X395,24,FALSE)</f>
        <v xml:space="preserve">   </v>
      </c>
      <c r="T97" s="8"/>
      <c r="U97" s="8"/>
      <c r="V97" s="8" t="str">
        <f t="shared" si="1"/>
        <v/>
      </c>
    </row>
    <row r="98" spans="1:22" x14ac:dyDescent="0.3">
      <c r="A98" s="8" t="str">
        <f>Personnel!A98</f>
        <v>97</v>
      </c>
      <c r="J98" s="8" t="str">
        <f>IF(ISBLANK(Personnel!S98),"",Personnel!S98)</f>
        <v/>
      </c>
      <c r="S98" s="8" t="str">
        <f>VLOOKUP(A98,Personnel!A$2:X396,24,FALSE)</f>
        <v xml:space="preserve">   </v>
      </c>
      <c r="T98" s="8"/>
      <c r="U98" s="8"/>
      <c r="V98" s="8" t="str">
        <f t="shared" si="1"/>
        <v/>
      </c>
    </row>
    <row r="99" spans="1:22" x14ac:dyDescent="0.3">
      <c r="A99" s="8" t="str">
        <f>Personnel!A99</f>
        <v>98</v>
      </c>
      <c r="J99" s="8" t="str">
        <f>IF(ISBLANK(Personnel!S99),"",Personnel!S99)</f>
        <v/>
      </c>
      <c r="S99" s="8" t="str">
        <f>VLOOKUP(A99,Personnel!A$2:X397,24,FALSE)</f>
        <v xml:space="preserve">   </v>
      </c>
      <c r="T99" s="8"/>
      <c r="U99" s="8"/>
      <c r="V99" s="8" t="str">
        <f t="shared" si="1"/>
        <v/>
      </c>
    </row>
    <row r="100" spans="1:22" x14ac:dyDescent="0.3">
      <c r="A100" s="8" t="str">
        <f>Personnel!A100</f>
        <v>99</v>
      </c>
      <c r="J100" s="8" t="str">
        <f>IF(ISBLANK(Personnel!S100),"",Personnel!S100)</f>
        <v/>
      </c>
      <c r="S100" s="8" t="str">
        <f>VLOOKUP(A100,Personnel!A$2:X398,24,FALSE)</f>
        <v xml:space="preserve">   </v>
      </c>
      <c r="T100" s="8"/>
      <c r="U100" s="8"/>
      <c r="V100" s="8" t="str">
        <f t="shared" si="1"/>
        <v/>
      </c>
    </row>
    <row r="101" spans="1:22" x14ac:dyDescent="0.3">
      <c r="A101" s="8" t="str">
        <f>Personnel!A101</f>
        <v>100</v>
      </c>
      <c r="J101" s="8" t="str">
        <f>IF(ISBLANK(Personnel!S101),"",Personnel!S101)</f>
        <v/>
      </c>
      <c r="S101" s="8" t="str">
        <f>VLOOKUP(A101,Personnel!A$2:X399,24,FALSE)</f>
        <v xml:space="preserve">   </v>
      </c>
      <c r="T101" s="8"/>
      <c r="U101" s="8"/>
      <c r="V101" s="8" t="str">
        <f t="shared" si="1"/>
        <v/>
      </c>
    </row>
    <row r="102" spans="1:22" x14ac:dyDescent="0.3">
      <c r="A102" s="8" t="str">
        <f>Personnel!A102</f>
        <v>101</v>
      </c>
      <c r="J102" s="8" t="str">
        <f>IF(ISBLANK(Personnel!S102),"",Personnel!S102)</f>
        <v/>
      </c>
      <c r="S102" s="8" t="str">
        <f>VLOOKUP(A102,Personnel!A$2:X400,24,FALSE)</f>
        <v xml:space="preserve">   </v>
      </c>
      <c r="T102" s="8"/>
      <c r="U102" s="8"/>
      <c r="V102" s="8" t="str">
        <f t="shared" si="1"/>
        <v/>
      </c>
    </row>
    <row r="103" spans="1:22" x14ac:dyDescent="0.3">
      <c r="A103" s="8" t="str">
        <f>Personnel!A103</f>
        <v>102</v>
      </c>
      <c r="J103" s="8" t="str">
        <f>IF(ISBLANK(Personnel!S103),"",Personnel!S103)</f>
        <v/>
      </c>
      <c r="S103" s="8" t="str">
        <f>VLOOKUP(A103,Personnel!A$2:X401,24,FALSE)</f>
        <v xml:space="preserve">   </v>
      </c>
      <c r="T103" s="8"/>
      <c r="U103" s="8"/>
      <c r="V103" s="8" t="str">
        <f t="shared" si="1"/>
        <v/>
      </c>
    </row>
    <row r="104" spans="1:22" x14ac:dyDescent="0.3">
      <c r="A104" s="8" t="str">
        <f>Personnel!A104</f>
        <v>103</v>
      </c>
      <c r="J104" s="8" t="str">
        <f>IF(ISBLANK(Personnel!S104),"",Personnel!S104)</f>
        <v/>
      </c>
      <c r="S104" s="8" t="str">
        <f>VLOOKUP(A104,Personnel!A$2:X402,24,FALSE)</f>
        <v xml:space="preserve">   </v>
      </c>
      <c r="T104" s="8"/>
      <c r="U104" s="8"/>
      <c r="V104" s="8" t="str">
        <f t="shared" si="1"/>
        <v/>
      </c>
    </row>
    <row r="105" spans="1:22" x14ac:dyDescent="0.3">
      <c r="A105" s="8" t="str">
        <f>Personnel!A105</f>
        <v>104</v>
      </c>
      <c r="J105" s="8" t="str">
        <f>IF(ISBLANK(Personnel!S105),"",Personnel!S105)</f>
        <v/>
      </c>
      <c r="S105" s="8" t="str">
        <f>VLOOKUP(A105,Personnel!A$2:X403,24,FALSE)</f>
        <v xml:space="preserve">   </v>
      </c>
      <c r="T105" s="8"/>
      <c r="U105" s="8"/>
      <c r="V105" s="8" t="str">
        <f t="shared" si="1"/>
        <v/>
      </c>
    </row>
    <row r="106" spans="1:22" x14ac:dyDescent="0.3">
      <c r="A106" s="8" t="str">
        <f>Personnel!A106</f>
        <v>105</v>
      </c>
      <c r="J106" s="8" t="str">
        <f>IF(ISBLANK(Personnel!S106),"",Personnel!S106)</f>
        <v/>
      </c>
      <c r="S106" s="8" t="str">
        <f>VLOOKUP(A106,Personnel!A$2:X404,24,FALSE)</f>
        <v xml:space="preserve">   </v>
      </c>
      <c r="T106" s="8"/>
      <c r="U106" s="8"/>
      <c r="V106" s="8" t="str">
        <f t="shared" si="1"/>
        <v/>
      </c>
    </row>
    <row r="107" spans="1:22" x14ac:dyDescent="0.3">
      <c r="A107" s="8" t="str">
        <f>Personnel!A107</f>
        <v>106</v>
      </c>
      <c r="J107" s="8" t="str">
        <f>IF(ISBLANK(Personnel!S107),"",Personnel!S107)</f>
        <v/>
      </c>
      <c r="S107" s="8" t="str">
        <f>VLOOKUP(A107,Personnel!A$2:X405,24,FALSE)</f>
        <v xml:space="preserve">   </v>
      </c>
      <c r="T107" s="8"/>
      <c r="U107" s="8"/>
      <c r="V107" s="8" t="str">
        <f t="shared" si="1"/>
        <v/>
      </c>
    </row>
    <row r="108" spans="1:22" x14ac:dyDescent="0.3">
      <c r="A108" s="8" t="str">
        <f>Personnel!A108</f>
        <v>107</v>
      </c>
      <c r="J108" s="8" t="str">
        <f>IF(ISBLANK(Personnel!S108),"",Personnel!S108)</f>
        <v/>
      </c>
      <c r="S108" s="8" t="str">
        <f>VLOOKUP(A108,Personnel!A$2:X406,24,FALSE)</f>
        <v xml:space="preserve">   </v>
      </c>
      <c r="T108" s="8"/>
      <c r="U108" s="8"/>
      <c r="V108" s="8" t="str">
        <f t="shared" si="1"/>
        <v/>
      </c>
    </row>
    <row r="109" spans="1:22" x14ac:dyDescent="0.3">
      <c r="A109" s="8" t="str">
        <f>Personnel!A109</f>
        <v>108</v>
      </c>
      <c r="J109" s="8" t="str">
        <f>IF(ISBLANK(Personnel!S109),"",Personnel!S109)</f>
        <v/>
      </c>
      <c r="S109" s="8" t="str">
        <f>VLOOKUP(A109,Personnel!A$2:X407,24,FALSE)</f>
        <v xml:space="preserve">   </v>
      </c>
      <c r="T109" s="8"/>
      <c r="U109" s="8"/>
      <c r="V109" s="8" t="str">
        <f t="shared" si="1"/>
        <v/>
      </c>
    </row>
    <row r="110" spans="1:22" x14ac:dyDescent="0.3">
      <c r="A110" s="8" t="str">
        <f>Personnel!A110</f>
        <v>109</v>
      </c>
      <c r="J110" s="8" t="str">
        <f>IF(ISBLANK(Personnel!S110),"",Personnel!S110)</f>
        <v/>
      </c>
      <c r="S110" s="8" t="str">
        <f>VLOOKUP(A110,Personnel!A$2:X408,24,FALSE)</f>
        <v xml:space="preserve">   </v>
      </c>
      <c r="T110" s="8"/>
      <c r="U110" s="8"/>
      <c r="V110" s="8" t="str">
        <f t="shared" si="1"/>
        <v/>
      </c>
    </row>
    <row r="111" spans="1:22" x14ac:dyDescent="0.3">
      <c r="A111" s="8" t="str">
        <f>Personnel!A111</f>
        <v>110</v>
      </c>
      <c r="J111" s="8" t="str">
        <f>IF(ISBLANK(Personnel!S111),"",Personnel!S111)</f>
        <v/>
      </c>
      <c r="S111" s="8" t="str">
        <f>VLOOKUP(A111,Personnel!A$2:X409,24,FALSE)</f>
        <v xml:space="preserve">   </v>
      </c>
      <c r="T111" s="8"/>
      <c r="U111" s="8"/>
      <c r="V111" s="8" t="str">
        <f t="shared" si="1"/>
        <v/>
      </c>
    </row>
    <row r="112" spans="1:22" x14ac:dyDescent="0.3">
      <c r="A112" s="8" t="str">
        <f>Personnel!A112</f>
        <v>111</v>
      </c>
      <c r="J112" s="8" t="str">
        <f>IF(ISBLANK(Personnel!S112),"",Personnel!S112)</f>
        <v/>
      </c>
      <c r="S112" s="8" t="str">
        <f>VLOOKUP(A112,Personnel!A$2:X410,24,FALSE)</f>
        <v xml:space="preserve">   </v>
      </c>
      <c r="T112" s="8"/>
      <c r="U112" s="8"/>
      <c r="V112" s="8" t="str">
        <f t="shared" si="1"/>
        <v/>
      </c>
    </row>
    <row r="113" spans="1:22" x14ac:dyDescent="0.3">
      <c r="A113" s="8" t="str">
        <f>Personnel!A113</f>
        <v>112</v>
      </c>
      <c r="J113" s="8" t="str">
        <f>IF(ISBLANK(Personnel!S113),"",Personnel!S113)</f>
        <v/>
      </c>
      <c r="S113" s="8" t="str">
        <f>VLOOKUP(A113,Personnel!A$2:X411,24,FALSE)</f>
        <v xml:space="preserve">   </v>
      </c>
      <c r="T113" s="8"/>
      <c r="U113" s="8"/>
      <c r="V113" s="8" t="str">
        <f t="shared" si="1"/>
        <v/>
      </c>
    </row>
    <row r="114" spans="1:22" x14ac:dyDescent="0.3">
      <c r="A114" s="8" t="str">
        <f>Personnel!A114</f>
        <v>113</v>
      </c>
      <c r="J114" s="8" t="str">
        <f>IF(ISBLANK(Personnel!S114),"",Personnel!S114)</f>
        <v/>
      </c>
      <c r="S114" s="8" t="str">
        <f>VLOOKUP(A114,Personnel!A$2:X412,24,FALSE)</f>
        <v xml:space="preserve">   </v>
      </c>
      <c r="T114" s="8"/>
      <c r="U114" s="8"/>
      <c r="V114" s="8" t="str">
        <f t="shared" si="1"/>
        <v/>
      </c>
    </row>
    <row r="115" spans="1:22" x14ac:dyDescent="0.3">
      <c r="A115" s="8" t="str">
        <f>Personnel!A115</f>
        <v>114</v>
      </c>
      <c r="J115" s="8" t="str">
        <f>IF(ISBLANK(Personnel!S115),"",Personnel!S115)</f>
        <v/>
      </c>
      <c r="S115" s="8" t="str">
        <f>VLOOKUP(A115,Personnel!A$2:X413,24,FALSE)</f>
        <v xml:space="preserve">   </v>
      </c>
      <c r="T115" s="8"/>
      <c r="U115" s="8"/>
      <c r="V115" s="8" t="str">
        <f t="shared" si="1"/>
        <v/>
      </c>
    </row>
    <row r="116" spans="1:22" x14ac:dyDescent="0.3">
      <c r="A116" s="8" t="str">
        <f>Personnel!A116</f>
        <v>115</v>
      </c>
      <c r="J116" s="8" t="str">
        <f>IF(ISBLANK(Personnel!S116),"",Personnel!S116)</f>
        <v/>
      </c>
      <c r="S116" s="8" t="str">
        <f>VLOOKUP(A116,Personnel!A$2:X414,24,FALSE)</f>
        <v xml:space="preserve">   </v>
      </c>
      <c r="T116" s="8"/>
      <c r="U116" s="8"/>
      <c r="V116" s="8" t="str">
        <f t="shared" si="1"/>
        <v/>
      </c>
    </row>
    <row r="117" spans="1:22" x14ac:dyDescent="0.3">
      <c r="A117" s="8" t="str">
        <f>Personnel!A117</f>
        <v>116</v>
      </c>
      <c r="J117" s="8" t="str">
        <f>IF(ISBLANK(Personnel!S117),"",Personnel!S117)</f>
        <v/>
      </c>
      <c r="S117" s="8" t="str">
        <f>VLOOKUP(A117,Personnel!A$2:X415,24,FALSE)</f>
        <v xml:space="preserve">   </v>
      </c>
      <c r="T117" s="8"/>
      <c r="U117" s="8"/>
      <c r="V117" s="8" t="str">
        <f t="shared" si="1"/>
        <v/>
      </c>
    </row>
    <row r="118" spans="1:22" x14ac:dyDescent="0.3">
      <c r="A118" s="8" t="str">
        <f>Personnel!A118</f>
        <v>117</v>
      </c>
      <c r="J118" s="8" t="str">
        <f>IF(ISBLANK(Personnel!S118),"",Personnel!S118)</f>
        <v/>
      </c>
      <c r="S118" s="8" t="str">
        <f>VLOOKUP(A118,Personnel!A$2:X416,24,FALSE)</f>
        <v xml:space="preserve">   </v>
      </c>
      <c r="T118" s="8"/>
      <c r="U118" s="8"/>
      <c r="V118" s="8" t="str">
        <f t="shared" si="1"/>
        <v/>
      </c>
    </row>
    <row r="119" spans="1:22" x14ac:dyDescent="0.3">
      <c r="A119" s="8" t="str">
        <f>Personnel!A119</f>
        <v>118</v>
      </c>
      <c r="J119" s="8" t="str">
        <f>IF(ISBLANK(Personnel!S119),"",Personnel!S119)</f>
        <v/>
      </c>
      <c r="S119" s="8" t="str">
        <f>VLOOKUP(A119,Personnel!A$2:X417,24,FALSE)</f>
        <v xml:space="preserve">   </v>
      </c>
      <c r="T119" s="8"/>
      <c r="U119" s="8"/>
      <c r="V119" s="8" t="str">
        <f t="shared" si="1"/>
        <v/>
      </c>
    </row>
    <row r="120" spans="1:22" x14ac:dyDescent="0.3">
      <c r="A120" s="8" t="str">
        <f>Personnel!A120</f>
        <v>119</v>
      </c>
      <c r="J120" s="8" t="str">
        <f>IF(ISBLANK(Personnel!S120),"",Personnel!S120)</f>
        <v/>
      </c>
      <c r="S120" s="8" t="str">
        <f>VLOOKUP(A120,Personnel!A$2:X418,24,FALSE)</f>
        <v xml:space="preserve">   </v>
      </c>
      <c r="T120" s="8"/>
      <c r="U120" s="8"/>
      <c r="V120" s="8" t="str">
        <f t="shared" si="1"/>
        <v/>
      </c>
    </row>
    <row r="121" spans="1:22" x14ac:dyDescent="0.3">
      <c r="A121" s="8" t="str">
        <f>Personnel!A121</f>
        <v>120</v>
      </c>
      <c r="J121" s="8" t="str">
        <f>IF(ISBLANK(Personnel!S121),"",Personnel!S121)</f>
        <v/>
      </c>
      <c r="S121" s="8" t="str">
        <f>VLOOKUP(A121,Personnel!A$2:X419,24,FALSE)</f>
        <v xml:space="preserve">   </v>
      </c>
      <c r="T121" s="8"/>
      <c r="U121" s="8"/>
      <c r="V121" s="8" t="str">
        <f t="shared" si="1"/>
        <v/>
      </c>
    </row>
    <row r="122" spans="1:22" x14ac:dyDescent="0.3">
      <c r="A122" s="8" t="str">
        <f>Personnel!A122</f>
        <v>121</v>
      </c>
      <c r="J122" s="8" t="str">
        <f>IF(ISBLANK(Personnel!S122),"",Personnel!S122)</f>
        <v/>
      </c>
      <c r="S122" s="8" t="str">
        <f>VLOOKUP(A122,Personnel!A$2:X420,24,FALSE)</f>
        <v xml:space="preserve">   </v>
      </c>
      <c r="T122" s="8"/>
      <c r="U122" s="8"/>
      <c r="V122" s="8" t="str">
        <f t="shared" si="1"/>
        <v/>
      </c>
    </row>
    <row r="123" spans="1:22" x14ac:dyDescent="0.3">
      <c r="A123" s="8" t="str">
        <f>Personnel!A123</f>
        <v>122</v>
      </c>
      <c r="J123" s="8" t="str">
        <f>IF(ISBLANK(Personnel!S123),"",Personnel!S123)</f>
        <v/>
      </c>
      <c r="S123" s="8" t="str">
        <f>VLOOKUP(A123,Personnel!A$2:X421,24,FALSE)</f>
        <v xml:space="preserve">   </v>
      </c>
      <c r="T123" s="8"/>
      <c r="U123" s="8"/>
      <c r="V123" s="8" t="str">
        <f t="shared" si="1"/>
        <v/>
      </c>
    </row>
    <row r="124" spans="1:22" x14ac:dyDescent="0.3">
      <c r="A124" s="8" t="str">
        <f>Personnel!A124</f>
        <v>123</v>
      </c>
      <c r="J124" s="8" t="str">
        <f>IF(ISBLANK(Personnel!S124),"",Personnel!S124)</f>
        <v/>
      </c>
      <c r="S124" s="8" t="str">
        <f>VLOOKUP(A124,Personnel!A$2:X422,24,FALSE)</f>
        <v xml:space="preserve">   </v>
      </c>
      <c r="T124" s="8"/>
      <c r="U124" s="8"/>
      <c r="V124" s="8" t="str">
        <f t="shared" si="1"/>
        <v/>
      </c>
    </row>
    <row r="125" spans="1:22" x14ac:dyDescent="0.3">
      <c r="A125" s="8" t="str">
        <f>Personnel!A125</f>
        <v>124</v>
      </c>
      <c r="J125" s="8" t="str">
        <f>IF(ISBLANK(Personnel!S125),"",Personnel!S125)</f>
        <v/>
      </c>
      <c r="S125" s="8" t="str">
        <f>VLOOKUP(A125,Personnel!A$2:X423,24,FALSE)</f>
        <v xml:space="preserve">   </v>
      </c>
      <c r="T125" s="8"/>
      <c r="U125" s="8"/>
      <c r="V125" s="8" t="str">
        <f t="shared" si="1"/>
        <v/>
      </c>
    </row>
    <row r="126" spans="1:22" x14ac:dyDescent="0.3">
      <c r="A126" s="8" t="str">
        <f>Personnel!A126</f>
        <v>125</v>
      </c>
      <c r="J126" s="8" t="str">
        <f>IF(ISBLANK(Personnel!S126),"",Personnel!S126)</f>
        <v/>
      </c>
      <c r="S126" s="8" t="str">
        <f>VLOOKUP(A126,Personnel!A$2:X424,24,FALSE)</f>
        <v xml:space="preserve">   </v>
      </c>
      <c r="T126" s="8"/>
      <c r="U126" s="8"/>
      <c r="V126" s="8" t="str">
        <f t="shared" si="1"/>
        <v/>
      </c>
    </row>
    <row r="127" spans="1:22" x14ac:dyDescent="0.3">
      <c r="A127" s="8" t="str">
        <f>Personnel!A127</f>
        <v>126</v>
      </c>
      <c r="J127" s="8" t="str">
        <f>IF(ISBLANK(Personnel!S127),"",Personnel!S127)</f>
        <v/>
      </c>
      <c r="S127" s="8" t="str">
        <f>VLOOKUP(A127,Personnel!A$2:X425,24,FALSE)</f>
        <v xml:space="preserve">   </v>
      </c>
      <c r="T127" s="8"/>
      <c r="U127" s="8"/>
      <c r="V127" s="8" t="str">
        <f t="shared" si="1"/>
        <v/>
      </c>
    </row>
    <row r="128" spans="1:22" x14ac:dyDescent="0.3">
      <c r="A128" s="8" t="str">
        <f>Personnel!A128</f>
        <v>127</v>
      </c>
      <c r="J128" s="8" t="str">
        <f>IF(ISBLANK(Personnel!S128),"",Personnel!S128)</f>
        <v/>
      </c>
      <c r="S128" s="8" t="str">
        <f>VLOOKUP(A128,Personnel!A$2:X426,24,FALSE)</f>
        <v xml:space="preserve">   </v>
      </c>
      <c r="T128" s="8"/>
      <c r="U128" s="8"/>
      <c r="V128" s="8" t="str">
        <f t="shared" si="1"/>
        <v/>
      </c>
    </row>
    <row r="129" spans="1:22" x14ac:dyDescent="0.3">
      <c r="A129" s="8" t="str">
        <f>Personnel!A129</f>
        <v>128</v>
      </c>
      <c r="J129" s="8" t="str">
        <f>IF(ISBLANK(Personnel!S129),"",Personnel!S129)</f>
        <v/>
      </c>
      <c r="S129" s="8" t="str">
        <f>VLOOKUP(A129,Personnel!A$2:X427,24,FALSE)</f>
        <v xml:space="preserve">   </v>
      </c>
      <c r="T129" s="8"/>
      <c r="U129" s="8"/>
      <c r="V129" s="8" t="str">
        <f t="shared" si="1"/>
        <v/>
      </c>
    </row>
    <row r="130" spans="1:22" x14ac:dyDescent="0.3">
      <c r="A130" s="8" t="str">
        <f>Personnel!A130</f>
        <v>129</v>
      </c>
      <c r="J130" s="8" t="str">
        <f>IF(ISBLANK(Personnel!S130),"",Personnel!S130)</f>
        <v/>
      </c>
      <c r="S130" s="8" t="str">
        <f>VLOOKUP(A130,Personnel!A$2:X428,24,FALSE)</f>
        <v xml:space="preserve">   </v>
      </c>
      <c r="T130" s="8"/>
      <c r="U130" s="8"/>
      <c r="V130" s="8" t="str">
        <f t="shared" si="1"/>
        <v/>
      </c>
    </row>
    <row r="131" spans="1:22" x14ac:dyDescent="0.3">
      <c r="A131" s="8" t="str">
        <f>Personnel!A131</f>
        <v>130</v>
      </c>
      <c r="J131" s="8" t="str">
        <f>IF(ISBLANK(Personnel!S131),"",Personnel!S131)</f>
        <v/>
      </c>
      <c r="S131" s="8" t="str">
        <f>VLOOKUP(A131,Personnel!A$2:X429,24,FALSE)</f>
        <v xml:space="preserve">   </v>
      </c>
      <c r="T131" s="8"/>
      <c r="U131" s="8"/>
      <c r="V131" s="8" t="str">
        <f t="shared" ref="V131:V194" si="2">IF(J131="","","insert into contact values ('"&amp;A131&amp;"','"&amp;B131&amp;"','"&amp;C131&amp;"','"&amp;D131&amp;"','"&amp;E131&amp;"','"&amp;F131&amp;"','"&amp;G131&amp;"','"&amp;H131&amp;"','"&amp;I131&amp;"','"&amp;J131&amp;"','"&amp;K131&amp;"','"&amp;L131&amp;"','"&amp;M131&amp;"','"&amp;N131&amp;"','"&amp;O131&amp;"','"&amp;P131&amp;"','"&amp;Q131&amp;"')")</f>
        <v/>
      </c>
    </row>
    <row r="132" spans="1:22" x14ac:dyDescent="0.3">
      <c r="A132" s="8" t="str">
        <f>Personnel!A132</f>
        <v>131</v>
      </c>
      <c r="J132" s="8" t="str">
        <f>IF(ISBLANK(Personnel!S132),"",Personnel!S132)</f>
        <v/>
      </c>
      <c r="S132" s="8" t="str">
        <f>VLOOKUP(A132,Personnel!A$2:X430,24,FALSE)</f>
        <v xml:space="preserve">   </v>
      </c>
      <c r="T132" s="8"/>
      <c r="U132" s="8"/>
      <c r="V132" s="8" t="str">
        <f t="shared" si="2"/>
        <v/>
      </c>
    </row>
    <row r="133" spans="1:22" x14ac:dyDescent="0.3">
      <c r="A133" s="8" t="str">
        <f>Personnel!A133</f>
        <v>132</v>
      </c>
      <c r="J133" s="8" t="str">
        <f>IF(ISBLANK(Personnel!S133),"",Personnel!S133)</f>
        <v/>
      </c>
      <c r="S133" s="8" t="str">
        <f>VLOOKUP(A133,Personnel!A$2:X431,24,FALSE)</f>
        <v xml:space="preserve">   </v>
      </c>
      <c r="T133" s="8"/>
      <c r="U133" s="8"/>
      <c r="V133" s="8" t="str">
        <f t="shared" si="2"/>
        <v/>
      </c>
    </row>
    <row r="134" spans="1:22" x14ac:dyDescent="0.3">
      <c r="A134" s="8" t="str">
        <f>Personnel!A134</f>
        <v>133</v>
      </c>
      <c r="J134" s="8" t="str">
        <f>IF(ISBLANK(Personnel!S134),"",Personnel!S134)</f>
        <v/>
      </c>
      <c r="S134" s="8" t="str">
        <f>VLOOKUP(A134,Personnel!A$2:X432,24,FALSE)</f>
        <v xml:space="preserve">   </v>
      </c>
      <c r="T134" s="8"/>
      <c r="U134" s="8"/>
      <c r="V134" s="8" t="str">
        <f t="shared" si="2"/>
        <v/>
      </c>
    </row>
    <row r="135" spans="1:22" x14ac:dyDescent="0.3">
      <c r="A135" s="8" t="str">
        <f>Personnel!A135</f>
        <v>134</v>
      </c>
      <c r="J135" s="8" t="str">
        <f>IF(ISBLANK(Personnel!S135),"",Personnel!S135)</f>
        <v/>
      </c>
      <c r="S135" s="8" t="str">
        <f>VLOOKUP(A135,Personnel!A$2:X433,24,FALSE)</f>
        <v xml:space="preserve">   </v>
      </c>
      <c r="T135" s="8"/>
      <c r="U135" s="8"/>
      <c r="V135" s="8" t="str">
        <f t="shared" si="2"/>
        <v/>
      </c>
    </row>
    <row r="136" spans="1:22" x14ac:dyDescent="0.3">
      <c r="A136" s="8" t="str">
        <f>Personnel!A136</f>
        <v>135</v>
      </c>
      <c r="J136" s="8" t="str">
        <f>IF(ISBLANK(Personnel!S136),"",Personnel!S136)</f>
        <v/>
      </c>
      <c r="S136" s="8" t="str">
        <f>VLOOKUP(A136,Personnel!A$2:X434,24,FALSE)</f>
        <v xml:space="preserve">   </v>
      </c>
      <c r="T136" s="8"/>
      <c r="U136" s="8"/>
      <c r="V136" s="8" t="str">
        <f t="shared" si="2"/>
        <v/>
      </c>
    </row>
    <row r="137" spans="1:22" x14ac:dyDescent="0.3">
      <c r="A137" s="8" t="str">
        <f>Personnel!A137</f>
        <v>136</v>
      </c>
      <c r="J137" s="8" t="str">
        <f>IF(ISBLANK(Personnel!S137),"",Personnel!S137)</f>
        <v/>
      </c>
      <c r="S137" s="8" t="str">
        <f>VLOOKUP(A137,Personnel!A$2:X435,24,FALSE)</f>
        <v xml:space="preserve">   </v>
      </c>
      <c r="T137" s="8"/>
      <c r="U137" s="8"/>
      <c r="V137" s="8" t="str">
        <f t="shared" si="2"/>
        <v/>
      </c>
    </row>
    <row r="138" spans="1:22" x14ac:dyDescent="0.3">
      <c r="A138" s="8" t="str">
        <f>Personnel!A138</f>
        <v>137</v>
      </c>
      <c r="J138" s="8" t="str">
        <f>IF(ISBLANK(Personnel!S138),"",Personnel!S138)</f>
        <v/>
      </c>
      <c r="S138" s="8" t="str">
        <f>VLOOKUP(A138,Personnel!A$2:X436,24,FALSE)</f>
        <v xml:space="preserve">   </v>
      </c>
      <c r="T138" s="8"/>
      <c r="U138" s="8"/>
      <c r="V138" s="8" t="str">
        <f t="shared" si="2"/>
        <v/>
      </c>
    </row>
    <row r="139" spans="1:22" x14ac:dyDescent="0.3">
      <c r="A139" s="8" t="str">
        <f>Personnel!A139</f>
        <v>138</v>
      </c>
      <c r="J139" s="8" t="str">
        <f>IF(ISBLANK(Personnel!S139),"",Personnel!S139)</f>
        <v/>
      </c>
      <c r="S139" s="8" t="str">
        <f>VLOOKUP(A139,Personnel!A$2:X437,24,FALSE)</f>
        <v xml:space="preserve">   </v>
      </c>
      <c r="T139" s="8"/>
      <c r="U139" s="8"/>
      <c r="V139" s="8" t="str">
        <f t="shared" si="2"/>
        <v/>
      </c>
    </row>
    <row r="140" spans="1:22" x14ac:dyDescent="0.3">
      <c r="A140" s="8" t="str">
        <f>Personnel!A140</f>
        <v>139</v>
      </c>
      <c r="J140" s="8" t="str">
        <f>IF(ISBLANK(Personnel!S140),"",Personnel!S140)</f>
        <v/>
      </c>
      <c r="S140" s="8" t="str">
        <f>VLOOKUP(A140,Personnel!A$2:X438,24,FALSE)</f>
        <v xml:space="preserve">   </v>
      </c>
      <c r="T140" s="8"/>
      <c r="U140" s="8"/>
      <c r="V140" s="8" t="str">
        <f t="shared" si="2"/>
        <v/>
      </c>
    </row>
    <row r="141" spans="1:22" x14ac:dyDescent="0.3">
      <c r="A141" s="8" t="str">
        <f>Personnel!A141</f>
        <v>140</v>
      </c>
      <c r="J141" s="8" t="str">
        <f>IF(ISBLANK(Personnel!S141),"",Personnel!S141)</f>
        <v/>
      </c>
      <c r="S141" s="8" t="str">
        <f>VLOOKUP(A141,Personnel!A$2:X439,24,FALSE)</f>
        <v xml:space="preserve">   </v>
      </c>
      <c r="T141" s="8"/>
      <c r="U141" s="8"/>
      <c r="V141" s="8" t="str">
        <f t="shared" si="2"/>
        <v/>
      </c>
    </row>
    <row r="142" spans="1:22" x14ac:dyDescent="0.3">
      <c r="A142" s="8" t="str">
        <f>Personnel!A142</f>
        <v>141</v>
      </c>
      <c r="J142" s="8" t="str">
        <f>IF(ISBLANK(Personnel!S142),"",Personnel!S142)</f>
        <v/>
      </c>
      <c r="S142" s="8" t="str">
        <f>VLOOKUP(A142,Personnel!A$2:X440,24,FALSE)</f>
        <v xml:space="preserve">   </v>
      </c>
      <c r="T142" s="8"/>
      <c r="U142" s="8"/>
      <c r="V142" s="8" t="str">
        <f t="shared" si="2"/>
        <v/>
      </c>
    </row>
    <row r="143" spans="1:22" x14ac:dyDescent="0.3">
      <c r="A143" s="8" t="str">
        <f>Personnel!A143</f>
        <v>142</v>
      </c>
      <c r="J143" s="8" t="str">
        <f>IF(ISBLANK(Personnel!S143),"",Personnel!S143)</f>
        <v/>
      </c>
      <c r="S143" s="8" t="str">
        <f>VLOOKUP(A143,Personnel!A$2:X441,24,FALSE)</f>
        <v xml:space="preserve">   </v>
      </c>
      <c r="T143" s="8"/>
      <c r="U143" s="8"/>
      <c r="V143" s="8" t="str">
        <f t="shared" si="2"/>
        <v/>
      </c>
    </row>
    <row r="144" spans="1:22" x14ac:dyDescent="0.3">
      <c r="A144" s="8" t="str">
        <f>Personnel!A144</f>
        <v>143</v>
      </c>
      <c r="J144" s="8" t="str">
        <f>IF(ISBLANK(Personnel!S144),"",Personnel!S144)</f>
        <v/>
      </c>
      <c r="S144" s="8" t="str">
        <f>VLOOKUP(A144,Personnel!A$2:X442,24,FALSE)</f>
        <v xml:space="preserve">   </v>
      </c>
      <c r="T144" s="8"/>
      <c r="U144" s="8"/>
      <c r="V144" s="8" t="str">
        <f t="shared" si="2"/>
        <v/>
      </c>
    </row>
    <row r="145" spans="1:22" x14ac:dyDescent="0.3">
      <c r="A145" s="8" t="str">
        <f>Personnel!A145</f>
        <v>144</v>
      </c>
      <c r="J145" s="8" t="str">
        <f>IF(ISBLANK(Personnel!S145),"",Personnel!S145)</f>
        <v/>
      </c>
      <c r="S145" s="8" t="str">
        <f>VLOOKUP(A145,Personnel!A$2:X443,24,FALSE)</f>
        <v xml:space="preserve">   </v>
      </c>
      <c r="T145" s="8"/>
      <c r="U145" s="8"/>
      <c r="V145" s="8" t="str">
        <f t="shared" si="2"/>
        <v/>
      </c>
    </row>
    <row r="146" spans="1:22" x14ac:dyDescent="0.3">
      <c r="A146" s="8" t="str">
        <f>Personnel!A146</f>
        <v>145</v>
      </c>
      <c r="J146" s="8" t="str">
        <f>IF(ISBLANK(Personnel!S146),"",Personnel!S146)</f>
        <v/>
      </c>
      <c r="S146" s="8" t="str">
        <f>VLOOKUP(A146,Personnel!A$2:X444,24,FALSE)</f>
        <v xml:space="preserve">   </v>
      </c>
      <c r="T146" s="8"/>
      <c r="U146" s="8"/>
      <c r="V146" s="8" t="str">
        <f t="shared" si="2"/>
        <v/>
      </c>
    </row>
    <row r="147" spans="1:22" x14ac:dyDescent="0.3">
      <c r="A147" s="8" t="str">
        <f>Personnel!A147</f>
        <v>146</v>
      </c>
      <c r="J147" s="8" t="str">
        <f>IF(ISBLANK(Personnel!S147),"",Personnel!S147)</f>
        <v/>
      </c>
      <c r="S147" s="8" t="str">
        <f>VLOOKUP(A147,Personnel!A$2:X445,24,FALSE)</f>
        <v xml:space="preserve">   </v>
      </c>
      <c r="T147" s="8"/>
      <c r="U147" s="8"/>
      <c r="V147" s="8" t="str">
        <f t="shared" si="2"/>
        <v/>
      </c>
    </row>
    <row r="148" spans="1:22" x14ac:dyDescent="0.3">
      <c r="A148" s="8" t="str">
        <f>Personnel!A148</f>
        <v>147</v>
      </c>
      <c r="J148" s="8" t="str">
        <f>IF(ISBLANK(Personnel!S148),"",Personnel!S148)</f>
        <v/>
      </c>
      <c r="S148" s="8" t="str">
        <f>VLOOKUP(A148,Personnel!A$2:X446,24,FALSE)</f>
        <v xml:space="preserve">   </v>
      </c>
      <c r="T148" s="8"/>
      <c r="U148" s="8"/>
      <c r="V148" s="8" t="str">
        <f t="shared" si="2"/>
        <v/>
      </c>
    </row>
    <row r="149" spans="1:22" x14ac:dyDescent="0.3">
      <c r="A149" s="8" t="str">
        <f>Personnel!A149</f>
        <v>148</v>
      </c>
      <c r="J149" s="8" t="str">
        <f>IF(ISBLANK(Personnel!S149),"",Personnel!S149)</f>
        <v/>
      </c>
      <c r="S149" s="8" t="str">
        <f>VLOOKUP(A149,Personnel!A$2:X447,24,FALSE)</f>
        <v xml:space="preserve">   </v>
      </c>
      <c r="T149" s="8"/>
      <c r="U149" s="8"/>
      <c r="V149" s="8" t="str">
        <f t="shared" si="2"/>
        <v/>
      </c>
    </row>
    <row r="150" spans="1:22" x14ac:dyDescent="0.3">
      <c r="A150" s="8" t="str">
        <f>Personnel!A150</f>
        <v>149</v>
      </c>
      <c r="J150" s="8" t="str">
        <f>IF(ISBLANK(Personnel!S150),"",Personnel!S150)</f>
        <v/>
      </c>
      <c r="S150" s="8" t="str">
        <f>VLOOKUP(A150,Personnel!A$2:X448,24,FALSE)</f>
        <v xml:space="preserve">   </v>
      </c>
      <c r="T150" s="8"/>
      <c r="U150" s="8"/>
      <c r="V150" s="8" t="str">
        <f t="shared" si="2"/>
        <v/>
      </c>
    </row>
    <row r="151" spans="1:22" x14ac:dyDescent="0.3">
      <c r="A151" s="8" t="str">
        <f>Personnel!A151</f>
        <v>150</v>
      </c>
      <c r="J151" s="8" t="str">
        <f>IF(ISBLANK(Personnel!S151),"",Personnel!S151)</f>
        <v/>
      </c>
      <c r="S151" s="8" t="str">
        <f>VLOOKUP(A151,Personnel!A$2:X449,24,FALSE)</f>
        <v xml:space="preserve">   </v>
      </c>
      <c r="T151" s="8"/>
      <c r="U151" s="8"/>
      <c r="V151" s="8" t="str">
        <f t="shared" si="2"/>
        <v/>
      </c>
    </row>
    <row r="152" spans="1:22" x14ac:dyDescent="0.3">
      <c r="A152" s="8" t="str">
        <f>Personnel!A152</f>
        <v>151</v>
      </c>
      <c r="J152" s="8" t="str">
        <f>IF(ISBLANK(Personnel!S152),"",Personnel!S152)</f>
        <v/>
      </c>
      <c r="S152" s="8" t="str">
        <f>VLOOKUP(A152,Personnel!A$2:X450,24,FALSE)</f>
        <v xml:space="preserve">   </v>
      </c>
      <c r="T152" s="8"/>
      <c r="U152" s="8"/>
      <c r="V152" s="8" t="str">
        <f t="shared" si="2"/>
        <v/>
      </c>
    </row>
    <row r="153" spans="1:22" x14ac:dyDescent="0.3">
      <c r="A153" s="8" t="str">
        <f>Personnel!A153</f>
        <v>152</v>
      </c>
      <c r="J153" s="8" t="str">
        <f>IF(ISBLANK(Personnel!S153),"",Personnel!S153)</f>
        <v/>
      </c>
      <c r="S153" s="8" t="str">
        <f>VLOOKUP(A153,Personnel!A$2:X451,24,FALSE)</f>
        <v xml:space="preserve">   </v>
      </c>
      <c r="T153" s="8"/>
      <c r="U153" s="8"/>
      <c r="V153" s="8" t="str">
        <f t="shared" si="2"/>
        <v/>
      </c>
    </row>
    <row r="154" spans="1:22" x14ac:dyDescent="0.3">
      <c r="A154" s="8" t="str">
        <f>Personnel!A154</f>
        <v>153</v>
      </c>
      <c r="J154" s="8" t="str">
        <f>IF(ISBLANK(Personnel!S154),"",Personnel!S154)</f>
        <v/>
      </c>
      <c r="S154" s="8" t="str">
        <f>VLOOKUP(A154,Personnel!A$2:X452,24,FALSE)</f>
        <v xml:space="preserve">   </v>
      </c>
      <c r="T154" s="8"/>
      <c r="U154" s="8"/>
      <c r="V154" s="8" t="str">
        <f t="shared" si="2"/>
        <v/>
      </c>
    </row>
    <row r="155" spans="1:22" x14ac:dyDescent="0.3">
      <c r="A155" s="8" t="str">
        <f>Personnel!A155</f>
        <v>154</v>
      </c>
      <c r="J155" s="8" t="str">
        <f>IF(ISBLANK(Personnel!S155),"",Personnel!S155)</f>
        <v/>
      </c>
      <c r="S155" s="8" t="str">
        <f>VLOOKUP(A155,Personnel!A$2:X453,24,FALSE)</f>
        <v xml:space="preserve">   </v>
      </c>
      <c r="T155" s="8"/>
      <c r="U155" s="8"/>
      <c r="V155" s="8" t="str">
        <f t="shared" si="2"/>
        <v/>
      </c>
    </row>
    <row r="156" spans="1:22" x14ac:dyDescent="0.3">
      <c r="A156" s="8" t="str">
        <f>Personnel!A156</f>
        <v>155</v>
      </c>
      <c r="J156" s="8" t="str">
        <f>IF(ISBLANK(Personnel!S156),"",Personnel!S156)</f>
        <v/>
      </c>
      <c r="S156" s="8" t="str">
        <f>VLOOKUP(A156,Personnel!A$2:X454,24,FALSE)</f>
        <v xml:space="preserve">   </v>
      </c>
      <c r="T156" s="8"/>
      <c r="U156" s="8"/>
      <c r="V156" s="8" t="str">
        <f t="shared" si="2"/>
        <v/>
      </c>
    </row>
    <row r="157" spans="1:22" x14ac:dyDescent="0.3">
      <c r="A157" s="8" t="str">
        <f>Personnel!A157</f>
        <v>156</v>
      </c>
      <c r="J157" s="8" t="str">
        <f>IF(ISBLANK(Personnel!S157),"",Personnel!S157)</f>
        <v/>
      </c>
      <c r="S157" s="8" t="str">
        <f>VLOOKUP(A157,Personnel!A$2:X455,24,FALSE)</f>
        <v xml:space="preserve">   </v>
      </c>
      <c r="T157" s="8"/>
      <c r="U157" s="8"/>
      <c r="V157" s="8" t="str">
        <f t="shared" si="2"/>
        <v/>
      </c>
    </row>
    <row r="158" spans="1:22" x14ac:dyDescent="0.3">
      <c r="A158" s="8" t="str">
        <f>Personnel!A158</f>
        <v>157</v>
      </c>
      <c r="J158" s="8" t="str">
        <f>IF(ISBLANK(Personnel!S158),"",Personnel!S158)</f>
        <v/>
      </c>
      <c r="S158" s="8" t="str">
        <f>VLOOKUP(A158,Personnel!A$2:X456,24,FALSE)</f>
        <v xml:space="preserve">   </v>
      </c>
      <c r="T158" s="8"/>
      <c r="U158" s="8"/>
      <c r="V158" s="8" t="str">
        <f t="shared" si="2"/>
        <v/>
      </c>
    </row>
    <row r="159" spans="1:22" x14ac:dyDescent="0.3">
      <c r="A159" s="8" t="str">
        <f>Personnel!A159</f>
        <v>158</v>
      </c>
      <c r="J159" s="8" t="str">
        <f>IF(ISBLANK(Personnel!S159),"",Personnel!S159)</f>
        <v/>
      </c>
      <c r="S159" s="8" t="str">
        <f>VLOOKUP(A159,Personnel!A$2:X457,24,FALSE)</f>
        <v xml:space="preserve">   </v>
      </c>
      <c r="T159" s="8"/>
      <c r="U159" s="8"/>
      <c r="V159" s="8" t="str">
        <f t="shared" si="2"/>
        <v/>
      </c>
    </row>
    <row r="160" spans="1:22" x14ac:dyDescent="0.3">
      <c r="A160" s="8" t="str">
        <f>Personnel!A160</f>
        <v>159</v>
      </c>
      <c r="J160" s="8" t="str">
        <f>IF(ISBLANK(Personnel!S160),"",Personnel!S160)</f>
        <v/>
      </c>
      <c r="S160" s="8" t="str">
        <f>VLOOKUP(A160,Personnel!A$2:X458,24,FALSE)</f>
        <v xml:space="preserve">   </v>
      </c>
      <c r="T160" s="8"/>
      <c r="U160" s="8"/>
      <c r="V160" s="8" t="str">
        <f t="shared" si="2"/>
        <v/>
      </c>
    </row>
    <row r="161" spans="1:22" x14ac:dyDescent="0.3">
      <c r="A161" s="8" t="str">
        <f>Personnel!A161</f>
        <v>160</v>
      </c>
      <c r="J161" s="8" t="str">
        <f>IF(ISBLANK(Personnel!S161),"",Personnel!S161)</f>
        <v/>
      </c>
      <c r="S161" s="8" t="str">
        <f>VLOOKUP(A161,Personnel!A$2:X459,24,FALSE)</f>
        <v xml:space="preserve">   </v>
      </c>
      <c r="T161" s="8"/>
      <c r="U161" s="8"/>
      <c r="V161" s="8" t="str">
        <f t="shared" si="2"/>
        <v/>
      </c>
    </row>
    <row r="162" spans="1:22" x14ac:dyDescent="0.3">
      <c r="A162" s="8" t="str">
        <f>Personnel!A162</f>
        <v>161</v>
      </c>
      <c r="J162" s="8" t="str">
        <f>IF(ISBLANK(Personnel!S162),"",Personnel!S162)</f>
        <v/>
      </c>
      <c r="S162" s="8" t="str">
        <f>VLOOKUP(A162,Personnel!A$2:X460,24,FALSE)</f>
        <v xml:space="preserve">   </v>
      </c>
      <c r="T162" s="8"/>
      <c r="U162" s="8"/>
      <c r="V162" s="8" t="str">
        <f t="shared" si="2"/>
        <v/>
      </c>
    </row>
    <row r="163" spans="1:22" x14ac:dyDescent="0.3">
      <c r="A163" s="8" t="str">
        <f>Personnel!A163</f>
        <v>162</v>
      </c>
      <c r="J163" s="8" t="str">
        <f>IF(ISBLANK(Personnel!S163),"",Personnel!S163)</f>
        <v/>
      </c>
      <c r="S163" s="8" t="str">
        <f>VLOOKUP(A163,Personnel!A$2:X461,24,FALSE)</f>
        <v xml:space="preserve">   </v>
      </c>
      <c r="T163" s="8"/>
      <c r="U163" s="8"/>
      <c r="V163" s="8" t="str">
        <f t="shared" si="2"/>
        <v/>
      </c>
    </row>
    <row r="164" spans="1:22" x14ac:dyDescent="0.3">
      <c r="A164" s="8" t="str">
        <f>Personnel!A164</f>
        <v>163</v>
      </c>
      <c r="J164" s="8" t="str">
        <f>IF(ISBLANK(Personnel!S164),"",Personnel!S164)</f>
        <v/>
      </c>
      <c r="S164" s="8" t="str">
        <f>VLOOKUP(A164,Personnel!A$2:X462,24,FALSE)</f>
        <v xml:space="preserve">   </v>
      </c>
      <c r="T164" s="8"/>
      <c r="U164" s="8"/>
      <c r="V164" s="8" t="str">
        <f t="shared" si="2"/>
        <v/>
      </c>
    </row>
    <row r="165" spans="1:22" x14ac:dyDescent="0.3">
      <c r="A165" s="8" t="str">
        <f>Personnel!A165</f>
        <v>164</v>
      </c>
      <c r="J165" s="8" t="str">
        <f>IF(ISBLANK(Personnel!S165),"",Personnel!S165)</f>
        <v/>
      </c>
      <c r="S165" s="8" t="str">
        <f>VLOOKUP(A165,Personnel!A$2:X463,24,FALSE)</f>
        <v xml:space="preserve">   </v>
      </c>
      <c r="T165" s="8"/>
      <c r="U165" s="8"/>
      <c r="V165" s="8" t="str">
        <f t="shared" si="2"/>
        <v/>
      </c>
    </row>
    <row r="166" spans="1:22" x14ac:dyDescent="0.3">
      <c r="A166" s="8" t="str">
        <f>Personnel!A166</f>
        <v>165</v>
      </c>
      <c r="J166" s="8" t="str">
        <f>IF(ISBLANK(Personnel!S166),"",Personnel!S166)</f>
        <v/>
      </c>
      <c r="S166" s="8" t="str">
        <f>VLOOKUP(A166,Personnel!A$2:X464,24,FALSE)</f>
        <v xml:space="preserve">   </v>
      </c>
      <c r="T166" s="8"/>
      <c r="U166" s="8"/>
      <c r="V166" s="8" t="str">
        <f t="shared" si="2"/>
        <v/>
      </c>
    </row>
    <row r="167" spans="1:22" x14ac:dyDescent="0.3">
      <c r="A167" s="8" t="str">
        <f>Personnel!A167</f>
        <v>166</v>
      </c>
      <c r="J167" s="8" t="str">
        <f>IF(ISBLANK(Personnel!S167),"",Personnel!S167)</f>
        <v/>
      </c>
      <c r="S167" s="8" t="str">
        <f>VLOOKUP(A167,Personnel!A$2:X465,24,FALSE)</f>
        <v xml:space="preserve">   </v>
      </c>
      <c r="T167" s="8"/>
      <c r="U167" s="8"/>
      <c r="V167" s="8" t="str">
        <f t="shared" si="2"/>
        <v/>
      </c>
    </row>
    <row r="168" spans="1:22" x14ac:dyDescent="0.3">
      <c r="A168" s="8" t="str">
        <f>Personnel!A168</f>
        <v>167</v>
      </c>
      <c r="J168" s="8" t="str">
        <f>IF(ISBLANK(Personnel!S168),"",Personnel!S168)</f>
        <v/>
      </c>
      <c r="S168" s="8" t="str">
        <f>VLOOKUP(A168,Personnel!A$2:X466,24,FALSE)</f>
        <v xml:space="preserve">   </v>
      </c>
      <c r="T168" s="8"/>
      <c r="U168" s="8"/>
      <c r="V168" s="8" t="str">
        <f t="shared" si="2"/>
        <v/>
      </c>
    </row>
    <row r="169" spans="1:22" x14ac:dyDescent="0.3">
      <c r="A169" s="8" t="str">
        <f>Personnel!A169</f>
        <v>168</v>
      </c>
      <c r="J169" s="8" t="str">
        <f>IF(ISBLANK(Personnel!S169),"",Personnel!S169)</f>
        <v/>
      </c>
      <c r="S169" s="8" t="str">
        <f>VLOOKUP(A169,Personnel!A$2:X467,24,FALSE)</f>
        <v xml:space="preserve">   </v>
      </c>
      <c r="T169" s="8"/>
      <c r="U169" s="8"/>
      <c r="V169" s="8" t="str">
        <f t="shared" si="2"/>
        <v/>
      </c>
    </row>
    <row r="170" spans="1:22" x14ac:dyDescent="0.3">
      <c r="A170" s="8" t="str">
        <f>Personnel!A170</f>
        <v>169</v>
      </c>
      <c r="J170" s="8" t="str">
        <f>IF(ISBLANK(Personnel!S170),"",Personnel!S170)</f>
        <v/>
      </c>
      <c r="S170" s="8" t="str">
        <f>VLOOKUP(A170,Personnel!A$2:X468,24,FALSE)</f>
        <v xml:space="preserve">   </v>
      </c>
      <c r="T170" s="8"/>
      <c r="U170" s="8"/>
      <c r="V170" s="8" t="str">
        <f t="shared" si="2"/>
        <v/>
      </c>
    </row>
    <row r="171" spans="1:22" x14ac:dyDescent="0.3">
      <c r="A171" s="8" t="str">
        <f>Personnel!A171</f>
        <v>170</v>
      </c>
      <c r="J171" s="8" t="str">
        <f>IF(ISBLANK(Personnel!S171),"",Personnel!S171)</f>
        <v/>
      </c>
      <c r="S171" s="8" t="str">
        <f>VLOOKUP(A171,Personnel!A$2:X469,24,FALSE)</f>
        <v xml:space="preserve">   </v>
      </c>
      <c r="T171" s="8"/>
      <c r="U171" s="8"/>
      <c r="V171" s="8" t="str">
        <f t="shared" si="2"/>
        <v/>
      </c>
    </row>
    <row r="172" spans="1:22" x14ac:dyDescent="0.3">
      <c r="A172" s="8" t="str">
        <f>Personnel!A172</f>
        <v>171</v>
      </c>
      <c r="J172" s="8" t="str">
        <f>IF(ISBLANK(Personnel!S172),"",Personnel!S172)</f>
        <v/>
      </c>
      <c r="S172" s="8" t="str">
        <f>VLOOKUP(A172,Personnel!A$2:X470,24,FALSE)</f>
        <v xml:space="preserve">   </v>
      </c>
      <c r="T172" s="8"/>
      <c r="U172" s="8"/>
      <c r="V172" s="8" t="str">
        <f t="shared" si="2"/>
        <v/>
      </c>
    </row>
    <row r="173" spans="1:22" x14ac:dyDescent="0.3">
      <c r="A173" s="8" t="str">
        <f>Personnel!A173</f>
        <v>172</v>
      </c>
      <c r="J173" s="8" t="str">
        <f>IF(ISBLANK(Personnel!S173),"",Personnel!S173)</f>
        <v/>
      </c>
      <c r="S173" s="8" t="str">
        <f>VLOOKUP(A173,Personnel!A$2:X471,24,FALSE)</f>
        <v xml:space="preserve">   </v>
      </c>
      <c r="T173" s="8"/>
      <c r="U173" s="8"/>
      <c r="V173" s="8" t="str">
        <f t="shared" si="2"/>
        <v/>
      </c>
    </row>
    <row r="174" spans="1:22" x14ac:dyDescent="0.3">
      <c r="A174" s="8" t="str">
        <f>Personnel!A174</f>
        <v>173</v>
      </c>
      <c r="J174" s="8" t="str">
        <f>IF(ISBLANK(Personnel!S174),"",Personnel!S174)</f>
        <v/>
      </c>
      <c r="S174" s="8" t="str">
        <f>VLOOKUP(A174,Personnel!A$2:X472,24,FALSE)</f>
        <v xml:space="preserve">   </v>
      </c>
      <c r="T174" s="8"/>
      <c r="U174" s="8"/>
      <c r="V174" s="8" t="str">
        <f t="shared" si="2"/>
        <v/>
      </c>
    </row>
    <row r="175" spans="1:22" x14ac:dyDescent="0.3">
      <c r="A175" s="8" t="str">
        <f>Personnel!A175</f>
        <v>174</v>
      </c>
      <c r="J175" s="8" t="str">
        <f>IF(ISBLANK(Personnel!S175),"",Personnel!S175)</f>
        <v/>
      </c>
      <c r="S175" s="8" t="str">
        <f>VLOOKUP(A175,Personnel!A$2:X473,24,FALSE)</f>
        <v xml:space="preserve">   </v>
      </c>
      <c r="T175" s="8"/>
      <c r="U175" s="8"/>
      <c r="V175" s="8" t="str">
        <f t="shared" si="2"/>
        <v/>
      </c>
    </row>
    <row r="176" spans="1:22" x14ac:dyDescent="0.3">
      <c r="A176" s="8" t="str">
        <f>Personnel!A176</f>
        <v>175</v>
      </c>
      <c r="J176" s="8" t="str">
        <f>IF(ISBLANK(Personnel!S176),"",Personnel!S176)</f>
        <v/>
      </c>
      <c r="S176" s="8" t="str">
        <f>VLOOKUP(A176,Personnel!A$2:X474,24,FALSE)</f>
        <v xml:space="preserve">   </v>
      </c>
      <c r="T176" s="8"/>
      <c r="U176" s="8"/>
      <c r="V176" s="8" t="str">
        <f t="shared" si="2"/>
        <v/>
      </c>
    </row>
    <row r="177" spans="1:22" x14ac:dyDescent="0.3">
      <c r="A177" s="8" t="str">
        <f>Personnel!A177</f>
        <v>176</v>
      </c>
      <c r="J177" s="8" t="str">
        <f>IF(ISBLANK(Personnel!S177),"",Personnel!S177)</f>
        <v/>
      </c>
      <c r="S177" s="8" t="str">
        <f>VLOOKUP(A177,Personnel!A$2:X475,24,FALSE)</f>
        <v xml:space="preserve">   </v>
      </c>
      <c r="T177" s="8"/>
      <c r="U177" s="8"/>
      <c r="V177" s="8" t="str">
        <f t="shared" si="2"/>
        <v/>
      </c>
    </row>
    <row r="178" spans="1:22" x14ac:dyDescent="0.3">
      <c r="A178" s="8" t="str">
        <f>Personnel!A178</f>
        <v>177</v>
      </c>
      <c r="J178" s="8" t="str">
        <f>IF(ISBLANK(Personnel!S178),"",Personnel!S178)</f>
        <v/>
      </c>
      <c r="S178" s="8" t="str">
        <f>VLOOKUP(A178,Personnel!A$2:X476,24,FALSE)</f>
        <v xml:space="preserve">   </v>
      </c>
      <c r="T178" s="8"/>
      <c r="U178" s="8"/>
      <c r="V178" s="8" t="str">
        <f t="shared" si="2"/>
        <v/>
      </c>
    </row>
    <row r="179" spans="1:22" x14ac:dyDescent="0.3">
      <c r="A179" s="8" t="str">
        <f>Personnel!A179</f>
        <v>178</v>
      </c>
      <c r="J179" s="8" t="str">
        <f>IF(ISBLANK(Personnel!S179),"",Personnel!S179)</f>
        <v/>
      </c>
      <c r="S179" s="8" t="str">
        <f>VLOOKUP(A179,Personnel!A$2:X477,24,FALSE)</f>
        <v xml:space="preserve">   </v>
      </c>
      <c r="T179" s="8"/>
      <c r="U179" s="8"/>
      <c r="V179" s="8" t="str">
        <f t="shared" si="2"/>
        <v/>
      </c>
    </row>
    <row r="180" spans="1:22" x14ac:dyDescent="0.3">
      <c r="A180" s="8" t="str">
        <f>Personnel!A180</f>
        <v>179</v>
      </c>
      <c r="J180" s="8" t="str">
        <f>IF(ISBLANK(Personnel!S180),"",Personnel!S180)</f>
        <v/>
      </c>
      <c r="S180" s="8" t="str">
        <f>VLOOKUP(A180,Personnel!A$2:X478,24,FALSE)</f>
        <v xml:space="preserve">   </v>
      </c>
      <c r="T180" s="8"/>
      <c r="U180" s="8"/>
      <c r="V180" s="8" t="str">
        <f t="shared" si="2"/>
        <v/>
      </c>
    </row>
    <row r="181" spans="1:22" x14ac:dyDescent="0.3">
      <c r="A181" s="8" t="str">
        <f>Personnel!A181</f>
        <v>180</v>
      </c>
      <c r="J181" s="8" t="str">
        <f>IF(ISBLANK(Personnel!S181),"",Personnel!S181)</f>
        <v/>
      </c>
      <c r="S181" s="8" t="str">
        <f>VLOOKUP(A181,Personnel!A$2:X479,24,FALSE)</f>
        <v xml:space="preserve">   </v>
      </c>
      <c r="T181" s="8"/>
      <c r="U181" s="8"/>
      <c r="V181" s="8" t="str">
        <f t="shared" si="2"/>
        <v/>
      </c>
    </row>
    <row r="182" spans="1:22" x14ac:dyDescent="0.3">
      <c r="A182" s="8" t="str">
        <f>Personnel!A182</f>
        <v>181</v>
      </c>
      <c r="J182" s="8" t="str">
        <f>IF(ISBLANK(Personnel!S182),"",Personnel!S182)</f>
        <v/>
      </c>
      <c r="S182" s="8" t="str">
        <f>VLOOKUP(A182,Personnel!A$2:X480,24,FALSE)</f>
        <v xml:space="preserve">   </v>
      </c>
      <c r="T182" s="8"/>
      <c r="U182" s="8"/>
      <c r="V182" s="8" t="str">
        <f t="shared" si="2"/>
        <v/>
      </c>
    </row>
    <row r="183" spans="1:22" x14ac:dyDescent="0.3">
      <c r="A183" s="8" t="str">
        <f>Personnel!A183</f>
        <v>182</v>
      </c>
      <c r="J183" s="8" t="str">
        <f>IF(ISBLANK(Personnel!S183),"",Personnel!S183)</f>
        <v/>
      </c>
      <c r="S183" s="8" t="str">
        <f>VLOOKUP(A183,Personnel!A$2:X481,24,FALSE)</f>
        <v xml:space="preserve">   </v>
      </c>
      <c r="T183" s="8"/>
      <c r="U183" s="8"/>
      <c r="V183" s="8" t="str">
        <f t="shared" si="2"/>
        <v/>
      </c>
    </row>
    <row r="184" spans="1:22" x14ac:dyDescent="0.3">
      <c r="A184" s="8" t="str">
        <f>Personnel!A184</f>
        <v>183</v>
      </c>
      <c r="J184" s="8" t="str">
        <f>IF(ISBLANK(Personnel!S184),"",Personnel!S184)</f>
        <v/>
      </c>
      <c r="S184" s="8" t="str">
        <f>VLOOKUP(A184,Personnel!A$2:X482,24,FALSE)</f>
        <v xml:space="preserve">   </v>
      </c>
      <c r="T184" s="8"/>
      <c r="U184" s="8"/>
      <c r="V184" s="8" t="str">
        <f t="shared" si="2"/>
        <v/>
      </c>
    </row>
    <row r="185" spans="1:22" x14ac:dyDescent="0.3">
      <c r="A185" s="8" t="str">
        <f>Personnel!A185</f>
        <v>184</v>
      </c>
      <c r="J185" s="8" t="str">
        <f>IF(ISBLANK(Personnel!S185),"",Personnel!S185)</f>
        <v/>
      </c>
      <c r="S185" s="8" t="str">
        <f>VLOOKUP(A185,Personnel!A$2:X483,24,FALSE)</f>
        <v xml:space="preserve">   </v>
      </c>
      <c r="T185" s="8"/>
      <c r="U185" s="8"/>
      <c r="V185" s="8" t="str">
        <f t="shared" si="2"/>
        <v/>
      </c>
    </row>
    <row r="186" spans="1:22" x14ac:dyDescent="0.3">
      <c r="A186" s="8" t="str">
        <f>Personnel!A186</f>
        <v>185</v>
      </c>
      <c r="J186" s="8" t="str">
        <f>IF(ISBLANK(Personnel!S186),"",Personnel!S186)</f>
        <v/>
      </c>
      <c r="S186" s="8" t="str">
        <f>VLOOKUP(A186,Personnel!A$2:X484,24,FALSE)</f>
        <v xml:space="preserve">   </v>
      </c>
      <c r="T186" s="8"/>
      <c r="U186" s="8"/>
      <c r="V186" s="8" t="str">
        <f t="shared" si="2"/>
        <v/>
      </c>
    </row>
    <row r="187" spans="1:22" x14ac:dyDescent="0.3">
      <c r="A187" s="8" t="str">
        <f>Personnel!A187</f>
        <v>186</v>
      </c>
      <c r="J187" s="8" t="str">
        <f>IF(ISBLANK(Personnel!S187),"",Personnel!S187)</f>
        <v/>
      </c>
      <c r="S187" s="8" t="str">
        <f>VLOOKUP(A187,Personnel!A$2:X485,24,FALSE)</f>
        <v xml:space="preserve">   </v>
      </c>
      <c r="T187" s="8"/>
      <c r="U187" s="8"/>
      <c r="V187" s="8" t="str">
        <f t="shared" si="2"/>
        <v/>
      </c>
    </row>
    <row r="188" spans="1:22" x14ac:dyDescent="0.3">
      <c r="A188" s="8" t="str">
        <f>Personnel!A188</f>
        <v>187</v>
      </c>
      <c r="J188" s="8" t="str">
        <f>IF(ISBLANK(Personnel!S188),"",Personnel!S188)</f>
        <v/>
      </c>
      <c r="S188" s="8" t="str">
        <f>VLOOKUP(A188,Personnel!A$2:X486,24,FALSE)</f>
        <v xml:space="preserve">   </v>
      </c>
      <c r="T188" s="8"/>
      <c r="U188" s="8"/>
      <c r="V188" s="8" t="str">
        <f t="shared" si="2"/>
        <v/>
      </c>
    </row>
    <row r="189" spans="1:22" x14ac:dyDescent="0.3">
      <c r="A189" s="8" t="str">
        <f>Personnel!A189</f>
        <v>188</v>
      </c>
      <c r="J189" s="8" t="str">
        <f>IF(ISBLANK(Personnel!S189),"",Personnel!S189)</f>
        <v/>
      </c>
      <c r="S189" s="8" t="str">
        <f>VLOOKUP(A189,Personnel!A$2:X487,24,FALSE)</f>
        <v xml:space="preserve">   </v>
      </c>
      <c r="T189" s="8"/>
      <c r="U189" s="8"/>
      <c r="V189" s="8" t="str">
        <f t="shared" si="2"/>
        <v/>
      </c>
    </row>
    <row r="190" spans="1:22" x14ac:dyDescent="0.3">
      <c r="A190" s="8" t="str">
        <f>Personnel!A190</f>
        <v>189</v>
      </c>
      <c r="J190" s="8" t="str">
        <f>IF(ISBLANK(Personnel!S190),"",Personnel!S190)</f>
        <v/>
      </c>
      <c r="S190" s="8" t="str">
        <f>VLOOKUP(A190,Personnel!A$2:X488,24,FALSE)</f>
        <v xml:space="preserve">   </v>
      </c>
      <c r="T190" s="8"/>
      <c r="U190" s="8"/>
      <c r="V190" s="8" t="str">
        <f t="shared" si="2"/>
        <v/>
      </c>
    </row>
    <row r="191" spans="1:22" x14ac:dyDescent="0.3">
      <c r="A191" s="8" t="str">
        <f>Personnel!A191</f>
        <v>190</v>
      </c>
      <c r="J191" s="8" t="str">
        <f>IF(ISBLANK(Personnel!S191),"",Personnel!S191)</f>
        <v/>
      </c>
      <c r="S191" s="8" t="str">
        <f>VLOOKUP(A191,Personnel!A$2:X489,24,FALSE)</f>
        <v xml:space="preserve">   </v>
      </c>
      <c r="T191" s="8"/>
      <c r="U191" s="8"/>
      <c r="V191" s="8" t="str">
        <f t="shared" si="2"/>
        <v/>
      </c>
    </row>
    <row r="192" spans="1:22" x14ac:dyDescent="0.3">
      <c r="A192" s="8" t="str">
        <f>Personnel!A192</f>
        <v>191</v>
      </c>
      <c r="J192" s="8" t="str">
        <f>IF(ISBLANK(Personnel!S192),"",Personnel!S192)</f>
        <v/>
      </c>
      <c r="S192" s="8" t="str">
        <f>VLOOKUP(A192,Personnel!A$2:X490,24,FALSE)</f>
        <v xml:space="preserve">   </v>
      </c>
      <c r="T192" s="8"/>
      <c r="U192" s="8"/>
      <c r="V192" s="8" t="str">
        <f t="shared" si="2"/>
        <v/>
      </c>
    </row>
    <row r="193" spans="1:22" x14ac:dyDescent="0.3">
      <c r="A193" s="8" t="str">
        <f>Personnel!A193</f>
        <v>192</v>
      </c>
      <c r="J193" s="8" t="str">
        <f>IF(ISBLANK(Personnel!S193),"",Personnel!S193)</f>
        <v/>
      </c>
      <c r="S193" s="8" t="str">
        <f>VLOOKUP(A193,Personnel!A$2:X491,24,FALSE)</f>
        <v xml:space="preserve">   </v>
      </c>
      <c r="T193" s="8"/>
      <c r="U193" s="8"/>
      <c r="V193" s="8" t="str">
        <f t="shared" si="2"/>
        <v/>
      </c>
    </row>
    <row r="194" spans="1:22" x14ac:dyDescent="0.3">
      <c r="A194" s="8" t="str">
        <f>Personnel!A194</f>
        <v>193</v>
      </c>
      <c r="J194" s="8" t="str">
        <f>IF(ISBLANK(Personnel!S194),"",Personnel!S194)</f>
        <v/>
      </c>
      <c r="S194" s="8" t="str">
        <f>VLOOKUP(A194,Personnel!A$2:X492,24,FALSE)</f>
        <v xml:space="preserve">   </v>
      </c>
      <c r="T194" s="8"/>
      <c r="U194" s="8"/>
      <c r="V194" s="8" t="str">
        <f t="shared" si="2"/>
        <v/>
      </c>
    </row>
    <row r="195" spans="1:22" x14ac:dyDescent="0.3">
      <c r="A195" s="8" t="str">
        <f>Personnel!A195</f>
        <v>194</v>
      </c>
      <c r="J195" s="8" t="str">
        <f>IF(ISBLANK(Personnel!S195),"",Personnel!S195)</f>
        <v/>
      </c>
      <c r="S195" s="8" t="str">
        <f>VLOOKUP(A195,Personnel!A$2:X493,24,FALSE)</f>
        <v xml:space="preserve">   </v>
      </c>
      <c r="T195" s="8"/>
      <c r="U195" s="8"/>
      <c r="V195" s="8" t="str">
        <f t="shared" ref="V195:V258" si="3">IF(J195="","","insert into contact values ('"&amp;A195&amp;"','"&amp;B195&amp;"','"&amp;C195&amp;"','"&amp;D195&amp;"','"&amp;E195&amp;"','"&amp;F195&amp;"','"&amp;G195&amp;"','"&amp;H195&amp;"','"&amp;I195&amp;"','"&amp;J195&amp;"','"&amp;K195&amp;"','"&amp;L195&amp;"','"&amp;M195&amp;"','"&amp;N195&amp;"','"&amp;O195&amp;"','"&amp;P195&amp;"','"&amp;Q195&amp;"')")</f>
        <v/>
      </c>
    </row>
    <row r="196" spans="1:22" x14ac:dyDescent="0.3">
      <c r="A196" s="8" t="str">
        <f>Personnel!A196</f>
        <v>195</v>
      </c>
      <c r="J196" s="8" t="str">
        <f>IF(ISBLANK(Personnel!S196),"",Personnel!S196)</f>
        <v/>
      </c>
      <c r="S196" s="8" t="str">
        <f>VLOOKUP(A196,Personnel!A$2:X494,24,FALSE)</f>
        <v xml:space="preserve">   </v>
      </c>
      <c r="T196" s="8"/>
      <c r="U196" s="8"/>
      <c r="V196" s="8" t="str">
        <f t="shared" si="3"/>
        <v/>
      </c>
    </row>
    <row r="197" spans="1:22" x14ac:dyDescent="0.3">
      <c r="A197" s="8" t="str">
        <f>Personnel!A197</f>
        <v>196</v>
      </c>
      <c r="J197" s="8" t="str">
        <f>IF(ISBLANK(Personnel!S197),"",Personnel!S197)</f>
        <v/>
      </c>
      <c r="S197" s="8" t="str">
        <f>VLOOKUP(A197,Personnel!A$2:X495,24,FALSE)</f>
        <v xml:space="preserve">   </v>
      </c>
      <c r="T197" s="8"/>
      <c r="U197" s="8"/>
      <c r="V197" s="8" t="str">
        <f t="shared" si="3"/>
        <v/>
      </c>
    </row>
    <row r="198" spans="1:22" x14ac:dyDescent="0.3">
      <c r="A198" s="8" t="str">
        <f>Personnel!A198</f>
        <v>197</v>
      </c>
      <c r="J198" s="8" t="str">
        <f>IF(ISBLANK(Personnel!S198),"",Personnel!S198)</f>
        <v/>
      </c>
      <c r="S198" s="8" t="str">
        <f>VLOOKUP(A198,Personnel!A$2:X496,24,FALSE)</f>
        <v xml:space="preserve">   </v>
      </c>
      <c r="T198" s="8"/>
      <c r="U198" s="8"/>
      <c r="V198" s="8" t="str">
        <f t="shared" si="3"/>
        <v/>
      </c>
    </row>
    <row r="199" spans="1:22" x14ac:dyDescent="0.3">
      <c r="A199" s="8" t="str">
        <f>Personnel!A199</f>
        <v>198</v>
      </c>
      <c r="J199" s="8" t="str">
        <f>IF(ISBLANK(Personnel!S199),"",Personnel!S199)</f>
        <v/>
      </c>
      <c r="S199" s="8" t="str">
        <f>VLOOKUP(A199,Personnel!A$2:X497,24,FALSE)</f>
        <v xml:space="preserve">   </v>
      </c>
      <c r="T199" s="8"/>
      <c r="U199" s="8"/>
      <c r="V199" s="8" t="str">
        <f t="shared" si="3"/>
        <v/>
      </c>
    </row>
    <row r="200" spans="1:22" x14ac:dyDescent="0.3">
      <c r="A200" s="8" t="str">
        <f>Personnel!A200</f>
        <v>199</v>
      </c>
      <c r="J200" s="8" t="str">
        <f>IF(ISBLANK(Personnel!S200),"",Personnel!S200)</f>
        <v/>
      </c>
      <c r="S200" s="8" t="str">
        <f>VLOOKUP(A200,Personnel!A$2:X498,24,FALSE)</f>
        <v xml:space="preserve">   </v>
      </c>
      <c r="T200" s="8"/>
      <c r="U200" s="8"/>
      <c r="V200" s="8" t="str">
        <f t="shared" si="3"/>
        <v/>
      </c>
    </row>
    <row r="201" spans="1:22" x14ac:dyDescent="0.3">
      <c r="A201" s="8" t="str">
        <f>Personnel!A201</f>
        <v>200</v>
      </c>
      <c r="J201" s="8" t="str">
        <f>IF(ISBLANK(Personnel!S201),"",Personnel!S201)</f>
        <v/>
      </c>
      <c r="S201" s="8" t="str">
        <f>VLOOKUP(A201,Personnel!A$2:X499,24,FALSE)</f>
        <v xml:space="preserve">   </v>
      </c>
      <c r="T201" s="8"/>
      <c r="U201" s="8"/>
      <c r="V201" s="8" t="str">
        <f t="shared" si="3"/>
        <v/>
      </c>
    </row>
    <row r="202" spans="1:22" x14ac:dyDescent="0.3">
      <c r="A202" s="8" t="str">
        <f>Personnel!A202</f>
        <v>201</v>
      </c>
      <c r="J202" s="8" t="str">
        <f>IF(ISBLANK(Personnel!S202),"",Personnel!S202)</f>
        <v/>
      </c>
      <c r="S202" s="8" t="str">
        <f>VLOOKUP(A202,Personnel!A$2:X500,24,FALSE)</f>
        <v xml:space="preserve">   </v>
      </c>
      <c r="T202" s="8"/>
      <c r="U202" s="8"/>
      <c r="V202" s="8" t="str">
        <f t="shared" si="3"/>
        <v/>
      </c>
    </row>
    <row r="203" spans="1:22" x14ac:dyDescent="0.3">
      <c r="A203" s="8" t="str">
        <f>Personnel!A203</f>
        <v>202</v>
      </c>
      <c r="J203" s="8" t="str">
        <f>IF(ISBLANK(Personnel!S203),"",Personnel!S203)</f>
        <v/>
      </c>
      <c r="S203" s="8" t="str">
        <f>VLOOKUP(A203,Personnel!A$2:X501,24,FALSE)</f>
        <v xml:space="preserve">   </v>
      </c>
      <c r="T203" s="8"/>
      <c r="U203" s="8"/>
      <c r="V203" s="8" t="str">
        <f t="shared" si="3"/>
        <v/>
      </c>
    </row>
    <row r="204" spans="1:22" x14ac:dyDescent="0.3">
      <c r="A204" s="8" t="str">
        <f>Personnel!A204</f>
        <v>203</v>
      </c>
      <c r="J204" s="8" t="str">
        <f>IF(ISBLANK(Personnel!S204),"",Personnel!S204)</f>
        <v/>
      </c>
      <c r="S204" s="8" t="str">
        <f>VLOOKUP(A204,Personnel!A$2:X502,24,FALSE)</f>
        <v xml:space="preserve">   </v>
      </c>
      <c r="T204" s="8"/>
      <c r="U204" s="8"/>
      <c r="V204" s="8" t="str">
        <f t="shared" si="3"/>
        <v/>
      </c>
    </row>
    <row r="205" spans="1:22" x14ac:dyDescent="0.3">
      <c r="A205" s="8" t="str">
        <f>Personnel!A205</f>
        <v>204</v>
      </c>
      <c r="J205" s="8" t="str">
        <f>IF(ISBLANK(Personnel!S205),"",Personnel!S205)</f>
        <v/>
      </c>
      <c r="S205" s="8" t="str">
        <f>VLOOKUP(A205,Personnel!A$2:X503,24,FALSE)</f>
        <v xml:space="preserve">   </v>
      </c>
      <c r="T205" s="8"/>
      <c r="U205" s="8"/>
      <c r="V205" s="8" t="str">
        <f t="shared" si="3"/>
        <v/>
      </c>
    </row>
    <row r="206" spans="1:22" x14ac:dyDescent="0.3">
      <c r="A206" s="8" t="str">
        <f>Personnel!A206</f>
        <v>205</v>
      </c>
      <c r="J206" s="8" t="str">
        <f>IF(ISBLANK(Personnel!S206),"",Personnel!S206)</f>
        <v/>
      </c>
      <c r="S206" s="8" t="str">
        <f>VLOOKUP(A206,Personnel!A$2:X504,24,FALSE)</f>
        <v xml:space="preserve">   </v>
      </c>
      <c r="T206" s="8"/>
      <c r="U206" s="8"/>
      <c r="V206" s="8" t="str">
        <f t="shared" si="3"/>
        <v/>
      </c>
    </row>
    <row r="207" spans="1:22" x14ac:dyDescent="0.3">
      <c r="A207" s="8" t="str">
        <f>Personnel!A207</f>
        <v>206</v>
      </c>
      <c r="J207" s="8" t="str">
        <f>IF(ISBLANK(Personnel!S207),"",Personnel!S207)</f>
        <v/>
      </c>
      <c r="S207" s="8" t="str">
        <f>VLOOKUP(A207,Personnel!A$2:X505,24,FALSE)</f>
        <v xml:space="preserve">   </v>
      </c>
      <c r="T207" s="8"/>
      <c r="U207" s="8"/>
      <c r="V207" s="8" t="str">
        <f t="shared" si="3"/>
        <v/>
      </c>
    </row>
    <row r="208" spans="1:22" x14ac:dyDescent="0.3">
      <c r="A208" s="8" t="str">
        <f>Personnel!A208</f>
        <v>207</v>
      </c>
      <c r="J208" s="8" t="str">
        <f>IF(ISBLANK(Personnel!S208),"",Personnel!S208)</f>
        <v/>
      </c>
      <c r="S208" s="8" t="str">
        <f>VLOOKUP(A208,Personnel!A$2:X506,24,FALSE)</f>
        <v xml:space="preserve">   </v>
      </c>
      <c r="T208" s="8"/>
      <c r="U208" s="8"/>
      <c r="V208" s="8" t="str">
        <f t="shared" si="3"/>
        <v/>
      </c>
    </row>
    <row r="209" spans="1:22" x14ac:dyDescent="0.3">
      <c r="A209" s="8" t="str">
        <f>Personnel!A209</f>
        <v>208</v>
      </c>
      <c r="J209" s="8" t="str">
        <f>IF(ISBLANK(Personnel!S209),"",Personnel!S209)</f>
        <v/>
      </c>
      <c r="S209" s="8" t="str">
        <f>VLOOKUP(A209,Personnel!A$2:X507,24,FALSE)</f>
        <v xml:space="preserve">   </v>
      </c>
      <c r="T209" s="8"/>
      <c r="U209" s="8"/>
      <c r="V209" s="8" t="str">
        <f t="shared" si="3"/>
        <v/>
      </c>
    </row>
    <row r="210" spans="1:22" x14ac:dyDescent="0.3">
      <c r="A210" s="8" t="str">
        <f>Personnel!A210</f>
        <v>209</v>
      </c>
      <c r="J210" s="8" t="str">
        <f>IF(ISBLANK(Personnel!S210),"",Personnel!S210)</f>
        <v/>
      </c>
      <c r="S210" s="8" t="str">
        <f>VLOOKUP(A210,Personnel!A$2:X508,24,FALSE)</f>
        <v xml:space="preserve">   </v>
      </c>
      <c r="T210" s="8"/>
      <c r="U210" s="8"/>
      <c r="V210" s="8" t="str">
        <f t="shared" si="3"/>
        <v/>
      </c>
    </row>
    <row r="211" spans="1:22" x14ac:dyDescent="0.3">
      <c r="A211" s="8" t="str">
        <f>Personnel!A211</f>
        <v>210</v>
      </c>
      <c r="J211" s="8" t="str">
        <f>IF(ISBLANK(Personnel!S211),"",Personnel!S211)</f>
        <v/>
      </c>
      <c r="S211" s="8" t="str">
        <f>VLOOKUP(A211,Personnel!A$2:X509,24,FALSE)</f>
        <v xml:space="preserve">   </v>
      </c>
      <c r="T211" s="8"/>
      <c r="U211" s="8"/>
      <c r="V211" s="8" t="str">
        <f t="shared" si="3"/>
        <v/>
      </c>
    </row>
    <row r="212" spans="1:22" x14ac:dyDescent="0.3">
      <c r="A212" s="8" t="str">
        <f>Personnel!A212</f>
        <v>211</v>
      </c>
      <c r="J212" s="8" t="str">
        <f>IF(ISBLANK(Personnel!S212),"",Personnel!S212)</f>
        <v/>
      </c>
      <c r="S212" s="8" t="str">
        <f>VLOOKUP(A212,Personnel!A$2:X510,24,FALSE)</f>
        <v xml:space="preserve">   </v>
      </c>
      <c r="T212" s="8"/>
      <c r="U212" s="8"/>
      <c r="V212" s="8" t="str">
        <f t="shared" si="3"/>
        <v/>
      </c>
    </row>
    <row r="213" spans="1:22" x14ac:dyDescent="0.3">
      <c r="A213" s="8" t="str">
        <f>Personnel!A213</f>
        <v>212</v>
      </c>
      <c r="J213" s="8" t="str">
        <f>IF(ISBLANK(Personnel!S213),"",Personnel!S213)</f>
        <v/>
      </c>
      <c r="S213" s="8" t="str">
        <f>VLOOKUP(A213,Personnel!A$2:X511,24,FALSE)</f>
        <v xml:space="preserve">   </v>
      </c>
      <c r="T213" s="8"/>
      <c r="U213" s="8"/>
      <c r="V213" s="8" t="str">
        <f t="shared" si="3"/>
        <v/>
      </c>
    </row>
    <row r="214" spans="1:22" x14ac:dyDescent="0.3">
      <c r="A214" s="8" t="str">
        <f>Personnel!A214</f>
        <v>213</v>
      </c>
      <c r="J214" s="8" t="str">
        <f>IF(ISBLANK(Personnel!S214),"",Personnel!S214)</f>
        <v/>
      </c>
      <c r="S214" s="8" t="str">
        <f>VLOOKUP(A214,Personnel!A$2:X512,24,FALSE)</f>
        <v xml:space="preserve">   </v>
      </c>
      <c r="T214" s="8"/>
      <c r="U214" s="8"/>
      <c r="V214" s="8" t="str">
        <f t="shared" si="3"/>
        <v/>
      </c>
    </row>
    <row r="215" spans="1:22" x14ac:dyDescent="0.3">
      <c r="A215" s="8" t="str">
        <f>Personnel!A215</f>
        <v>214</v>
      </c>
      <c r="J215" s="8" t="str">
        <f>IF(ISBLANK(Personnel!S215),"",Personnel!S215)</f>
        <v/>
      </c>
      <c r="S215" s="8" t="str">
        <f>VLOOKUP(A215,Personnel!A$2:X513,24,FALSE)</f>
        <v xml:space="preserve">   </v>
      </c>
      <c r="T215" s="8"/>
      <c r="U215" s="8"/>
      <c r="V215" s="8" t="str">
        <f t="shared" si="3"/>
        <v/>
      </c>
    </row>
    <row r="216" spans="1:22" x14ac:dyDescent="0.3">
      <c r="A216" s="8" t="str">
        <f>Personnel!A216</f>
        <v>215</v>
      </c>
      <c r="J216" s="8" t="str">
        <f>IF(ISBLANK(Personnel!S216),"",Personnel!S216)</f>
        <v/>
      </c>
      <c r="S216" s="8" t="str">
        <f>VLOOKUP(A216,Personnel!A$2:X514,24,FALSE)</f>
        <v xml:space="preserve">   </v>
      </c>
      <c r="T216" s="8"/>
      <c r="U216" s="8"/>
      <c r="V216" s="8" t="str">
        <f t="shared" si="3"/>
        <v/>
      </c>
    </row>
    <row r="217" spans="1:22" x14ac:dyDescent="0.3">
      <c r="A217" s="8" t="str">
        <f>Personnel!A217</f>
        <v>216</v>
      </c>
      <c r="J217" s="8" t="str">
        <f>IF(ISBLANK(Personnel!S217),"",Personnel!S217)</f>
        <v/>
      </c>
      <c r="S217" s="8" t="str">
        <f>VLOOKUP(A217,Personnel!A$2:X515,24,FALSE)</f>
        <v xml:space="preserve">   </v>
      </c>
      <c r="T217" s="8"/>
      <c r="U217" s="8"/>
      <c r="V217" s="8" t="str">
        <f t="shared" si="3"/>
        <v/>
      </c>
    </row>
    <row r="218" spans="1:22" x14ac:dyDescent="0.3">
      <c r="A218" s="8" t="str">
        <f>Personnel!A218</f>
        <v>217</v>
      </c>
      <c r="J218" s="8" t="str">
        <f>IF(ISBLANK(Personnel!S218),"",Personnel!S218)</f>
        <v/>
      </c>
      <c r="S218" s="8" t="str">
        <f>VLOOKUP(A218,Personnel!A$2:X516,24,FALSE)</f>
        <v xml:space="preserve">   </v>
      </c>
      <c r="T218" s="8"/>
      <c r="U218" s="8"/>
      <c r="V218" s="8" t="str">
        <f t="shared" si="3"/>
        <v/>
      </c>
    </row>
    <row r="219" spans="1:22" x14ac:dyDescent="0.3">
      <c r="A219" s="8" t="str">
        <f>Personnel!A219</f>
        <v>218</v>
      </c>
      <c r="J219" s="8" t="str">
        <f>IF(ISBLANK(Personnel!S219),"",Personnel!S219)</f>
        <v/>
      </c>
      <c r="S219" s="8" t="str">
        <f>VLOOKUP(A219,Personnel!A$2:X517,24,FALSE)</f>
        <v xml:space="preserve">   </v>
      </c>
      <c r="T219" s="8"/>
      <c r="U219" s="8"/>
      <c r="V219" s="8" t="str">
        <f t="shared" si="3"/>
        <v/>
      </c>
    </row>
    <row r="220" spans="1:22" x14ac:dyDescent="0.3">
      <c r="A220" s="8" t="str">
        <f>Personnel!A220</f>
        <v>219</v>
      </c>
      <c r="J220" s="8" t="str">
        <f>IF(ISBLANK(Personnel!S220),"",Personnel!S220)</f>
        <v/>
      </c>
      <c r="S220" s="8" t="str">
        <f>VLOOKUP(A220,Personnel!A$2:X518,24,FALSE)</f>
        <v xml:space="preserve">   </v>
      </c>
      <c r="T220" s="8"/>
      <c r="U220" s="8"/>
      <c r="V220" s="8" t="str">
        <f t="shared" si="3"/>
        <v/>
      </c>
    </row>
    <row r="221" spans="1:22" x14ac:dyDescent="0.3">
      <c r="A221" s="8" t="str">
        <f>Personnel!A221</f>
        <v>220</v>
      </c>
      <c r="J221" s="8" t="str">
        <f>IF(ISBLANK(Personnel!S221),"",Personnel!S221)</f>
        <v/>
      </c>
      <c r="S221" s="8" t="str">
        <f>VLOOKUP(A221,Personnel!A$2:X519,24,FALSE)</f>
        <v xml:space="preserve">   </v>
      </c>
      <c r="T221" s="8"/>
      <c r="U221" s="8"/>
      <c r="V221" s="8" t="str">
        <f t="shared" si="3"/>
        <v/>
      </c>
    </row>
    <row r="222" spans="1:22" x14ac:dyDescent="0.3">
      <c r="A222" s="8" t="str">
        <f>Personnel!A222</f>
        <v>221</v>
      </c>
      <c r="J222" s="8" t="str">
        <f>IF(ISBLANK(Personnel!S222),"",Personnel!S222)</f>
        <v/>
      </c>
      <c r="S222" s="8" t="str">
        <f>VLOOKUP(A222,Personnel!A$2:X520,24,FALSE)</f>
        <v xml:space="preserve">   </v>
      </c>
      <c r="T222" s="8"/>
      <c r="U222" s="8"/>
      <c r="V222" s="8" t="str">
        <f t="shared" si="3"/>
        <v/>
      </c>
    </row>
    <row r="223" spans="1:22" x14ac:dyDescent="0.3">
      <c r="A223" s="8" t="str">
        <f>Personnel!A223</f>
        <v>222</v>
      </c>
      <c r="J223" s="8" t="str">
        <f>IF(ISBLANK(Personnel!S223),"",Personnel!S223)</f>
        <v/>
      </c>
      <c r="S223" s="8" t="str">
        <f>VLOOKUP(A223,Personnel!A$2:X521,24,FALSE)</f>
        <v xml:space="preserve">   </v>
      </c>
      <c r="T223" s="8"/>
      <c r="U223" s="8"/>
      <c r="V223" s="8" t="str">
        <f t="shared" si="3"/>
        <v/>
      </c>
    </row>
    <row r="224" spans="1:22" x14ac:dyDescent="0.3">
      <c r="A224" s="8" t="str">
        <f>Personnel!A224</f>
        <v>223</v>
      </c>
      <c r="J224" s="8" t="str">
        <f>IF(ISBLANK(Personnel!S224),"",Personnel!S224)</f>
        <v/>
      </c>
      <c r="S224" s="8" t="str">
        <f>VLOOKUP(A224,Personnel!A$2:X522,24,FALSE)</f>
        <v xml:space="preserve">   </v>
      </c>
      <c r="T224" s="8"/>
      <c r="U224" s="8"/>
      <c r="V224" s="8" t="str">
        <f t="shared" si="3"/>
        <v/>
      </c>
    </row>
    <row r="225" spans="1:22" x14ac:dyDescent="0.3">
      <c r="A225" s="8" t="str">
        <f>Personnel!A225</f>
        <v>224</v>
      </c>
      <c r="J225" s="8" t="str">
        <f>IF(ISBLANK(Personnel!S225),"",Personnel!S225)</f>
        <v/>
      </c>
      <c r="S225" s="8" t="str">
        <f>VLOOKUP(A225,Personnel!A$2:X523,24,FALSE)</f>
        <v xml:space="preserve">   </v>
      </c>
      <c r="T225" s="8"/>
      <c r="U225" s="8"/>
      <c r="V225" s="8" t="str">
        <f t="shared" si="3"/>
        <v/>
      </c>
    </row>
    <row r="226" spans="1:22" x14ac:dyDescent="0.3">
      <c r="A226" s="8" t="str">
        <f>Personnel!A226</f>
        <v>225</v>
      </c>
      <c r="J226" s="8" t="str">
        <f>IF(ISBLANK(Personnel!S226),"",Personnel!S226)</f>
        <v/>
      </c>
      <c r="S226" s="8" t="str">
        <f>VLOOKUP(A226,Personnel!A$2:X524,24,FALSE)</f>
        <v xml:space="preserve">   </v>
      </c>
      <c r="T226" s="8"/>
      <c r="U226" s="8"/>
      <c r="V226" s="8" t="str">
        <f t="shared" si="3"/>
        <v/>
      </c>
    </row>
    <row r="227" spans="1:22" x14ac:dyDescent="0.3">
      <c r="A227" s="8" t="str">
        <f>Personnel!A227</f>
        <v>226</v>
      </c>
      <c r="J227" s="8" t="str">
        <f>IF(ISBLANK(Personnel!S227),"",Personnel!S227)</f>
        <v/>
      </c>
      <c r="S227" s="8" t="str">
        <f>VLOOKUP(A227,Personnel!A$2:X525,24,FALSE)</f>
        <v xml:space="preserve">   </v>
      </c>
      <c r="T227" s="8"/>
      <c r="U227" s="8"/>
      <c r="V227" s="8" t="str">
        <f t="shared" si="3"/>
        <v/>
      </c>
    </row>
    <row r="228" spans="1:22" x14ac:dyDescent="0.3">
      <c r="A228" s="8" t="str">
        <f>Personnel!A228</f>
        <v>227</v>
      </c>
      <c r="J228" s="8" t="str">
        <f>IF(ISBLANK(Personnel!S228),"",Personnel!S228)</f>
        <v/>
      </c>
      <c r="S228" s="8" t="str">
        <f>VLOOKUP(A228,Personnel!A$2:X526,24,FALSE)</f>
        <v xml:space="preserve">   </v>
      </c>
      <c r="T228" s="8"/>
      <c r="U228" s="8"/>
      <c r="V228" s="8" t="str">
        <f t="shared" si="3"/>
        <v/>
      </c>
    </row>
    <row r="229" spans="1:22" x14ac:dyDescent="0.3">
      <c r="A229" s="8" t="str">
        <f>Personnel!A229</f>
        <v>228</v>
      </c>
      <c r="J229" s="8" t="str">
        <f>IF(ISBLANK(Personnel!S229),"",Personnel!S229)</f>
        <v/>
      </c>
      <c r="S229" s="8" t="str">
        <f>VLOOKUP(A229,Personnel!A$2:X527,24,FALSE)</f>
        <v xml:space="preserve">   </v>
      </c>
      <c r="T229" s="8"/>
      <c r="U229" s="8"/>
      <c r="V229" s="8" t="str">
        <f t="shared" si="3"/>
        <v/>
      </c>
    </row>
    <row r="230" spans="1:22" x14ac:dyDescent="0.3">
      <c r="A230" s="8" t="str">
        <f>Personnel!A230</f>
        <v>229</v>
      </c>
      <c r="J230" s="8" t="str">
        <f>IF(ISBLANK(Personnel!S230),"",Personnel!S230)</f>
        <v/>
      </c>
      <c r="S230" s="8" t="str">
        <f>VLOOKUP(A230,Personnel!A$2:X528,24,FALSE)</f>
        <v xml:space="preserve">   </v>
      </c>
      <c r="T230" s="8"/>
      <c r="U230" s="8"/>
      <c r="V230" s="8" t="str">
        <f t="shared" si="3"/>
        <v/>
      </c>
    </row>
    <row r="231" spans="1:22" x14ac:dyDescent="0.3">
      <c r="A231" s="8" t="str">
        <f>Personnel!A231</f>
        <v>230</v>
      </c>
      <c r="J231" s="8" t="str">
        <f>IF(ISBLANK(Personnel!S231),"",Personnel!S231)</f>
        <v/>
      </c>
      <c r="S231" s="8" t="str">
        <f>VLOOKUP(A231,Personnel!A$2:X529,24,FALSE)</f>
        <v xml:space="preserve">   </v>
      </c>
      <c r="T231" s="8"/>
      <c r="U231" s="8"/>
      <c r="V231" s="8" t="str">
        <f t="shared" si="3"/>
        <v/>
      </c>
    </row>
    <row r="232" spans="1:22" x14ac:dyDescent="0.3">
      <c r="A232" s="8" t="str">
        <f>Personnel!A232</f>
        <v>231</v>
      </c>
      <c r="J232" s="8" t="str">
        <f>IF(ISBLANK(Personnel!S232),"",Personnel!S232)</f>
        <v/>
      </c>
      <c r="S232" s="8" t="str">
        <f>VLOOKUP(A232,Personnel!A$2:X530,24,FALSE)</f>
        <v xml:space="preserve">   </v>
      </c>
      <c r="T232" s="8"/>
      <c r="U232" s="8"/>
      <c r="V232" s="8" t="str">
        <f t="shared" si="3"/>
        <v/>
      </c>
    </row>
    <row r="233" spans="1:22" x14ac:dyDescent="0.3">
      <c r="A233" s="8" t="str">
        <f>Personnel!A233</f>
        <v>232</v>
      </c>
      <c r="J233" s="8" t="str">
        <f>IF(ISBLANK(Personnel!S233),"",Personnel!S233)</f>
        <v/>
      </c>
      <c r="S233" s="8" t="str">
        <f>VLOOKUP(A233,Personnel!A$2:X531,24,FALSE)</f>
        <v xml:space="preserve">   </v>
      </c>
      <c r="T233" s="8"/>
      <c r="U233" s="8"/>
      <c r="V233" s="8" t="str">
        <f t="shared" si="3"/>
        <v/>
      </c>
    </row>
    <row r="234" spans="1:22" x14ac:dyDescent="0.3">
      <c r="A234" s="8" t="str">
        <f>Personnel!A234</f>
        <v>233</v>
      </c>
      <c r="J234" s="8" t="str">
        <f>IF(ISBLANK(Personnel!S234),"",Personnel!S234)</f>
        <v/>
      </c>
      <c r="S234" s="8" t="str">
        <f>VLOOKUP(A234,Personnel!A$2:X532,24,FALSE)</f>
        <v xml:space="preserve">   </v>
      </c>
      <c r="T234" s="8"/>
      <c r="U234" s="8"/>
      <c r="V234" s="8" t="str">
        <f t="shared" si="3"/>
        <v/>
      </c>
    </row>
    <row r="235" spans="1:22" x14ac:dyDescent="0.3">
      <c r="A235" s="8" t="str">
        <f>Personnel!A235</f>
        <v>234</v>
      </c>
      <c r="J235" s="8" t="str">
        <f>IF(ISBLANK(Personnel!S235),"",Personnel!S235)</f>
        <v/>
      </c>
      <c r="S235" s="8" t="str">
        <f>VLOOKUP(A235,Personnel!A$2:X533,24,FALSE)</f>
        <v xml:space="preserve">   </v>
      </c>
      <c r="T235" s="8"/>
      <c r="U235" s="8"/>
      <c r="V235" s="8" t="str">
        <f t="shared" si="3"/>
        <v/>
      </c>
    </row>
    <row r="236" spans="1:22" x14ac:dyDescent="0.3">
      <c r="A236" s="8" t="str">
        <f>Personnel!A236</f>
        <v>235</v>
      </c>
      <c r="J236" s="8" t="str">
        <f>IF(ISBLANK(Personnel!S236),"",Personnel!S236)</f>
        <v/>
      </c>
      <c r="S236" s="8" t="str">
        <f>VLOOKUP(A236,Personnel!A$2:X534,24,FALSE)</f>
        <v xml:space="preserve">   </v>
      </c>
      <c r="T236" s="8"/>
      <c r="U236" s="8"/>
      <c r="V236" s="8" t="str">
        <f t="shared" si="3"/>
        <v/>
      </c>
    </row>
    <row r="237" spans="1:22" x14ac:dyDescent="0.3">
      <c r="A237" s="8" t="str">
        <f>Personnel!A237</f>
        <v>236</v>
      </c>
      <c r="J237" s="8" t="str">
        <f>IF(ISBLANK(Personnel!S237),"",Personnel!S237)</f>
        <v/>
      </c>
      <c r="S237" s="8" t="str">
        <f>VLOOKUP(A237,Personnel!A$2:X535,24,FALSE)</f>
        <v xml:space="preserve">   </v>
      </c>
      <c r="T237" s="8"/>
      <c r="U237" s="8"/>
      <c r="V237" s="8" t="str">
        <f t="shared" si="3"/>
        <v/>
      </c>
    </row>
    <row r="238" spans="1:22" x14ac:dyDescent="0.3">
      <c r="A238" s="8" t="str">
        <f>Personnel!A238</f>
        <v>237</v>
      </c>
      <c r="J238" s="8" t="str">
        <f>IF(ISBLANK(Personnel!S238),"",Personnel!S238)</f>
        <v/>
      </c>
      <c r="S238" s="8" t="str">
        <f>VLOOKUP(A238,Personnel!A$2:X536,24,FALSE)</f>
        <v xml:space="preserve">   </v>
      </c>
      <c r="T238" s="8"/>
      <c r="U238" s="8"/>
      <c r="V238" s="8" t="str">
        <f t="shared" si="3"/>
        <v/>
      </c>
    </row>
    <row r="239" spans="1:22" x14ac:dyDescent="0.3">
      <c r="A239" s="8" t="str">
        <f>Personnel!A239</f>
        <v>238</v>
      </c>
      <c r="J239" s="8" t="str">
        <f>IF(ISBLANK(Personnel!S239),"",Personnel!S239)</f>
        <v/>
      </c>
      <c r="S239" s="8" t="str">
        <f>VLOOKUP(A239,Personnel!A$2:X537,24,FALSE)</f>
        <v xml:space="preserve">   </v>
      </c>
      <c r="T239" s="8"/>
      <c r="U239" s="8"/>
      <c r="V239" s="8" t="str">
        <f t="shared" si="3"/>
        <v/>
      </c>
    </row>
    <row r="240" spans="1:22" x14ac:dyDescent="0.3">
      <c r="A240" s="8" t="str">
        <f>Personnel!A240</f>
        <v>239</v>
      </c>
      <c r="J240" s="8" t="str">
        <f>IF(ISBLANK(Personnel!S240),"",Personnel!S240)</f>
        <v/>
      </c>
      <c r="S240" s="8" t="str">
        <f>VLOOKUP(A240,Personnel!A$2:X538,24,FALSE)</f>
        <v xml:space="preserve">   </v>
      </c>
      <c r="T240" s="8"/>
      <c r="U240" s="8"/>
      <c r="V240" s="8" t="str">
        <f t="shared" si="3"/>
        <v/>
      </c>
    </row>
    <row r="241" spans="1:22" x14ac:dyDescent="0.3">
      <c r="A241" s="8" t="str">
        <f>Personnel!A241</f>
        <v>240</v>
      </c>
      <c r="J241" s="8" t="str">
        <f>IF(ISBLANK(Personnel!S241),"",Personnel!S241)</f>
        <v/>
      </c>
      <c r="S241" s="8" t="str">
        <f>VLOOKUP(A241,Personnel!A$2:X539,24,FALSE)</f>
        <v xml:space="preserve">   </v>
      </c>
      <c r="T241" s="8"/>
      <c r="U241" s="8"/>
      <c r="V241" s="8" t="str">
        <f t="shared" si="3"/>
        <v/>
      </c>
    </row>
    <row r="242" spans="1:22" x14ac:dyDescent="0.3">
      <c r="A242" s="8" t="str">
        <f>Personnel!A242</f>
        <v>241</v>
      </c>
      <c r="J242" s="8" t="str">
        <f>IF(ISBLANK(Personnel!S242),"",Personnel!S242)</f>
        <v/>
      </c>
      <c r="S242" s="8" t="str">
        <f>VLOOKUP(A242,Personnel!A$2:X540,24,FALSE)</f>
        <v xml:space="preserve">   </v>
      </c>
      <c r="T242" s="8"/>
      <c r="U242" s="8"/>
      <c r="V242" s="8" t="str">
        <f t="shared" si="3"/>
        <v/>
      </c>
    </row>
    <row r="243" spans="1:22" x14ac:dyDescent="0.3">
      <c r="A243" s="8" t="str">
        <f>Personnel!A243</f>
        <v>242</v>
      </c>
      <c r="J243" s="8" t="str">
        <f>IF(ISBLANK(Personnel!S243),"",Personnel!S243)</f>
        <v/>
      </c>
      <c r="S243" s="8" t="str">
        <f>VLOOKUP(A243,Personnel!A$2:X541,24,FALSE)</f>
        <v xml:space="preserve">   </v>
      </c>
      <c r="T243" s="8"/>
      <c r="U243" s="8"/>
      <c r="V243" s="8" t="str">
        <f t="shared" si="3"/>
        <v/>
      </c>
    </row>
    <row r="244" spans="1:22" x14ac:dyDescent="0.3">
      <c r="A244" s="8" t="str">
        <f>Personnel!A244</f>
        <v>243</v>
      </c>
      <c r="J244" s="8" t="str">
        <f>IF(ISBLANK(Personnel!S244),"",Personnel!S244)</f>
        <v/>
      </c>
      <c r="S244" s="8" t="str">
        <f>VLOOKUP(A244,Personnel!A$2:X542,24,FALSE)</f>
        <v xml:space="preserve">   </v>
      </c>
      <c r="T244" s="8"/>
      <c r="U244" s="8"/>
      <c r="V244" s="8" t="str">
        <f t="shared" si="3"/>
        <v/>
      </c>
    </row>
    <row r="245" spans="1:22" x14ac:dyDescent="0.3">
      <c r="A245" s="8" t="str">
        <f>Personnel!A245</f>
        <v>244</v>
      </c>
      <c r="J245" s="8" t="str">
        <f>IF(ISBLANK(Personnel!S245),"",Personnel!S245)</f>
        <v/>
      </c>
      <c r="S245" s="8" t="str">
        <f>VLOOKUP(A245,Personnel!A$2:X543,24,FALSE)</f>
        <v xml:space="preserve">   </v>
      </c>
      <c r="T245" s="8"/>
      <c r="U245" s="8"/>
      <c r="V245" s="8" t="str">
        <f t="shared" si="3"/>
        <v/>
      </c>
    </row>
    <row r="246" spans="1:22" x14ac:dyDescent="0.3">
      <c r="A246" s="8" t="str">
        <f>Personnel!A246</f>
        <v>245</v>
      </c>
      <c r="J246" s="8" t="str">
        <f>IF(ISBLANK(Personnel!S246),"",Personnel!S246)</f>
        <v/>
      </c>
      <c r="S246" s="8" t="str">
        <f>VLOOKUP(A246,Personnel!A$2:X544,24,FALSE)</f>
        <v xml:space="preserve">   </v>
      </c>
      <c r="T246" s="8"/>
      <c r="U246" s="8"/>
      <c r="V246" s="8" t="str">
        <f t="shared" si="3"/>
        <v/>
      </c>
    </row>
    <row r="247" spans="1:22" x14ac:dyDescent="0.3">
      <c r="A247" s="8" t="str">
        <f>Personnel!A247</f>
        <v>246</v>
      </c>
      <c r="J247" s="8" t="str">
        <f>IF(ISBLANK(Personnel!S247),"",Personnel!S247)</f>
        <v/>
      </c>
      <c r="S247" s="8" t="str">
        <f>VLOOKUP(A247,Personnel!A$2:X545,24,FALSE)</f>
        <v xml:space="preserve">   </v>
      </c>
      <c r="T247" s="8"/>
      <c r="U247" s="8"/>
      <c r="V247" s="8" t="str">
        <f t="shared" si="3"/>
        <v/>
      </c>
    </row>
    <row r="248" spans="1:22" x14ac:dyDescent="0.3">
      <c r="A248" s="8" t="str">
        <f>Personnel!A248</f>
        <v>247</v>
      </c>
      <c r="J248" s="8" t="str">
        <f>IF(ISBLANK(Personnel!S248),"",Personnel!S248)</f>
        <v/>
      </c>
      <c r="S248" s="8" t="str">
        <f>VLOOKUP(A248,Personnel!A$2:X546,24,FALSE)</f>
        <v xml:space="preserve">   </v>
      </c>
      <c r="T248" s="8"/>
      <c r="U248" s="8"/>
      <c r="V248" s="8" t="str">
        <f t="shared" si="3"/>
        <v/>
      </c>
    </row>
    <row r="249" spans="1:22" x14ac:dyDescent="0.3">
      <c r="A249" s="8" t="str">
        <f>Personnel!A249</f>
        <v>248</v>
      </c>
      <c r="J249" s="8" t="str">
        <f>IF(ISBLANK(Personnel!S249),"",Personnel!S249)</f>
        <v/>
      </c>
      <c r="S249" s="8" t="str">
        <f>VLOOKUP(A249,Personnel!A$2:X547,24,FALSE)</f>
        <v xml:space="preserve">   </v>
      </c>
      <c r="T249" s="8"/>
      <c r="U249" s="8"/>
      <c r="V249" s="8" t="str">
        <f t="shared" si="3"/>
        <v/>
      </c>
    </row>
    <row r="250" spans="1:22" x14ac:dyDescent="0.3">
      <c r="A250" s="8" t="str">
        <f>Personnel!A250</f>
        <v>249</v>
      </c>
      <c r="J250" s="8" t="str">
        <f>IF(ISBLANK(Personnel!S250),"",Personnel!S250)</f>
        <v/>
      </c>
      <c r="S250" s="8" t="str">
        <f>VLOOKUP(A250,Personnel!A$2:X548,24,FALSE)</f>
        <v xml:space="preserve">   </v>
      </c>
      <c r="T250" s="8"/>
      <c r="U250" s="8"/>
      <c r="V250" s="8" t="str">
        <f t="shared" si="3"/>
        <v/>
      </c>
    </row>
    <row r="251" spans="1:22" x14ac:dyDescent="0.3">
      <c r="A251" s="8" t="str">
        <f>Personnel!A251</f>
        <v>250</v>
      </c>
      <c r="J251" s="8" t="str">
        <f>IF(ISBLANK(Personnel!S251),"",Personnel!S251)</f>
        <v/>
      </c>
      <c r="S251" s="8" t="str">
        <f>VLOOKUP(A251,Personnel!A$2:X549,24,FALSE)</f>
        <v xml:space="preserve">   </v>
      </c>
      <c r="T251" s="8"/>
      <c r="U251" s="8"/>
      <c r="V251" s="8" t="str">
        <f t="shared" si="3"/>
        <v/>
      </c>
    </row>
    <row r="252" spans="1:22" x14ac:dyDescent="0.3">
      <c r="A252" s="8" t="str">
        <f>Personnel!A252</f>
        <v>251</v>
      </c>
      <c r="J252" s="8" t="str">
        <f>IF(ISBLANK(Personnel!S252),"",Personnel!S252)</f>
        <v/>
      </c>
      <c r="S252" s="8" t="str">
        <f>VLOOKUP(A252,Personnel!A$2:X550,24,FALSE)</f>
        <v xml:space="preserve">   </v>
      </c>
      <c r="T252" s="8"/>
      <c r="U252" s="8"/>
      <c r="V252" s="8" t="str">
        <f t="shared" si="3"/>
        <v/>
      </c>
    </row>
    <row r="253" spans="1:22" x14ac:dyDescent="0.3">
      <c r="A253" s="8" t="str">
        <f>Personnel!A253</f>
        <v>252</v>
      </c>
      <c r="J253" s="8" t="str">
        <f>IF(ISBLANK(Personnel!S253),"",Personnel!S253)</f>
        <v/>
      </c>
      <c r="S253" s="8" t="str">
        <f>VLOOKUP(A253,Personnel!A$2:X551,24,FALSE)</f>
        <v xml:space="preserve">   </v>
      </c>
      <c r="T253" s="8"/>
      <c r="U253" s="8"/>
      <c r="V253" s="8" t="str">
        <f t="shared" si="3"/>
        <v/>
      </c>
    </row>
    <row r="254" spans="1:22" x14ac:dyDescent="0.3">
      <c r="A254" s="8" t="str">
        <f>Personnel!A254</f>
        <v>253</v>
      </c>
      <c r="J254" s="8" t="str">
        <f>IF(ISBLANK(Personnel!S254),"",Personnel!S254)</f>
        <v/>
      </c>
      <c r="S254" s="8" t="str">
        <f>VLOOKUP(A254,Personnel!A$2:X552,24,FALSE)</f>
        <v xml:space="preserve">   </v>
      </c>
      <c r="T254" s="8"/>
      <c r="U254" s="8"/>
      <c r="V254" s="8" t="str">
        <f t="shared" si="3"/>
        <v/>
      </c>
    </row>
    <row r="255" spans="1:22" x14ac:dyDescent="0.3">
      <c r="A255" s="8" t="str">
        <f>Personnel!A255</f>
        <v>254</v>
      </c>
      <c r="J255" s="8" t="str">
        <f>IF(ISBLANK(Personnel!S255),"",Personnel!S255)</f>
        <v/>
      </c>
      <c r="S255" s="8" t="str">
        <f>VLOOKUP(A255,Personnel!A$2:X553,24,FALSE)</f>
        <v xml:space="preserve">   </v>
      </c>
      <c r="T255" s="8"/>
      <c r="U255" s="8"/>
      <c r="V255" s="8" t="str">
        <f t="shared" si="3"/>
        <v/>
      </c>
    </row>
    <row r="256" spans="1:22" x14ac:dyDescent="0.3">
      <c r="A256" s="8" t="str">
        <f>Personnel!A256</f>
        <v>255</v>
      </c>
      <c r="J256" s="8" t="str">
        <f>IF(ISBLANK(Personnel!S256),"",Personnel!S256)</f>
        <v/>
      </c>
      <c r="S256" s="8" t="str">
        <f>VLOOKUP(A256,Personnel!A$2:X554,24,FALSE)</f>
        <v xml:space="preserve">   </v>
      </c>
      <c r="T256" s="8"/>
      <c r="U256" s="8"/>
      <c r="V256" s="8" t="str">
        <f t="shared" si="3"/>
        <v/>
      </c>
    </row>
    <row r="257" spans="1:22" x14ac:dyDescent="0.3">
      <c r="A257" s="8" t="str">
        <f>Personnel!A257</f>
        <v>256</v>
      </c>
      <c r="J257" s="8" t="str">
        <f>IF(ISBLANK(Personnel!S257),"",Personnel!S257)</f>
        <v/>
      </c>
      <c r="S257" s="8" t="str">
        <f>VLOOKUP(A257,Personnel!A$2:X555,24,FALSE)</f>
        <v xml:space="preserve">   </v>
      </c>
      <c r="T257" s="8"/>
      <c r="U257" s="8"/>
      <c r="V257" s="8" t="str">
        <f t="shared" si="3"/>
        <v/>
      </c>
    </row>
    <row r="258" spans="1:22" x14ac:dyDescent="0.3">
      <c r="A258" s="8" t="str">
        <f>Personnel!A258</f>
        <v>257</v>
      </c>
      <c r="J258" s="8" t="str">
        <f>IF(ISBLANK(Personnel!S258),"",Personnel!S258)</f>
        <v/>
      </c>
      <c r="S258" s="8" t="str">
        <f>VLOOKUP(A258,Personnel!A$2:X556,24,FALSE)</f>
        <v xml:space="preserve">   </v>
      </c>
      <c r="T258" s="8"/>
      <c r="U258" s="8"/>
      <c r="V258" s="8" t="str">
        <f t="shared" si="3"/>
        <v/>
      </c>
    </row>
    <row r="259" spans="1:22" x14ac:dyDescent="0.3">
      <c r="A259" s="8" t="str">
        <f>Personnel!A259</f>
        <v>258</v>
      </c>
      <c r="J259" s="8" t="str">
        <f>IF(ISBLANK(Personnel!S259),"",Personnel!S259)</f>
        <v/>
      </c>
      <c r="S259" s="8" t="str">
        <f>VLOOKUP(A259,Personnel!A$2:X557,24,FALSE)</f>
        <v xml:space="preserve">   </v>
      </c>
      <c r="T259" s="8"/>
      <c r="U259" s="8"/>
      <c r="V259" s="8" t="str">
        <f t="shared" ref="V259:V308" si="4">IF(J259="","","insert into contact values ('"&amp;A259&amp;"','"&amp;B259&amp;"','"&amp;C259&amp;"','"&amp;D259&amp;"','"&amp;E259&amp;"','"&amp;F259&amp;"','"&amp;G259&amp;"','"&amp;H259&amp;"','"&amp;I259&amp;"','"&amp;J259&amp;"','"&amp;K259&amp;"','"&amp;L259&amp;"','"&amp;M259&amp;"','"&amp;N259&amp;"','"&amp;O259&amp;"','"&amp;P259&amp;"','"&amp;Q259&amp;"')")</f>
        <v/>
      </c>
    </row>
    <row r="260" spans="1:22" x14ac:dyDescent="0.3">
      <c r="A260" s="8" t="str">
        <f>Personnel!A260</f>
        <v>259</v>
      </c>
      <c r="J260" s="8" t="str">
        <f>IF(ISBLANK(Personnel!S260),"",Personnel!S260)</f>
        <v/>
      </c>
      <c r="S260" s="8" t="str">
        <f>VLOOKUP(A260,Personnel!A$2:X558,24,FALSE)</f>
        <v xml:space="preserve">   </v>
      </c>
      <c r="T260" s="8"/>
      <c r="U260" s="8"/>
      <c r="V260" s="8" t="str">
        <f t="shared" si="4"/>
        <v/>
      </c>
    </row>
    <row r="261" spans="1:22" x14ac:dyDescent="0.3">
      <c r="A261" s="8" t="str">
        <f>Personnel!A261</f>
        <v>260</v>
      </c>
      <c r="J261" s="8" t="str">
        <f>IF(ISBLANK(Personnel!S261),"",Personnel!S261)</f>
        <v/>
      </c>
      <c r="S261" s="8" t="str">
        <f>VLOOKUP(A261,Personnel!A$2:X559,24,FALSE)</f>
        <v xml:space="preserve">   </v>
      </c>
      <c r="T261" s="8"/>
      <c r="U261" s="8"/>
      <c r="V261" s="8" t="str">
        <f t="shared" si="4"/>
        <v/>
      </c>
    </row>
    <row r="262" spans="1:22" x14ac:dyDescent="0.3">
      <c r="A262" s="8" t="str">
        <f>Personnel!A262</f>
        <v>261</v>
      </c>
      <c r="J262" s="8" t="str">
        <f>IF(ISBLANK(Personnel!S262),"",Personnel!S262)</f>
        <v/>
      </c>
      <c r="S262" s="8" t="str">
        <f>VLOOKUP(A262,Personnel!A$2:X560,24,FALSE)</f>
        <v xml:space="preserve">   </v>
      </c>
      <c r="T262" s="8"/>
      <c r="U262" s="8"/>
      <c r="V262" s="8" t="str">
        <f t="shared" si="4"/>
        <v/>
      </c>
    </row>
    <row r="263" spans="1:22" x14ac:dyDescent="0.3">
      <c r="A263" s="8" t="str">
        <f>Personnel!A263</f>
        <v>262</v>
      </c>
      <c r="J263" s="8" t="str">
        <f>IF(ISBLANK(Personnel!S263),"",Personnel!S263)</f>
        <v/>
      </c>
      <c r="S263" s="8" t="str">
        <f>VLOOKUP(A263,Personnel!A$2:X561,24,FALSE)</f>
        <v xml:space="preserve">   </v>
      </c>
      <c r="T263" s="8"/>
      <c r="U263" s="8"/>
      <c r="V263" s="8" t="str">
        <f t="shared" si="4"/>
        <v/>
      </c>
    </row>
    <row r="264" spans="1:22" x14ac:dyDescent="0.3">
      <c r="A264" s="8" t="str">
        <f>Personnel!A264</f>
        <v>263</v>
      </c>
      <c r="J264" s="8" t="str">
        <f>IF(ISBLANK(Personnel!S264),"",Personnel!S264)</f>
        <v/>
      </c>
      <c r="S264" s="8" t="str">
        <f>VLOOKUP(A264,Personnel!A$2:X562,24,FALSE)</f>
        <v xml:space="preserve">   </v>
      </c>
      <c r="T264" s="8"/>
      <c r="U264" s="8"/>
      <c r="V264" s="8" t="str">
        <f t="shared" si="4"/>
        <v/>
      </c>
    </row>
    <row r="265" spans="1:22" x14ac:dyDescent="0.3">
      <c r="A265" s="8" t="str">
        <f>Personnel!A265</f>
        <v>264</v>
      </c>
      <c r="J265" s="8" t="str">
        <f>IF(ISBLANK(Personnel!S265),"",Personnel!S265)</f>
        <v/>
      </c>
      <c r="S265" s="8" t="str">
        <f>VLOOKUP(A265,Personnel!A$2:X563,24,FALSE)</f>
        <v xml:space="preserve">   </v>
      </c>
      <c r="T265" s="8"/>
      <c r="U265" s="8"/>
      <c r="V265" s="8" t="str">
        <f t="shared" si="4"/>
        <v/>
      </c>
    </row>
    <row r="266" spans="1:22" x14ac:dyDescent="0.3">
      <c r="A266" s="8" t="str">
        <f>Personnel!A266</f>
        <v>265</v>
      </c>
      <c r="J266" s="8" t="str">
        <f>IF(ISBLANK(Personnel!S266),"",Personnel!S266)</f>
        <v/>
      </c>
      <c r="S266" s="8" t="str">
        <f>VLOOKUP(A266,Personnel!A$2:X564,24,FALSE)</f>
        <v xml:space="preserve">   </v>
      </c>
      <c r="T266" s="8"/>
      <c r="U266" s="8"/>
      <c r="V266" s="8" t="str">
        <f t="shared" si="4"/>
        <v/>
      </c>
    </row>
    <row r="267" spans="1:22" x14ac:dyDescent="0.3">
      <c r="A267" s="8" t="str">
        <f>Personnel!A267</f>
        <v>266</v>
      </c>
      <c r="J267" s="8" t="str">
        <f>IF(ISBLANK(Personnel!S267),"",Personnel!S267)</f>
        <v/>
      </c>
      <c r="S267" s="8" t="str">
        <f>VLOOKUP(A267,Personnel!A$2:X565,24,FALSE)</f>
        <v xml:space="preserve">   </v>
      </c>
      <c r="T267" s="8"/>
      <c r="U267" s="8"/>
      <c r="V267" s="8" t="str">
        <f t="shared" si="4"/>
        <v/>
      </c>
    </row>
    <row r="268" spans="1:22" x14ac:dyDescent="0.3">
      <c r="A268" s="8" t="str">
        <f>Personnel!A268</f>
        <v>267</v>
      </c>
      <c r="J268" s="8" t="str">
        <f>IF(ISBLANK(Personnel!S268),"",Personnel!S268)</f>
        <v/>
      </c>
      <c r="S268" s="8" t="str">
        <f>VLOOKUP(A268,Personnel!A$2:X566,24,FALSE)</f>
        <v xml:space="preserve">   </v>
      </c>
      <c r="T268" s="8"/>
      <c r="U268" s="8"/>
      <c r="V268" s="8" t="str">
        <f t="shared" si="4"/>
        <v/>
      </c>
    </row>
    <row r="269" spans="1:22" x14ac:dyDescent="0.3">
      <c r="A269" s="8" t="str">
        <f>Personnel!A269</f>
        <v>268</v>
      </c>
      <c r="J269" s="8" t="str">
        <f>IF(ISBLANK(Personnel!S269),"",Personnel!S269)</f>
        <v/>
      </c>
      <c r="S269" s="8" t="str">
        <f>VLOOKUP(A269,Personnel!A$2:X567,24,FALSE)</f>
        <v xml:space="preserve">   </v>
      </c>
      <c r="T269" s="8"/>
      <c r="U269" s="8"/>
      <c r="V269" s="8" t="str">
        <f t="shared" si="4"/>
        <v/>
      </c>
    </row>
    <row r="270" spans="1:22" x14ac:dyDescent="0.3">
      <c r="A270" s="8" t="str">
        <f>Personnel!A270</f>
        <v>269</v>
      </c>
      <c r="J270" s="8" t="str">
        <f>IF(ISBLANK(Personnel!S270),"",Personnel!S270)</f>
        <v/>
      </c>
      <c r="S270" s="8" t="str">
        <f>VLOOKUP(A270,Personnel!A$2:X568,24,FALSE)</f>
        <v xml:space="preserve">   </v>
      </c>
      <c r="T270" s="8"/>
      <c r="U270" s="8"/>
      <c r="V270" s="8" t="str">
        <f t="shared" si="4"/>
        <v/>
      </c>
    </row>
    <row r="271" spans="1:22" x14ac:dyDescent="0.3">
      <c r="A271" s="8" t="str">
        <f>Personnel!A271</f>
        <v>270</v>
      </c>
      <c r="J271" s="8" t="str">
        <f>IF(ISBLANK(Personnel!S271),"",Personnel!S271)</f>
        <v/>
      </c>
      <c r="S271" s="8" t="str">
        <f>VLOOKUP(A271,Personnel!A$2:X569,24,FALSE)</f>
        <v xml:space="preserve">   </v>
      </c>
      <c r="T271" s="8"/>
      <c r="U271" s="8"/>
      <c r="V271" s="8" t="str">
        <f t="shared" si="4"/>
        <v/>
      </c>
    </row>
    <row r="272" spans="1:22" x14ac:dyDescent="0.3">
      <c r="A272" s="8" t="str">
        <f>Personnel!A272</f>
        <v>271</v>
      </c>
      <c r="J272" s="8" t="str">
        <f>IF(ISBLANK(Personnel!S272),"",Personnel!S272)</f>
        <v/>
      </c>
      <c r="S272" s="8" t="str">
        <f>VLOOKUP(A272,Personnel!A$2:X570,24,FALSE)</f>
        <v xml:space="preserve">   </v>
      </c>
      <c r="T272" s="8"/>
      <c r="U272" s="8"/>
      <c r="V272" s="8" t="str">
        <f t="shared" si="4"/>
        <v/>
      </c>
    </row>
    <row r="273" spans="1:22" x14ac:dyDescent="0.3">
      <c r="A273" s="8" t="str">
        <f>Personnel!A273</f>
        <v>272</v>
      </c>
      <c r="J273" s="8" t="str">
        <f>IF(ISBLANK(Personnel!S273),"",Personnel!S273)</f>
        <v/>
      </c>
      <c r="S273" s="8" t="str">
        <f>VLOOKUP(A273,Personnel!A$2:X571,24,FALSE)</f>
        <v xml:space="preserve">   </v>
      </c>
      <c r="T273" s="8"/>
      <c r="U273" s="8"/>
      <c r="V273" s="8" t="str">
        <f t="shared" si="4"/>
        <v/>
      </c>
    </row>
    <row r="274" spans="1:22" x14ac:dyDescent="0.3">
      <c r="A274" s="8" t="str">
        <f>Personnel!A274</f>
        <v>273</v>
      </c>
      <c r="J274" s="8" t="str">
        <f>IF(ISBLANK(Personnel!S274),"",Personnel!S274)</f>
        <v/>
      </c>
      <c r="S274" s="8" t="str">
        <f>VLOOKUP(A274,Personnel!A$2:X572,24,FALSE)</f>
        <v xml:space="preserve">   </v>
      </c>
      <c r="T274" s="8"/>
      <c r="U274" s="8"/>
      <c r="V274" s="8" t="str">
        <f t="shared" si="4"/>
        <v/>
      </c>
    </row>
    <row r="275" spans="1:22" x14ac:dyDescent="0.3">
      <c r="A275" s="8" t="str">
        <f>Personnel!A275</f>
        <v>274</v>
      </c>
      <c r="J275" s="8" t="str">
        <f>IF(ISBLANK(Personnel!S275),"",Personnel!S275)</f>
        <v/>
      </c>
      <c r="S275" s="8" t="str">
        <f>VLOOKUP(A275,Personnel!A$2:X573,24,FALSE)</f>
        <v xml:space="preserve">   </v>
      </c>
      <c r="T275" s="8"/>
      <c r="U275" s="8"/>
      <c r="V275" s="8" t="str">
        <f t="shared" si="4"/>
        <v/>
      </c>
    </row>
    <row r="276" spans="1:22" x14ac:dyDescent="0.3">
      <c r="A276" s="8" t="str">
        <f>Personnel!A276</f>
        <v>275</v>
      </c>
      <c r="J276" s="8" t="str">
        <f>IF(ISBLANK(Personnel!S276),"",Personnel!S276)</f>
        <v/>
      </c>
      <c r="S276" s="8" t="str">
        <f>VLOOKUP(A276,Personnel!A$2:X574,24,FALSE)</f>
        <v xml:space="preserve">   </v>
      </c>
      <c r="T276" s="8"/>
      <c r="U276" s="8"/>
      <c r="V276" s="8" t="str">
        <f t="shared" si="4"/>
        <v/>
      </c>
    </row>
    <row r="277" spans="1:22" x14ac:dyDescent="0.3">
      <c r="A277" s="8" t="str">
        <f>Personnel!A277</f>
        <v>276</v>
      </c>
      <c r="J277" s="8" t="str">
        <f>IF(ISBLANK(Personnel!S277),"",Personnel!S277)</f>
        <v/>
      </c>
      <c r="S277" s="8" t="str">
        <f>VLOOKUP(A277,Personnel!A$2:X575,24,FALSE)</f>
        <v xml:space="preserve">   </v>
      </c>
      <c r="T277" s="8"/>
      <c r="U277" s="8"/>
      <c r="V277" s="8" t="str">
        <f t="shared" si="4"/>
        <v/>
      </c>
    </row>
    <row r="278" spans="1:22" x14ac:dyDescent="0.3">
      <c r="A278" s="8" t="str">
        <f>Personnel!A278</f>
        <v>277</v>
      </c>
      <c r="J278" s="8" t="str">
        <f>IF(ISBLANK(Personnel!S278),"",Personnel!S278)</f>
        <v/>
      </c>
      <c r="S278" s="8" t="str">
        <f>VLOOKUP(A278,Personnel!A$2:X576,24,FALSE)</f>
        <v xml:space="preserve">   </v>
      </c>
      <c r="T278" s="8"/>
      <c r="U278" s="8"/>
      <c r="V278" s="8" t="str">
        <f t="shared" si="4"/>
        <v/>
      </c>
    </row>
    <row r="279" spans="1:22" x14ac:dyDescent="0.3">
      <c r="A279" s="8" t="str">
        <f>Personnel!A279</f>
        <v>278</v>
      </c>
      <c r="J279" s="8" t="str">
        <f>IF(ISBLANK(Personnel!S279),"",Personnel!S279)</f>
        <v/>
      </c>
      <c r="S279" s="8" t="str">
        <f>VLOOKUP(A279,Personnel!A$2:X577,24,FALSE)</f>
        <v xml:space="preserve">   </v>
      </c>
      <c r="T279" s="8"/>
      <c r="U279" s="8"/>
      <c r="V279" s="8" t="str">
        <f t="shared" si="4"/>
        <v/>
      </c>
    </row>
    <row r="280" spans="1:22" x14ac:dyDescent="0.3">
      <c r="A280" s="8" t="str">
        <f>Personnel!A280</f>
        <v>279</v>
      </c>
      <c r="J280" s="8" t="str">
        <f>IF(ISBLANK(Personnel!S280),"",Personnel!S280)</f>
        <v/>
      </c>
      <c r="S280" s="8" t="str">
        <f>VLOOKUP(A280,Personnel!A$2:X578,24,FALSE)</f>
        <v xml:space="preserve">   </v>
      </c>
      <c r="T280" s="8"/>
      <c r="U280" s="8"/>
      <c r="V280" s="8" t="str">
        <f t="shared" si="4"/>
        <v/>
      </c>
    </row>
    <row r="281" spans="1:22" x14ac:dyDescent="0.3">
      <c r="A281" s="8" t="str">
        <f>Personnel!A281</f>
        <v>280</v>
      </c>
      <c r="J281" s="8" t="str">
        <f>IF(ISBLANK(Personnel!S281),"",Personnel!S281)</f>
        <v/>
      </c>
      <c r="S281" s="8" t="str">
        <f>VLOOKUP(A281,Personnel!A$2:X579,24,FALSE)</f>
        <v xml:space="preserve">   </v>
      </c>
      <c r="T281" s="8"/>
      <c r="U281" s="8"/>
      <c r="V281" s="8" t="str">
        <f t="shared" si="4"/>
        <v/>
      </c>
    </row>
    <row r="282" spans="1:22" x14ac:dyDescent="0.3">
      <c r="A282" s="8" t="str">
        <f>Personnel!A282</f>
        <v>281</v>
      </c>
      <c r="J282" s="8" t="str">
        <f>IF(ISBLANK(Personnel!S282),"",Personnel!S282)</f>
        <v/>
      </c>
      <c r="S282" s="8" t="str">
        <f>VLOOKUP(A282,Personnel!A$2:X580,24,FALSE)</f>
        <v xml:space="preserve">   </v>
      </c>
      <c r="T282" s="8"/>
      <c r="U282" s="8"/>
      <c r="V282" s="8" t="str">
        <f t="shared" si="4"/>
        <v/>
      </c>
    </row>
    <row r="283" spans="1:22" x14ac:dyDescent="0.3">
      <c r="A283" s="8" t="str">
        <f>Personnel!A283</f>
        <v>282</v>
      </c>
      <c r="J283" s="8" t="str">
        <f>IF(ISBLANK(Personnel!S283),"",Personnel!S283)</f>
        <v/>
      </c>
      <c r="S283" s="8" t="str">
        <f>VLOOKUP(A283,Personnel!A$2:X581,24,FALSE)</f>
        <v xml:space="preserve">   </v>
      </c>
      <c r="T283" s="8"/>
      <c r="U283" s="8"/>
      <c r="V283" s="8" t="str">
        <f t="shared" si="4"/>
        <v/>
      </c>
    </row>
    <row r="284" spans="1:22" x14ac:dyDescent="0.3">
      <c r="A284" s="8" t="str">
        <f>Personnel!A284</f>
        <v>283</v>
      </c>
      <c r="J284" s="8" t="str">
        <f>IF(ISBLANK(Personnel!S284),"",Personnel!S284)</f>
        <v/>
      </c>
      <c r="S284" s="8" t="str">
        <f>VLOOKUP(A284,Personnel!A$2:X582,24,FALSE)</f>
        <v xml:space="preserve">   </v>
      </c>
      <c r="T284" s="8"/>
      <c r="U284" s="8"/>
      <c r="V284" s="8" t="str">
        <f t="shared" si="4"/>
        <v/>
      </c>
    </row>
    <row r="285" spans="1:22" x14ac:dyDescent="0.3">
      <c r="A285" s="8" t="str">
        <f>Personnel!A285</f>
        <v>284</v>
      </c>
      <c r="J285" s="8" t="str">
        <f>IF(ISBLANK(Personnel!S285),"",Personnel!S285)</f>
        <v/>
      </c>
      <c r="S285" s="8" t="str">
        <f>VLOOKUP(A285,Personnel!A$2:X583,24,FALSE)</f>
        <v xml:space="preserve">   </v>
      </c>
      <c r="T285" s="8"/>
      <c r="U285" s="8"/>
      <c r="V285" s="8" t="str">
        <f t="shared" si="4"/>
        <v/>
      </c>
    </row>
    <row r="286" spans="1:22" x14ac:dyDescent="0.3">
      <c r="A286" s="8" t="str">
        <f>Personnel!A286</f>
        <v>285</v>
      </c>
      <c r="J286" s="8" t="str">
        <f>IF(ISBLANK(Personnel!S286),"",Personnel!S286)</f>
        <v/>
      </c>
      <c r="S286" s="8" t="str">
        <f>VLOOKUP(A286,Personnel!A$2:X584,24,FALSE)</f>
        <v xml:space="preserve">   </v>
      </c>
      <c r="T286" s="8"/>
      <c r="U286" s="8"/>
      <c r="V286" s="8" t="str">
        <f t="shared" si="4"/>
        <v/>
      </c>
    </row>
    <row r="287" spans="1:22" x14ac:dyDescent="0.3">
      <c r="A287" s="8" t="str">
        <f>Personnel!A287</f>
        <v>286</v>
      </c>
      <c r="J287" s="8" t="str">
        <f>IF(ISBLANK(Personnel!S287),"",Personnel!S287)</f>
        <v/>
      </c>
      <c r="S287" s="8" t="str">
        <f>VLOOKUP(A287,Personnel!A$2:X585,24,FALSE)</f>
        <v xml:space="preserve">   </v>
      </c>
      <c r="T287" s="8"/>
      <c r="U287" s="8"/>
      <c r="V287" s="8" t="str">
        <f t="shared" si="4"/>
        <v/>
      </c>
    </row>
    <row r="288" spans="1:22" x14ac:dyDescent="0.3">
      <c r="A288" s="8" t="str">
        <f>Personnel!A288</f>
        <v>287</v>
      </c>
      <c r="J288" s="8" t="str">
        <f>IF(ISBLANK(Personnel!S288),"",Personnel!S288)</f>
        <v/>
      </c>
      <c r="S288" s="8" t="str">
        <f>VLOOKUP(A288,Personnel!A$2:X586,24,FALSE)</f>
        <v xml:space="preserve">   </v>
      </c>
      <c r="T288" s="8"/>
      <c r="U288" s="8"/>
      <c r="V288" s="8" t="str">
        <f t="shared" si="4"/>
        <v/>
      </c>
    </row>
    <row r="289" spans="1:22" x14ac:dyDescent="0.3">
      <c r="A289" s="8" t="str">
        <f>Personnel!A289</f>
        <v>288</v>
      </c>
      <c r="J289" s="8" t="str">
        <f>IF(ISBLANK(Personnel!S289),"",Personnel!S289)</f>
        <v/>
      </c>
      <c r="S289" s="8" t="str">
        <f>VLOOKUP(A289,Personnel!A$2:X587,24,FALSE)</f>
        <v xml:space="preserve">   </v>
      </c>
      <c r="T289" s="8"/>
      <c r="U289" s="8"/>
      <c r="V289" s="8" t="str">
        <f t="shared" si="4"/>
        <v/>
      </c>
    </row>
    <row r="290" spans="1:22" x14ac:dyDescent="0.3">
      <c r="A290" s="8" t="str">
        <f>Personnel!A290</f>
        <v>289</v>
      </c>
      <c r="J290" s="8" t="str">
        <f>IF(ISBLANK(Personnel!S290),"",Personnel!S290)</f>
        <v/>
      </c>
      <c r="S290" s="8" t="str">
        <f>VLOOKUP(A290,Personnel!A$2:X588,24,FALSE)</f>
        <v xml:space="preserve">   </v>
      </c>
      <c r="T290" s="8"/>
      <c r="U290" s="8"/>
      <c r="V290" s="8" t="str">
        <f t="shared" si="4"/>
        <v/>
      </c>
    </row>
    <row r="291" spans="1:22" x14ac:dyDescent="0.3">
      <c r="A291" s="8" t="str">
        <f>Personnel!A291</f>
        <v>290</v>
      </c>
      <c r="J291" s="8" t="str">
        <f>IF(ISBLANK(Personnel!S291),"",Personnel!S291)</f>
        <v/>
      </c>
      <c r="S291" s="8" t="str">
        <f>VLOOKUP(A291,Personnel!A$2:X589,24,FALSE)</f>
        <v xml:space="preserve">   </v>
      </c>
      <c r="T291" s="8"/>
      <c r="U291" s="8"/>
      <c r="V291" s="8" t="str">
        <f t="shared" si="4"/>
        <v/>
      </c>
    </row>
    <row r="292" spans="1:22" x14ac:dyDescent="0.3">
      <c r="A292" s="8" t="str">
        <f>Personnel!A292</f>
        <v>291</v>
      </c>
      <c r="J292" s="8" t="str">
        <f>IF(ISBLANK(Personnel!S292),"",Personnel!S292)</f>
        <v/>
      </c>
      <c r="S292" s="8" t="str">
        <f>VLOOKUP(A292,Personnel!A$2:X590,24,FALSE)</f>
        <v xml:space="preserve">   </v>
      </c>
      <c r="T292" s="8"/>
      <c r="U292" s="8"/>
      <c r="V292" s="8" t="str">
        <f t="shared" si="4"/>
        <v/>
      </c>
    </row>
    <row r="293" spans="1:22" x14ac:dyDescent="0.3">
      <c r="A293" s="8" t="str">
        <f>Personnel!A293</f>
        <v>292</v>
      </c>
      <c r="J293" s="8" t="str">
        <f>IF(ISBLANK(Personnel!S293),"",Personnel!S293)</f>
        <v/>
      </c>
      <c r="S293" s="8" t="str">
        <f>VLOOKUP(A293,Personnel!A$2:X591,24,FALSE)</f>
        <v xml:space="preserve">   </v>
      </c>
      <c r="T293" s="8"/>
      <c r="U293" s="8"/>
      <c r="V293" s="8" t="str">
        <f t="shared" si="4"/>
        <v/>
      </c>
    </row>
    <row r="294" spans="1:22" x14ac:dyDescent="0.3">
      <c r="A294" s="8" t="str">
        <f>Personnel!A294</f>
        <v>293</v>
      </c>
      <c r="J294" s="8" t="str">
        <f>IF(ISBLANK(Personnel!S294),"",Personnel!S294)</f>
        <v/>
      </c>
      <c r="S294" s="8" t="str">
        <f>VLOOKUP(A294,Personnel!A$2:X592,24,FALSE)</f>
        <v xml:space="preserve">   </v>
      </c>
      <c r="T294" s="8"/>
      <c r="U294" s="8"/>
      <c r="V294" s="8" t="str">
        <f t="shared" si="4"/>
        <v/>
      </c>
    </row>
    <row r="295" spans="1:22" x14ac:dyDescent="0.3">
      <c r="A295" s="8" t="str">
        <f>Personnel!A295</f>
        <v>294</v>
      </c>
      <c r="J295" s="8" t="str">
        <f>IF(ISBLANK(Personnel!S295),"",Personnel!S295)</f>
        <v/>
      </c>
      <c r="S295" s="8" t="str">
        <f>VLOOKUP(A295,Personnel!A$2:X593,24,FALSE)</f>
        <v xml:space="preserve">   </v>
      </c>
      <c r="T295" s="8"/>
      <c r="U295" s="8"/>
      <c r="V295" s="8" t="str">
        <f t="shared" si="4"/>
        <v/>
      </c>
    </row>
    <row r="296" spans="1:22" x14ac:dyDescent="0.3">
      <c r="A296" s="8" t="str">
        <f>Personnel!A296</f>
        <v>295</v>
      </c>
      <c r="J296" s="8" t="str">
        <f>IF(ISBLANK(Personnel!S296),"",Personnel!S296)</f>
        <v/>
      </c>
      <c r="S296" s="8" t="str">
        <f>VLOOKUP(A296,Personnel!A$2:X594,24,FALSE)</f>
        <v xml:space="preserve">   </v>
      </c>
      <c r="T296" s="8"/>
      <c r="U296" s="8"/>
      <c r="V296" s="8" t="str">
        <f t="shared" si="4"/>
        <v/>
      </c>
    </row>
    <row r="297" spans="1:22" x14ac:dyDescent="0.3">
      <c r="A297" s="8" t="str">
        <f>Personnel!A297</f>
        <v>296</v>
      </c>
      <c r="J297" s="8" t="str">
        <f>IF(ISBLANK(Personnel!S297),"",Personnel!S297)</f>
        <v/>
      </c>
      <c r="S297" s="8" t="str">
        <f>VLOOKUP(A297,Personnel!A$2:X595,24,FALSE)</f>
        <v xml:space="preserve">   </v>
      </c>
      <c r="T297" s="8"/>
      <c r="U297" s="8"/>
      <c r="V297" s="8" t="str">
        <f t="shared" si="4"/>
        <v/>
      </c>
    </row>
    <row r="298" spans="1:22" x14ac:dyDescent="0.3">
      <c r="A298" s="8" t="str">
        <f>Personnel!A298</f>
        <v>297</v>
      </c>
      <c r="J298" s="8" t="str">
        <f>IF(ISBLANK(Personnel!S298),"",Personnel!S298)</f>
        <v/>
      </c>
      <c r="S298" s="8" t="str">
        <f>VLOOKUP(A298,Personnel!A$2:X596,24,FALSE)</f>
        <v xml:space="preserve">   </v>
      </c>
      <c r="T298" s="8"/>
      <c r="U298" s="8"/>
      <c r="V298" s="8" t="str">
        <f t="shared" si="4"/>
        <v/>
      </c>
    </row>
    <row r="299" spans="1:22" x14ac:dyDescent="0.3">
      <c r="A299" s="8" t="str">
        <f>Personnel!A299</f>
        <v>298</v>
      </c>
      <c r="J299" s="8" t="str">
        <f>IF(ISBLANK(Personnel!S299),"",Personnel!S299)</f>
        <v/>
      </c>
      <c r="S299" s="8" t="str">
        <f>VLOOKUP(A299,Personnel!A$2:X597,24,FALSE)</f>
        <v xml:space="preserve">   </v>
      </c>
      <c r="T299" s="8"/>
      <c r="U299" s="8"/>
      <c r="V299" s="8" t="str">
        <f t="shared" si="4"/>
        <v/>
      </c>
    </row>
    <row r="300" spans="1:22" x14ac:dyDescent="0.3">
      <c r="A300" s="8" t="str">
        <f>Personnel!A300</f>
        <v>299</v>
      </c>
      <c r="J300" s="8" t="str">
        <f>IF(ISBLANK(Personnel!S300),"",Personnel!S300)</f>
        <v/>
      </c>
      <c r="S300" s="8" t="str">
        <f>VLOOKUP(A300,Personnel!A$2:X598,24,FALSE)</f>
        <v xml:space="preserve">   </v>
      </c>
      <c r="T300" s="8"/>
      <c r="U300" s="8"/>
      <c r="V300" s="8" t="str">
        <f t="shared" si="4"/>
        <v/>
      </c>
    </row>
    <row r="301" spans="1:22" x14ac:dyDescent="0.3">
      <c r="A301" s="8" t="str">
        <f>Personnel!A301</f>
        <v>300</v>
      </c>
      <c r="J301" s="8" t="str">
        <f>IF(ISBLANK(Personnel!S301),"",Personnel!S301)</f>
        <v/>
      </c>
      <c r="S301" s="8" t="str">
        <f>VLOOKUP(A301,Personnel!A$2:X599,24,FALSE)</f>
        <v xml:space="preserve">   </v>
      </c>
      <c r="T301" s="8"/>
      <c r="U301" s="8"/>
      <c r="V301" s="8" t="str">
        <f t="shared" si="4"/>
        <v/>
      </c>
    </row>
    <row r="302" spans="1:22" x14ac:dyDescent="0.3">
      <c r="A302" s="8" t="str">
        <f>Personnel!A302</f>
        <v>301</v>
      </c>
      <c r="J302" s="8" t="str">
        <f>IF(ISBLANK(Personnel!S302),"",Personnel!S302)</f>
        <v/>
      </c>
      <c r="S302" s="8" t="str">
        <f>VLOOKUP(A302,Personnel!A$2:X600,24,FALSE)</f>
        <v xml:space="preserve">   </v>
      </c>
      <c r="T302" s="8"/>
      <c r="U302" s="8"/>
      <c r="V302" s="8" t="str">
        <f t="shared" si="4"/>
        <v/>
      </c>
    </row>
    <row r="303" spans="1:22" x14ac:dyDescent="0.3">
      <c r="A303" s="8" t="str">
        <f>Personnel!A303</f>
        <v>302</v>
      </c>
      <c r="J303" s="8" t="str">
        <f>IF(ISBLANK(Personnel!S303),"",Personnel!S303)</f>
        <v/>
      </c>
      <c r="S303" s="8" t="str">
        <f>VLOOKUP(A303,Personnel!A$2:X601,24,FALSE)</f>
        <v xml:space="preserve">   </v>
      </c>
      <c r="T303" s="8"/>
      <c r="U303" s="8"/>
      <c r="V303" s="8" t="str">
        <f t="shared" si="4"/>
        <v/>
      </c>
    </row>
    <row r="304" spans="1:22" x14ac:dyDescent="0.3">
      <c r="A304" s="8" t="str">
        <f>Personnel!A304</f>
        <v>303</v>
      </c>
      <c r="J304" s="8" t="str">
        <f>IF(ISBLANK(Personnel!S304),"",Personnel!S304)</f>
        <v/>
      </c>
      <c r="S304" s="8" t="str">
        <f>VLOOKUP(A304,Personnel!A$2:X602,24,FALSE)</f>
        <v xml:space="preserve">   </v>
      </c>
      <c r="T304" s="8"/>
      <c r="U304" s="8"/>
      <c r="V304" s="8" t="str">
        <f t="shared" si="4"/>
        <v/>
      </c>
    </row>
    <row r="305" spans="1:22" x14ac:dyDescent="0.3">
      <c r="A305" s="8" t="str">
        <f>Personnel!A305</f>
        <v>304</v>
      </c>
      <c r="J305" s="8" t="str">
        <f>IF(ISBLANK(Personnel!S305),"",Personnel!S305)</f>
        <v/>
      </c>
      <c r="S305" s="8" t="str">
        <f>VLOOKUP(A305,Personnel!A$2:X603,24,FALSE)</f>
        <v xml:space="preserve">   </v>
      </c>
      <c r="T305" s="8"/>
      <c r="U305" s="8"/>
      <c r="V305" s="8" t="str">
        <f t="shared" si="4"/>
        <v/>
      </c>
    </row>
    <row r="306" spans="1:22" x14ac:dyDescent="0.3">
      <c r="A306" s="8" t="str">
        <f>Personnel!A306</f>
        <v>305</v>
      </c>
      <c r="J306" s="8" t="str">
        <f>IF(ISBLANK(Personnel!S306),"",Personnel!S306)</f>
        <v/>
      </c>
      <c r="S306" s="8" t="str">
        <f>VLOOKUP(A306,Personnel!A$2:X604,24,FALSE)</f>
        <v xml:space="preserve">   </v>
      </c>
      <c r="T306" s="8"/>
      <c r="U306" s="8"/>
      <c r="V306" s="8" t="str">
        <f t="shared" si="4"/>
        <v/>
      </c>
    </row>
    <row r="307" spans="1:22" x14ac:dyDescent="0.3">
      <c r="A307" s="8" t="str">
        <f>Personnel!A307</f>
        <v>306</v>
      </c>
      <c r="J307" s="8" t="str">
        <f>IF(ISBLANK(Personnel!S307),"",Personnel!S307)</f>
        <v/>
      </c>
      <c r="S307" s="8" t="str">
        <f>VLOOKUP(A307,Personnel!A$2:X605,24,FALSE)</f>
        <v xml:space="preserve">   </v>
      </c>
      <c r="T307" s="8"/>
      <c r="U307" s="8"/>
      <c r="V307" s="8" t="str">
        <f t="shared" si="4"/>
        <v/>
      </c>
    </row>
    <row r="308" spans="1:22" x14ac:dyDescent="0.3">
      <c r="A308" s="8" t="str">
        <f>Personnel!A308</f>
        <v>307</v>
      </c>
      <c r="J308" s="8" t="str">
        <f>IF(ISBLANK(Personnel!S308),"",Personnel!S308)</f>
        <v/>
      </c>
      <c r="S308" s="8" t="str">
        <f>VLOOKUP(A308,Personnel!A$2:X606,24,FALSE)</f>
        <v xml:space="preserve">   </v>
      </c>
      <c r="T308" s="8"/>
      <c r="U308" s="8"/>
      <c r="V308" s="8" t="str">
        <f t="shared" si="4"/>
        <v/>
      </c>
    </row>
    <row r="309" spans="1:22" x14ac:dyDescent="0.3">
      <c r="J309" s="8" t="str">
        <f>IF(ISBLANK(Personnel!S309),"",Personnel!S309)</f>
        <v/>
      </c>
    </row>
    <row r="310" spans="1:22" x14ac:dyDescent="0.3">
      <c r="J310" s="8" t="str">
        <f>IF(ISBLANK(Personnel!S310),"",Personnel!S310)</f>
        <v/>
      </c>
    </row>
    <row r="311" spans="1:22" x14ac:dyDescent="0.3">
      <c r="J311" s="8" t="str">
        <f>IF(ISBLANK(Personnel!S311),"",Personnel!S311)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1E67-A8D5-4DFA-8A87-F489EAFFB539}">
  <dimension ref="A1:Q21"/>
  <sheetViews>
    <sheetView workbookViewId="0">
      <selection activeCell="B3" sqref="B3"/>
    </sheetView>
  </sheetViews>
  <sheetFormatPr defaultRowHeight="14.4" x14ac:dyDescent="0.3"/>
  <cols>
    <col min="2" max="2" width="8.88671875" style="2"/>
    <col min="4" max="4" width="50.5546875" customWidth="1"/>
  </cols>
  <sheetData>
    <row r="1" spans="1:17" x14ac:dyDescent="0.3">
      <c r="D1" t="s">
        <v>95</v>
      </c>
      <c r="I1" t="s">
        <v>95</v>
      </c>
      <c r="Q1" s="8" t="s">
        <v>95</v>
      </c>
    </row>
    <row r="2" spans="1:17" x14ac:dyDescent="0.3">
      <c r="A2" t="s">
        <v>12</v>
      </c>
      <c r="B2" s="2" t="s">
        <v>417</v>
      </c>
      <c r="D2" t="s">
        <v>408</v>
      </c>
      <c r="I2" t="s">
        <v>98</v>
      </c>
      <c r="Q2" s="8" t="s">
        <v>98</v>
      </c>
    </row>
    <row r="3" spans="1:17" x14ac:dyDescent="0.3">
      <c r="A3">
        <v>1</v>
      </c>
      <c r="B3" s="55"/>
      <c r="C3">
        <f>A3</f>
        <v>1</v>
      </c>
      <c r="D3" s="8" t="str">
        <f>"insert into sites values ('"&amp;A3&amp;"','"&amp;B3&amp;"')exec @id=dbo.nextval 'sites.siteref'"</f>
        <v>insert into sites values ('1','')exec @id=dbo.nextval 'sites.siteref'</v>
      </c>
      <c r="I3" s="8" t="str">
        <f>"insert into sites values (@id,'"&amp;B3&amp;"')exec @id=dbo.nextval 'sites.siteref'"</f>
        <v>insert into sites values (@id,'')exec @id=dbo.nextval 'sites.siteref'</v>
      </c>
      <c r="Q3" s="8" t="str">
        <f>"insert into sites values ('"&amp;A3&amp;"','"&amp;B3&amp;"')exec @id=dbo.nextval 'sites.siteref'"</f>
        <v>insert into sites values ('1','')exec @id=dbo.nextval 'sites.siteref'</v>
      </c>
    </row>
    <row r="4" spans="1:17" x14ac:dyDescent="0.3">
      <c r="A4">
        <v>2</v>
      </c>
      <c r="B4" s="55"/>
      <c r="C4" s="8">
        <f t="shared" ref="C4:C21" si="0">A4</f>
        <v>2</v>
      </c>
      <c r="D4" s="8" t="str">
        <f t="shared" ref="D4:D21" si="1">"insert into sites values ('"&amp;A4&amp;"','"&amp;B4&amp;"')exec @id=dbo.nextval 'sites.siteref'"</f>
        <v>insert into sites values ('2','')exec @id=dbo.nextval 'sites.siteref'</v>
      </c>
      <c r="I4" s="8" t="str">
        <f t="shared" ref="I4:I8" si="2">"insert into sites values (@id,'"&amp;B4&amp;"')exec @id=dbo.nextval 'sites.siteref'"</f>
        <v>insert into sites values (@id,'')exec @id=dbo.nextval 'sites.siteref'</v>
      </c>
      <c r="Q4" s="8" t="str">
        <f t="shared" ref="Q4:Q8" si="3">"insert into sites values ('"&amp;A4&amp;"','"&amp;B4&amp;"')exec @id=dbo.nextval 'sites.siteref'"</f>
        <v>insert into sites values ('2','')exec @id=dbo.nextval 'sites.siteref'</v>
      </c>
    </row>
    <row r="5" spans="1:17" x14ac:dyDescent="0.3">
      <c r="A5" s="8">
        <v>3</v>
      </c>
      <c r="B5" s="55"/>
      <c r="C5" s="8">
        <f t="shared" si="0"/>
        <v>3</v>
      </c>
      <c r="D5" s="8" t="str">
        <f t="shared" si="1"/>
        <v>insert into sites values ('3','')exec @id=dbo.nextval 'sites.siteref'</v>
      </c>
      <c r="I5" s="8" t="str">
        <f t="shared" si="2"/>
        <v>insert into sites values (@id,'')exec @id=dbo.nextval 'sites.siteref'</v>
      </c>
      <c r="Q5" s="8" t="str">
        <f t="shared" si="3"/>
        <v>insert into sites values ('3','')exec @id=dbo.nextval 'sites.siteref'</v>
      </c>
    </row>
    <row r="6" spans="1:17" x14ac:dyDescent="0.3">
      <c r="A6" s="8">
        <v>4</v>
      </c>
      <c r="C6" s="8">
        <f t="shared" si="0"/>
        <v>4</v>
      </c>
      <c r="D6" s="8" t="str">
        <f t="shared" si="1"/>
        <v>insert into sites values ('4','')exec @id=dbo.nextval 'sites.siteref'</v>
      </c>
      <c r="I6" s="8" t="str">
        <f t="shared" si="2"/>
        <v>insert into sites values (@id,'')exec @id=dbo.nextval 'sites.siteref'</v>
      </c>
      <c r="Q6" s="8" t="str">
        <f t="shared" si="3"/>
        <v>insert into sites values ('4','')exec @id=dbo.nextval 'sites.siteref'</v>
      </c>
    </row>
    <row r="7" spans="1:17" x14ac:dyDescent="0.3">
      <c r="A7" s="8">
        <v>5</v>
      </c>
      <c r="C7" s="8">
        <f t="shared" si="0"/>
        <v>5</v>
      </c>
      <c r="D7" s="8" t="str">
        <f t="shared" si="1"/>
        <v>insert into sites values ('5','')exec @id=dbo.nextval 'sites.siteref'</v>
      </c>
      <c r="I7" s="8" t="str">
        <f t="shared" si="2"/>
        <v>insert into sites values (@id,'')exec @id=dbo.nextval 'sites.siteref'</v>
      </c>
      <c r="Q7" s="8" t="str">
        <f t="shared" si="3"/>
        <v>insert into sites values ('5','')exec @id=dbo.nextval 'sites.siteref'</v>
      </c>
    </row>
    <row r="8" spans="1:17" x14ac:dyDescent="0.3">
      <c r="A8" s="8">
        <v>6</v>
      </c>
      <c r="C8" s="8">
        <f t="shared" si="0"/>
        <v>6</v>
      </c>
      <c r="D8" s="8" t="str">
        <f t="shared" si="1"/>
        <v>insert into sites values ('6','')exec @id=dbo.nextval 'sites.siteref'</v>
      </c>
      <c r="I8" s="8" t="str">
        <f t="shared" si="2"/>
        <v>insert into sites values (@id,'')exec @id=dbo.nextval 'sites.siteref'</v>
      </c>
      <c r="Q8" s="8" t="str">
        <f t="shared" si="3"/>
        <v>insert into sites values ('6','')exec @id=dbo.nextval 'sites.siteref'</v>
      </c>
    </row>
    <row r="9" spans="1:17" x14ac:dyDescent="0.3">
      <c r="A9" s="8">
        <v>7</v>
      </c>
      <c r="C9" s="8">
        <f t="shared" si="0"/>
        <v>7</v>
      </c>
      <c r="D9" s="8" t="str">
        <f t="shared" si="1"/>
        <v>insert into sites values ('7','')exec @id=dbo.nextval 'sites.siteref'</v>
      </c>
    </row>
    <row r="10" spans="1:17" x14ac:dyDescent="0.3">
      <c r="A10" s="8">
        <v>8</v>
      </c>
      <c r="C10" s="8">
        <f t="shared" si="0"/>
        <v>8</v>
      </c>
      <c r="D10" s="8" t="str">
        <f t="shared" si="1"/>
        <v>insert into sites values ('8','')exec @id=dbo.nextval 'sites.siteref'</v>
      </c>
    </row>
    <row r="11" spans="1:17" x14ac:dyDescent="0.3">
      <c r="A11" s="8">
        <v>9</v>
      </c>
      <c r="C11" s="8">
        <f t="shared" si="0"/>
        <v>9</v>
      </c>
      <c r="D11" s="8" t="str">
        <f t="shared" si="1"/>
        <v>insert into sites values ('9','')exec @id=dbo.nextval 'sites.siteref'</v>
      </c>
    </row>
    <row r="12" spans="1:17" x14ac:dyDescent="0.3">
      <c r="A12" s="8">
        <v>10</v>
      </c>
      <c r="C12" s="8">
        <f t="shared" si="0"/>
        <v>10</v>
      </c>
      <c r="D12" s="8" t="str">
        <f t="shared" si="1"/>
        <v>insert into sites values ('10','')exec @id=dbo.nextval 'sites.siteref'</v>
      </c>
    </row>
    <row r="13" spans="1:17" x14ac:dyDescent="0.3">
      <c r="A13" s="8">
        <v>11</v>
      </c>
      <c r="C13" s="8">
        <f t="shared" si="0"/>
        <v>11</v>
      </c>
      <c r="D13" s="8" t="str">
        <f t="shared" si="1"/>
        <v>insert into sites values ('11','')exec @id=dbo.nextval 'sites.siteref'</v>
      </c>
    </row>
    <row r="14" spans="1:17" x14ac:dyDescent="0.3">
      <c r="A14" s="8">
        <v>12</v>
      </c>
      <c r="C14" s="8">
        <f t="shared" si="0"/>
        <v>12</v>
      </c>
      <c r="D14" s="8" t="str">
        <f t="shared" si="1"/>
        <v>insert into sites values ('12','')exec @id=dbo.nextval 'sites.siteref'</v>
      </c>
    </row>
    <row r="15" spans="1:17" x14ac:dyDescent="0.3">
      <c r="A15" s="8">
        <v>13</v>
      </c>
      <c r="C15" s="8">
        <f t="shared" si="0"/>
        <v>13</v>
      </c>
      <c r="D15" s="8" t="str">
        <f t="shared" si="1"/>
        <v>insert into sites values ('13','')exec @id=dbo.nextval 'sites.siteref'</v>
      </c>
    </row>
    <row r="16" spans="1:17" x14ac:dyDescent="0.3">
      <c r="A16" s="8">
        <v>14</v>
      </c>
      <c r="C16" s="8">
        <f t="shared" si="0"/>
        <v>14</v>
      </c>
      <c r="D16" s="8" t="str">
        <f t="shared" si="1"/>
        <v>insert into sites values ('14','')exec @id=dbo.nextval 'sites.siteref'</v>
      </c>
    </row>
    <row r="17" spans="1:4" x14ac:dyDescent="0.3">
      <c r="A17" s="8">
        <v>15</v>
      </c>
      <c r="C17" s="8">
        <f t="shared" si="0"/>
        <v>15</v>
      </c>
      <c r="D17" s="8" t="str">
        <f t="shared" si="1"/>
        <v>insert into sites values ('15','')exec @id=dbo.nextval 'sites.siteref'</v>
      </c>
    </row>
    <row r="18" spans="1:4" x14ac:dyDescent="0.3">
      <c r="A18" s="8">
        <v>16</v>
      </c>
      <c r="C18" s="8">
        <f t="shared" si="0"/>
        <v>16</v>
      </c>
      <c r="D18" s="8" t="str">
        <f t="shared" si="1"/>
        <v>insert into sites values ('16','')exec @id=dbo.nextval 'sites.siteref'</v>
      </c>
    </row>
    <row r="19" spans="1:4" x14ac:dyDescent="0.3">
      <c r="A19" s="8">
        <v>17</v>
      </c>
      <c r="C19" s="8">
        <f t="shared" si="0"/>
        <v>17</v>
      </c>
      <c r="D19" s="8" t="str">
        <f t="shared" si="1"/>
        <v>insert into sites values ('17','')exec @id=dbo.nextval 'sites.siteref'</v>
      </c>
    </row>
    <row r="20" spans="1:4" x14ac:dyDescent="0.3">
      <c r="A20" s="8">
        <v>18</v>
      </c>
      <c r="C20" s="8">
        <f t="shared" si="0"/>
        <v>18</v>
      </c>
      <c r="D20" s="8" t="str">
        <f t="shared" si="1"/>
        <v>insert into sites values ('18','')exec @id=dbo.nextval 'sites.siteref'</v>
      </c>
    </row>
    <row r="21" spans="1:4" x14ac:dyDescent="0.3">
      <c r="A21" s="8">
        <v>19</v>
      </c>
      <c r="C21" s="8">
        <f t="shared" si="0"/>
        <v>19</v>
      </c>
      <c r="D21" s="8" t="str">
        <f t="shared" si="1"/>
        <v>insert into sites values ('19','')exec @id=dbo.nextval 'sites.siteref'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6E16-1B65-443F-9563-070952D0D7D2}">
  <dimension ref="B1:O29"/>
  <sheetViews>
    <sheetView topLeftCell="A7" workbookViewId="0">
      <selection activeCell="C1" sqref="C1:C1048576"/>
    </sheetView>
  </sheetViews>
  <sheetFormatPr defaultRowHeight="14.4" x14ac:dyDescent="0.3"/>
  <cols>
    <col min="2" max="2" width="16" customWidth="1"/>
    <col min="3" max="3" width="8.88671875" style="2"/>
  </cols>
  <sheetData>
    <row r="1" spans="2:15" x14ac:dyDescent="0.3">
      <c r="F1" s="8"/>
      <c r="G1" s="8"/>
      <c r="H1" s="8"/>
      <c r="I1" s="8"/>
      <c r="J1" s="8"/>
      <c r="K1" s="8"/>
      <c r="L1" s="8"/>
      <c r="M1" s="8"/>
      <c r="N1" s="8"/>
      <c r="O1" s="8"/>
    </row>
    <row r="2" spans="2:15" x14ac:dyDescent="0.3">
      <c r="B2" t="s">
        <v>13</v>
      </c>
      <c r="C2" s="2" t="s">
        <v>146</v>
      </c>
      <c r="G2" t="s">
        <v>147</v>
      </c>
    </row>
    <row r="3" spans="2:15" x14ac:dyDescent="0.3">
      <c r="B3">
        <v>1</v>
      </c>
      <c r="G3" t="str">
        <f>"insert into costcenters values ('"&amp;B3&amp;"','"&amp;C3&amp;"')exec @id=dbo.nextval 'costcenters.costcenterref'"</f>
        <v>insert into costcenters values ('1','')exec @id=dbo.nextval 'costcenters.costcenterref'</v>
      </c>
    </row>
    <row r="4" spans="2:15" x14ac:dyDescent="0.3">
      <c r="B4">
        <v>2</v>
      </c>
      <c r="G4" s="8" t="str">
        <f t="shared" ref="G4:G29" si="0">"insert into costcenters values ('"&amp;B4&amp;"','"&amp;C4&amp;"')exec @id=dbo.nextval 'costcenters.costcenterref'"</f>
        <v>insert into costcenters values ('2','')exec @id=dbo.nextval 'costcenters.costcenterref'</v>
      </c>
    </row>
    <row r="5" spans="2:15" x14ac:dyDescent="0.3">
      <c r="B5" s="8">
        <v>3</v>
      </c>
      <c r="G5" s="8" t="str">
        <f t="shared" si="0"/>
        <v>insert into costcenters values ('3','')exec @id=dbo.nextval 'costcenters.costcenterref'</v>
      </c>
    </row>
    <row r="6" spans="2:15" x14ac:dyDescent="0.3">
      <c r="B6" s="8">
        <v>4</v>
      </c>
      <c r="G6" s="8" t="str">
        <f t="shared" si="0"/>
        <v>insert into costcenters values ('4','')exec @id=dbo.nextval 'costcenters.costcenterref'</v>
      </c>
    </row>
    <row r="7" spans="2:15" x14ac:dyDescent="0.3">
      <c r="B7" s="8">
        <v>5</v>
      </c>
      <c r="G7" s="8" t="str">
        <f t="shared" si="0"/>
        <v>insert into costcenters values ('5','')exec @id=dbo.nextval 'costcenters.costcenterref'</v>
      </c>
    </row>
    <row r="8" spans="2:15" x14ac:dyDescent="0.3">
      <c r="B8" s="8">
        <v>6</v>
      </c>
      <c r="G8" s="8" t="str">
        <f t="shared" si="0"/>
        <v>insert into costcenters values ('6','')exec @id=dbo.nextval 'costcenters.costcenterref'</v>
      </c>
    </row>
    <row r="9" spans="2:15" x14ac:dyDescent="0.3">
      <c r="B9" s="8">
        <v>7</v>
      </c>
      <c r="G9" s="8" t="str">
        <f t="shared" si="0"/>
        <v>insert into costcenters values ('7','')exec @id=dbo.nextval 'costcenters.costcenterref'</v>
      </c>
    </row>
    <row r="10" spans="2:15" x14ac:dyDescent="0.3">
      <c r="B10" s="8">
        <v>8</v>
      </c>
      <c r="G10" s="8" t="str">
        <f t="shared" si="0"/>
        <v>insert into costcenters values ('8','')exec @id=dbo.nextval 'costcenters.costcenterref'</v>
      </c>
    </row>
    <row r="11" spans="2:15" x14ac:dyDescent="0.3">
      <c r="B11" s="8">
        <v>9</v>
      </c>
      <c r="G11" s="8" t="str">
        <f t="shared" si="0"/>
        <v>insert into costcenters values ('9','')exec @id=dbo.nextval 'costcenters.costcenterref'</v>
      </c>
    </row>
    <row r="12" spans="2:15" x14ac:dyDescent="0.3">
      <c r="B12" s="8">
        <v>10</v>
      </c>
      <c r="G12" s="8" t="str">
        <f t="shared" si="0"/>
        <v>insert into costcenters values ('10','')exec @id=dbo.nextval 'costcenters.costcenterref'</v>
      </c>
    </row>
    <row r="13" spans="2:15" x14ac:dyDescent="0.3">
      <c r="B13" s="8">
        <v>11</v>
      </c>
      <c r="G13" s="8" t="str">
        <f t="shared" si="0"/>
        <v>insert into costcenters values ('11','')exec @id=dbo.nextval 'costcenters.costcenterref'</v>
      </c>
    </row>
    <row r="14" spans="2:15" x14ac:dyDescent="0.3">
      <c r="B14" s="8">
        <v>12</v>
      </c>
      <c r="G14" s="8" t="str">
        <f t="shared" si="0"/>
        <v>insert into costcenters values ('12','')exec @id=dbo.nextval 'costcenters.costcenterref'</v>
      </c>
    </row>
    <row r="15" spans="2:15" x14ac:dyDescent="0.3">
      <c r="B15" s="8">
        <v>13</v>
      </c>
      <c r="G15" s="8" t="str">
        <f t="shared" si="0"/>
        <v>insert into costcenters values ('13','')exec @id=dbo.nextval 'costcenters.costcenterref'</v>
      </c>
    </row>
    <row r="16" spans="2:15" x14ac:dyDescent="0.3">
      <c r="B16" s="8">
        <v>14</v>
      </c>
      <c r="G16" s="8" t="str">
        <f t="shared" si="0"/>
        <v>insert into costcenters values ('14','')exec @id=dbo.nextval 'costcenters.costcenterref'</v>
      </c>
    </row>
    <row r="17" spans="2:7" x14ac:dyDescent="0.3">
      <c r="B17" s="8">
        <v>15</v>
      </c>
      <c r="G17" s="8" t="str">
        <f t="shared" si="0"/>
        <v>insert into costcenters values ('15','')exec @id=dbo.nextval 'costcenters.costcenterref'</v>
      </c>
    </row>
    <row r="18" spans="2:7" x14ac:dyDescent="0.3">
      <c r="B18" s="8">
        <v>16</v>
      </c>
      <c r="G18" s="8" t="str">
        <f t="shared" si="0"/>
        <v>insert into costcenters values ('16','')exec @id=dbo.nextval 'costcenters.costcenterref'</v>
      </c>
    </row>
    <row r="19" spans="2:7" x14ac:dyDescent="0.3">
      <c r="B19" s="8">
        <v>17</v>
      </c>
      <c r="G19" s="8" t="str">
        <f t="shared" si="0"/>
        <v>insert into costcenters values ('17','')exec @id=dbo.nextval 'costcenters.costcenterref'</v>
      </c>
    </row>
    <row r="20" spans="2:7" x14ac:dyDescent="0.3">
      <c r="B20" s="8">
        <v>18</v>
      </c>
      <c r="G20" s="8" t="str">
        <f t="shared" si="0"/>
        <v>insert into costcenters values ('18','')exec @id=dbo.nextval 'costcenters.costcenterref'</v>
      </c>
    </row>
    <row r="21" spans="2:7" x14ac:dyDescent="0.3">
      <c r="G21" s="8" t="str">
        <f t="shared" si="0"/>
        <v>insert into costcenters values ('','')exec @id=dbo.nextval 'costcenters.costcenterref'</v>
      </c>
    </row>
    <row r="22" spans="2:7" x14ac:dyDescent="0.3">
      <c r="G22" s="8" t="str">
        <f t="shared" si="0"/>
        <v>insert into costcenters values ('','')exec @id=dbo.nextval 'costcenters.costcenterref'</v>
      </c>
    </row>
    <row r="23" spans="2:7" x14ac:dyDescent="0.3">
      <c r="G23" s="8" t="str">
        <f t="shared" si="0"/>
        <v>insert into costcenters values ('','')exec @id=dbo.nextval 'costcenters.costcenterref'</v>
      </c>
    </row>
    <row r="24" spans="2:7" x14ac:dyDescent="0.3">
      <c r="G24" s="8" t="str">
        <f t="shared" si="0"/>
        <v>insert into costcenters values ('','')exec @id=dbo.nextval 'costcenters.costcenterref'</v>
      </c>
    </row>
    <row r="25" spans="2:7" x14ac:dyDescent="0.3">
      <c r="G25" s="8" t="str">
        <f t="shared" si="0"/>
        <v>insert into costcenters values ('','')exec @id=dbo.nextval 'costcenters.costcenterref'</v>
      </c>
    </row>
    <row r="26" spans="2:7" x14ac:dyDescent="0.3">
      <c r="G26" s="8" t="str">
        <f t="shared" si="0"/>
        <v>insert into costcenters values ('','')exec @id=dbo.nextval 'costcenters.costcenterref'</v>
      </c>
    </row>
    <row r="27" spans="2:7" x14ac:dyDescent="0.3">
      <c r="G27" s="8" t="str">
        <f t="shared" si="0"/>
        <v>insert into costcenters values ('','')exec @id=dbo.nextval 'costcenters.costcenterref'</v>
      </c>
    </row>
    <row r="28" spans="2:7" x14ac:dyDescent="0.3">
      <c r="G28" s="8" t="str">
        <f t="shared" si="0"/>
        <v>insert into costcenters values ('','')exec @id=dbo.nextval 'costcenters.costcenterref'</v>
      </c>
    </row>
    <row r="29" spans="2:7" x14ac:dyDescent="0.3">
      <c r="G29" s="8" t="str">
        <f t="shared" si="0"/>
        <v>insert into costcenters values ('','')exec @id=dbo.nextval 'costcenters.costcenterref'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CD1E-DE69-46D7-8C8B-8B01172E5213}">
  <dimension ref="A1:N40"/>
  <sheetViews>
    <sheetView workbookViewId="0">
      <selection activeCell="D3" sqref="D3"/>
    </sheetView>
  </sheetViews>
  <sheetFormatPr defaultRowHeight="14.4" x14ac:dyDescent="0.3"/>
  <cols>
    <col min="3" max="3" width="28.5546875" customWidth="1"/>
    <col min="4" max="4" width="14.33203125" style="36" customWidth="1"/>
    <col min="5" max="5" width="24.33203125" customWidth="1"/>
    <col min="8" max="8" width="92.88671875" customWidth="1"/>
  </cols>
  <sheetData>
    <row r="1" spans="1:14" s="8" customFormat="1" x14ac:dyDescent="0.3">
      <c r="D1" s="36"/>
      <c r="H1" s="7" t="s">
        <v>95</v>
      </c>
      <c r="N1" s="8" t="s">
        <v>100</v>
      </c>
    </row>
    <row r="2" spans="1:14" x14ac:dyDescent="0.3">
      <c r="A2" s="18" t="s">
        <v>91</v>
      </c>
      <c r="B2" s="18" t="s">
        <v>92</v>
      </c>
      <c r="C2" s="18" t="s">
        <v>93</v>
      </c>
      <c r="D2" s="36" t="s">
        <v>94</v>
      </c>
      <c r="E2" t="s">
        <v>97</v>
      </c>
      <c r="H2" s="7" t="s">
        <v>96</v>
      </c>
    </row>
    <row r="3" spans="1:14" x14ac:dyDescent="0.3">
      <c r="A3" s="18">
        <v>1</v>
      </c>
      <c r="B3" s="18">
        <v>1</v>
      </c>
      <c r="C3" s="18">
        <f t="shared" ref="C3:C6" si="0">D3</f>
        <v>0</v>
      </c>
      <c r="F3">
        <f>B3</f>
        <v>1</v>
      </c>
      <c r="H3" s="8" t="str">
        <f>"insert into deptments values (@id,'"&amp;B3&amp;"','"&amp;C3&amp;"')exec @id=dbo.nextval 'deptments.deptref'"</f>
        <v>insert into deptments values (@id,'1','0')exec @id=dbo.nextval 'deptments.deptref'</v>
      </c>
      <c r="N3">
        <f>LEN(C3)</f>
        <v>1</v>
      </c>
    </row>
    <row r="4" spans="1:14" x14ac:dyDescent="0.3">
      <c r="A4" s="18">
        <v>2</v>
      </c>
      <c r="B4" s="18">
        <v>2</v>
      </c>
      <c r="C4" s="18">
        <f t="shared" si="0"/>
        <v>0</v>
      </c>
      <c r="E4" s="8"/>
      <c r="F4" s="8">
        <f t="shared" ref="F4:F39" si="1">B4</f>
        <v>2</v>
      </c>
      <c r="G4" s="8"/>
      <c r="H4" s="8" t="str">
        <f>"insert into deptments values (@id,'"&amp;B4&amp;"','"&amp;C4&amp;"')exec @id=dbo.nextval 'deptments.deptref'"</f>
        <v>insert into deptments values (@id,'2','0')exec @id=dbo.nextval 'deptments.deptref'</v>
      </c>
      <c r="I4" s="8"/>
      <c r="J4" s="8"/>
      <c r="K4" s="8"/>
      <c r="L4" s="8"/>
      <c r="M4" s="8"/>
      <c r="N4" s="8">
        <f t="shared" ref="N4:N39" si="2">LEN(C4)</f>
        <v>1</v>
      </c>
    </row>
    <row r="5" spans="1:14" x14ac:dyDescent="0.3">
      <c r="A5" s="18">
        <v>3</v>
      </c>
      <c r="B5" s="18">
        <v>3</v>
      </c>
      <c r="C5" s="18">
        <f t="shared" si="0"/>
        <v>0</v>
      </c>
      <c r="E5" s="8"/>
      <c r="F5" s="8">
        <f t="shared" si="1"/>
        <v>3</v>
      </c>
      <c r="G5" s="8"/>
      <c r="H5" s="8" t="str">
        <f t="shared" ref="H5:H10" si="3">"insert into deptments values (@id,'"&amp;B5&amp;"','"&amp;C5&amp;"')exec @id=dbo.nextval 'deptments.deptref'"</f>
        <v>insert into deptments values (@id,'3','0')exec @id=dbo.nextval 'deptments.deptref'</v>
      </c>
      <c r="I5" s="8"/>
      <c r="J5" s="8"/>
      <c r="K5" s="8"/>
      <c r="L5" s="8"/>
      <c r="M5" s="8"/>
      <c r="N5" s="8">
        <f t="shared" si="2"/>
        <v>1</v>
      </c>
    </row>
    <row r="6" spans="1:14" x14ac:dyDescent="0.3">
      <c r="A6" s="18">
        <v>4</v>
      </c>
      <c r="B6" s="18">
        <v>4</v>
      </c>
      <c r="C6" s="18">
        <f t="shared" si="0"/>
        <v>0</v>
      </c>
      <c r="E6" s="8"/>
      <c r="F6" s="8">
        <f t="shared" si="1"/>
        <v>4</v>
      </c>
      <c r="G6" s="8"/>
      <c r="H6" s="8" t="str">
        <f t="shared" si="3"/>
        <v>insert into deptments values (@id,'4','0')exec @id=dbo.nextval 'deptments.deptref'</v>
      </c>
      <c r="I6" s="8"/>
      <c r="J6" s="8"/>
      <c r="K6" s="8"/>
      <c r="L6" s="8"/>
      <c r="M6" s="8"/>
      <c r="N6" s="8">
        <f t="shared" si="2"/>
        <v>1</v>
      </c>
    </row>
    <row r="7" spans="1:14" x14ac:dyDescent="0.3">
      <c r="A7" s="18">
        <v>5</v>
      </c>
      <c r="B7" s="18">
        <v>5</v>
      </c>
      <c r="C7" s="18">
        <f t="shared" ref="C7:C39" si="4">D7</f>
        <v>0</v>
      </c>
      <c r="E7" s="8"/>
      <c r="F7" s="8">
        <f t="shared" si="1"/>
        <v>5</v>
      </c>
      <c r="G7" s="8"/>
      <c r="H7" s="8" t="str">
        <f t="shared" si="3"/>
        <v>insert into deptments values (@id,'5','0')exec @id=dbo.nextval 'deptments.deptref'</v>
      </c>
      <c r="I7" s="8"/>
      <c r="J7" s="8"/>
      <c r="K7" s="8"/>
      <c r="L7" s="8"/>
      <c r="M7" s="8"/>
      <c r="N7" s="8">
        <f t="shared" si="2"/>
        <v>1</v>
      </c>
    </row>
    <row r="8" spans="1:14" x14ac:dyDescent="0.3">
      <c r="A8" s="18">
        <v>6</v>
      </c>
      <c r="B8" s="18">
        <v>6</v>
      </c>
      <c r="C8" s="18">
        <f t="shared" si="4"/>
        <v>0</v>
      </c>
      <c r="E8" s="8"/>
      <c r="F8" s="8">
        <f t="shared" si="1"/>
        <v>6</v>
      </c>
      <c r="G8" s="8"/>
      <c r="H8" s="8" t="str">
        <f t="shared" si="3"/>
        <v>insert into deptments values (@id,'6','0')exec @id=dbo.nextval 'deptments.deptref'</v>
      </c>
      <c r="I8" s="8"/>
      <c r="J8" s="8"/>
      <c r="K8" s="8"/>
      <c r="L8" s="8"/>
      <c r="M8" s="8"/>
      <c r="N8" s="8">
        <f t="shared" si="2"/>
        <v>1</v>
      </c>
    </row>
    <row r="9" spans="1:14" x14ac:dyDescent="0.3">
      <c r="A9" s="18">
        <v>7</v>
      </c>
      <c r="B9" s="18">
        <v>7</v>
      </c>
      <c r="C9" s="18">
        <f t="shared" si="4"/>
        <v>0</v>
      </c>
      <c r="E9" s="8"/>
      <c r="F9" s="8">
        <f t="shared" si="1"/>
        <v>7</v>
      </c>
      <c r="G9" s="8"/>
      <c r="H9" s="8" t="str">
        <f t="shared" si="3"/>
        <v>insert into deptments values (@id,'7','0')exec @id=dbo.nextval 'deptments.deptref'</v>
      </c>
      <c r="I9" s="8"/>
      <c r="J9" s="8"/>
      <c r="K9" s="8"/>
      <c r="L9" s="8"/>
      <c r="M9" s="8"/>
      <c r="N9" s="8">
        <f t="shared" si="2"/>
        <v>1</v>
      </c>
    </row>
    <row r="10" spans="1:14" x14ac:dyDescent="0.3">
      <c r="A10" s="18">
        <v>8</v>
      </c>
      <c r="B10" s="18">
        <v>8</v>
      </c>
      <c r="C10" s="18">
        <f t="shared" si="4"/>
        <v>0</v>
      </c>
      <c r="E10" s="8"/>
      <c r="F10" s="8">
        <f t="shared" si="1"/>
        <v>8</v>
      </c>
      <c r="G10" s="8"/>
      <c r="H10" s="8" t="str">
        <f t="shared" si="3"/>
        <v>insert into deptments values (@id,'8','0')exec @id=dbo.nextval 'deptments.deptref'</v>
      </c>
      <c r="I10" s="8"/>
      <c r="J10" s="8"/>
      <c r="K10" s="8"/>
      <c r="L10" s="8"/>
      <c r="M10" s="8"/>
      <c r="N10" s="8">
        <f t="shared" si="2"/>
        <v>1</v>
      </c>
    </row>
    <row r="11" spans="1:14" x14ac:dyDescent="0.3">
      <c r="A11" s="18">
        <v>9</v>
      </c>
      <c r="B11" s="18">
        <v>9</v>
      </c>
      <c r="C11" s="18">
        <f t="shared" si="4"/>
        <v>0</v>
      </c>
      <c r="E11" s="8"/>
      <c r="F11" s="8">
        <f t="shared" si="1"/>
        <v>9</v>
      </c>
      <c r="G11" s="8"/>
      <c r="H11" s="8" t="str">
        <f>"insert into deptments values (@id,'"&amp;B11&amp;"','"&amp;C11&amp;"')exec @id=dbo.nextval 'deptments.deptref'"</f>
        <v>insert into deptments values (@id,'9','0')exec @id=dbo.nextval 'deptments.deptref'</v>
      </c>
      <c r="I11" s="8"/>
      <c r="J11" s="8"/>
      <c r="K11" s="8"/>
      <c r="L11" s="8"/>
      <c r="M11" s="8"/>
      <c r="N11" s="8">
        <f t="shared" si="2"/>
        <v>1</v>
      </c>
    </row>
    <row r="12" spans="1:14" x14ac:dyDescent="0.3">
      <c r="A12" s="18">
        <v>10</v>
      </c>
      <c r="B12" s="18">
        <v>10</v>
      </c>
      <c r="C12" s="18">
        <f t="shared" si="4"/>
        <v>0</v>
      </c>
      <c r="E12" s="8"/>
      <c r="F12" s="8">
        <f t="shared" si="1"/>
        <v>10</v>
      </c>
      <c r="G12" s="8"/>
      <c r="H12" s="8" t="str">
        <f t="shared" ref="H12:H39" si="5">"insert into deptments values (@id,'"&amp;B12&amp;"','"&amp;C12&amp;"')exec @id=dbo.nextval 'deptments.deptref'"</f>
        <v>insert into deptments values (@id,'10','0')exec @id=dbo.nextval 'deptments.deptref'</v>
      </c>
      <c r="I12" s="8"/>
      <c r="J12" s="8"/>
      <c r="K12" s="8"/>
      <c r="L12" s="8"/>
      <c r="M12" s="8"/>
      <c r="N12" s="8">
        <f t="shared" si="2"/>
        <v>1</v>
      </c>
    </row>
    <row r="13" spans="1:14" x14ac:dyDescent="0.3">
      <c r="A13" s="18">
        <v>11</v>
      </c>
      <c r="B13" s="18">
        <v>11</v>
      </c>
      <c r="C13" s="18">
        <f t="shared" si="4"/>
        <v>0</v>
      </c>
      <c r="E13" s="8"/>
      <c r="F13" s="8">
        <f t="shared" si="1"/>
        <v>11</v>
      </c>
      <c r="G13" s="8"/>
      <c r="H13" s="8" t="str">
        <f t="shared" si="5"/>
        <v>insert into deptments values (@id,'11','0')exec @id=dbo.nextval 'deptments.deptref'</v>
      </c>
      <c r="I13" s="8"/>
      <c r="J13" s="8"/>
      <c r="K13" s="8"/>
      <c r="L13" s="8"/>
      <c r="M13" s="8"/>
      <c r="N13" s="8">
        <f t="shared" si="2"/>
        <v>1</v>
      </c>
    </row>
    <row r="14" spans="1:14" x14ac:dyDescent="0.3">
      <c r="A14" s="18">
        <v>12</v>
      </c>
      <c r="B14" s="18">
        <v>12</v>
      </c>
      <c r="C14" s="18">
        <f t="shared" si="4"/>
        <v>0</v>
      </c>
      <c r="E14" s="8"/>
      <c r="F14" s="8">
        <f t="shared" si="1"/>
        <v>12</v>
      </c>
      <c r="G14" s="8"/>
      <c r="H14" s="8" t="str">
        <f t="shared" si="5"/>
        <v>insert into deptments values (@id,'12','0')exec @id=dbo.nextval 'deptments.deptref'</v>
      </c>
      <c r="I14" s="8"/>
      <c r="J14" s="8"/>
      <c r="K14" s="8"/>
      <c r="L14" s="8"/>
      <c r="M14" s="8"/>
      <c r="N14" s="8">
        <f t="shared" si="2"/>
        <v>1</v>
      </c>
    </row>
    <row r="15" spans="1:14" x14ac:dyDescent="0.3">
      <c r="A15" s="18">
        <v>13</v>
      </c>
      <c r="B15" s="18">
        <v>13</v>
      </c>
      <c r="C15" s="18">
        <f t="shared" si="4"/>
        <v>0</v>
      </c>
      <c r="E15" s="8"/>
      <c r="F15" s="8">
        <f t="shared" si="1"/>
        <v>13</v>
      </c>
      <c r="G15" s="8"/>
      <c r="H15" s="8" t="str">
        <f t="shared" si="5"/>
        <v>insert into deptments values (@id,'13','0')exec @id=dbo.nextval 'deptments.deptref'</v>
      </c>
      <c r="I15" s="8"/>
      <c r="J15" s="8"/>
      <c r="K15" s="8"/>
      <c r="L15" s="8"/>
      <c r="M15" s="8"/>
      <c r="N15" s="8">
        <f t="shared" si="2"/>
        <v>1</v>
      </c>
    </row>
    <row r="16" spans="1:14" x14ac:dyDescent="0.3">
      <c r="A16" s="18">
        <v>14</v>
      </c>
      <c r="B16" s="18">
        <v>14</v>
      </c>
      <c r="C16" s="18">
        <f t="shared" si="4"/>
        <v>0</v>
      </c>
      <c r="E16" s="8"/>
      <c r="F16" s="8">
        <f t="shared" si="1"/>
        <v>14</v>
      </c>
      <c r="G16" s="8"/>
      <c r="H16" s="8" t="str">
        <f t="shared" si="5"/>
        <v>insert into deptments values (@id,'14','0')exec @id=dbo.nextval 'deptments.deptref'</v>
      </c>
      <c r="I16" s="8"/>
      <c r="J16" s="8"/>
      <c r="K16" s="8"/>
      <c r="L16" s="8"/>
      <c r="M16" s="8"/>
      <c r="N16" s="8">
        <f t="shared" si="2"/>
        <v>1</v>
      </c>
    </row>
    <row r="17" spans="1:14" x14ac:dyDescent="0.3">
      <c r="A17" s="18">
        <v>15</v>
      </c>
      <c r="B17" s="18">
        <v>15</v>
      </c>
      <c r="C17" s="18">
        <f t="shared" si="4"/>
        <v>0</v>
      </c>
      <c r="E17" s="8"/>
      <c r="F17" s="8">
        <f t="shared" si="1"/>
        <v>15</v>
      </c>
      <c r="G17" s="8"/>
      <c r="H17" s="8" t="str">
        <f t="shared" si="5"/>
        <v>insert into deptments values (@id,'15','0')exec @id=dbo.nextval 'deptments.deptref'</v>
      </c>
      <c r="I17" s="8"/>
      <c r="J17" s="8"/>
      <c r="K17" s="8"/>
      <c r="L17" s="8"/>
      <c r="M17" s="8"/>
      <c r="N17" s="8">
        <f t="shared" si="2"/>
        <v>1</v>
      </c>
    </row>
    <row r="18" spans="1:14" x14ac:dyDescent="0.3">
      <c r="A18" s="18">
        <v>16</v>
      </c>
      <c r="B18" s="18">
        <v>16</v>
      </c>
      <c r="C18" s="18">
        <f t="shared" si="4"/>
        <v>0</v>
      </c>
      <c r="E18" s="8"/>
      <c r="F18" s="8">
        <f t="shared" si="1"/>
        <v>16</v>
      </c>
      <c r="G18" s="8"/>
      <c r="H18" s="8" t="str">
        <f t="shared" si="5"/>
        <v>insert into deptments values (@id,'16','0')exec @id=dbo.nextval 'deptments.deptref'</v>
      </c>
      <c r="I18" s="8"/>
      <c r="J18" s="8"/>
      <c r="K18" s="8"/>
      <c r="L18" s="8"/>
      <c r="M18" s="8"/>
      <c r="N18" s="8">
        <f t="shared" si="2"/>
        <v>1</v>
      </c>
    </row>
    <row r="19" spans="1:14" x14ac:dyDescent="0.3">
      <c r="A19" s="18">
        <v>17</v>
      </c>
      <c r="B19" s="18">
        <v>17</v>
      </c>
      <c r="C19" s="18">
        <f t="shared" si="4"/>
        <v>0</v>
      </c>
      <c r="E19" s="8"/>
      <c r="F19" s="8">
        <f t="shared" si="1"/>
        <v>17</v>
      </c>
      <c r="G19" s="8"/>
      <c r="H19" s="8" t="str">
        <f t="shared" si="5"/>
        <v>insert into deptments values (@id,'17','0')exec @id=dbo.nextval 'deptments.deptref'</v>
      </c>
      <c r="I19" s="8"/>
      <c r="J19" s="8"/>
      <c r="K19" s="8"/>
      <c r="L19" s="8"/>
      <c r="M19" s="8"/>
      <c r="N19" s="8">
        <f t="shared" si="2"/>
        <v>1</v>
      </c>
    </row>
    <row r="20" spans="1:14" x14ac:dyDescent="0.3">
      <c r="A20" s="18">
        <v>18</v>
      </c>
      <c r="B20" s="18">
        <v>18</v>
      </c>
      <c r="C20" s="18">
        <f t="shared" si="4"/>
        <v>0</v>
      </c>
      <c r="E20" s="8"/>
      <c r="F20" s="8">
        <f t="shared" si="1"/>
        <v>18</v>
      </c>
      <c r="G20" s="8"/>
      <c r="H20" s="8" t="str">
        <f t="shared" si="5"/>
        <v>insert into deptments values (@id,'18','0')exec @id=dbo.nextval 'deptments.deptref'</v>
      </c>
      <c r="I20" s="8"/>
      <c r="J20" s="8"/>
      <c r="K20" s="8"/>
      <c r="L20" s="8"/>
      <c r="M20" s="8"/>
      <c r="N20" s="8">
        <f t="shared" si="2"/>
        <v>1</v>
      </c>
    </row>
    <row r="21" spans="1:14" x14ac:dyDescent="0.3">
      <c r="A21" s="18">
        <v>19</v>
      </c>
      <c r="B21" s="18">
        <v>19</v>
      </c>
      <c r="C21" s="18">
        <f t="shared" si="4"/>
        <v>0</v>
      </c>
      <c r="E21" s="8"/>
      <c r="F21" s="8">
        <f t="shared" si="1"/>
        <v>19</v>
      </c>
      <c r="G21" s="8"/>
      <c r="H21" s="8" t="str">
        <f t="shared" si="5"/>
        <v>insert into deptments values (@id,'19','0')exec @id=dbo.nextval 'deptments.deptref'</v>
      </c>
      <c r="I21" s="8"/>
      <c r="J21" s="8"/>
      <c r="K21" s="8"/>
      <c r="L21" s="8"/>
      <c r="M21" s="8"/>
      <c r="N21" s="8">
        <f t="shared" si="2"/>
        <v>1</v>
      </c>
    </row>
    <row r="22" spans="1:14" x14ac:dyDescent="0.3">
      <c r="A22" s="18">
        <v>20</v>
      </c>
      <c r="B22" s="18">
        <v>20</v>
      </c>
      <c r="C22" s="18">
        <f t="shared" si="4"/>
        <v>0</v>
      </c>
      <c r="E22" s="8"/>
      <c r="F22" s="8">
        <f t="shared" si="1"/>
        <v>20</v>
      </c>
      <c r="G22" s="8"/>
      <c r="H22" s="8" t="str">
        <f t="shared" si="5"/>
        <v>insert into deptments values (@id,'20','0')exec @id=dbo.nextval 'deptments.deptref'</v>
      </c>
      <c r="I22" s="8"/>
      <c r="J22" s="8"/>
      <c r="K22" s="8"/>
      <c r="L22" s="8"/>
      <c r="M22" s="8"/>
      <c r="N22" s="8">
        <f t="shared" si="2"/>
        <v>1</v>
      </c>
    </row>
    <row r="23" spans="1:14" x14ac:dyDescent="0.3">
      <c r="A23" s="18">
        <v>21</v>
      </c>
      <c r="B23" s="18">
        <v>21</v>
      </c>
      <c r="C23" s="18">
        <f t="shared" si="4"/>
        <v>0</v>
      </c>
      <c r="E23" s="8"/>
      <c r="F23" s="8">
        <f t="shared" si="1"/>
        <v>21</v>
      </c>
      <c r="G23" s="8"/>
      <c r="H23" s="8" t="str">
        <f t="shared" si="5"/>
        <v>insert into deptments values (@id,'21','0')exec @id=dbo.nextval 'deptments.deptref'</v>
      </c>
      <c r="I23" s="8"/>
      <c r="J23" s="8"/>
      <c r="K23" s="8"/>
      <c r="L23" s="8"/>
      <c r="M23" s="8"/>
      <c r="N23" s="8">
        <f t="shared" si="2"/>
        <v>1</v>
      </c>
    </row>
    <row r="24" spans="1:14" x14ac:dyDescent="0.3">
      <c r="A24" s="18">
        <v>22</v>
      </c>
      <c r="B24" s="18">
        <v>22</v>
      </c>
      <c r="C24" s="18">
        <f t="shared" si="4"/>
        <v>0</v>
      </c>
      <c r="E24" s="8"/>
      <c r="F24" s="8">
        <f t="shared" si="1"/>
        <v>22</v>
      </c>
      <c r="G24" s="8"/>
      <c r="H24" s="8" t="str">
        <f t="shared" si="5"/>
        <v>insert into deptments values (@id,'22','0')exec @id=dbo.nextval 'deptments.deptref'</v>
      </c>
      <c r="I24" s="8"/>
      <c r="J24" s="8"/>
      <c r="K24" s="8"/>
      <c r="L24" s="8"/>
      <c r="M24" s="8"/>
      <c r="N24" s="8">
        <f t="shared" si="2"/>
        <v>1</v>
      </c>
    </row>
    <row r="25" spans="1:14" x14ac:dyDescent="0.3">
      <c r="A25" s="18">
        <v>23</v>
      </c>
      <c r="B25" s="18">
        <v>23</v>
      </c>
      <c r="C25" s="18">
        <f t="shared" si="4"/>
        <v>0</v>
      </c>
      <c r="E25" s="8"/>
      <c r="F25" s="8">
        <f t="shared" si="1"/>
        <v>23</v>
      </c>
      <c r="G25" s="8"/>
      <c r="H25" s="8" t="str">
        <f t="shared" si="5"/>
        <v>insert into deptments values (@id,'23','0')exec @id=dbo.nextval 'deptments.deptref'</v>
      </c>
      <c r="I25" s="8"/>
      <c r="J25" s="8"/>
      <c r="K25" s="8"/>
      <c r="L25" s="8"/>
      <c r="M25" s="8"/>
      <c r="N25" s="8">
        <f t="shared" si="2"/>
        <v>1</v>
      </c>
    </row>
    <row r="26" spans="1:14" x14ac:dyDescent="0.3">
      <c r="A26" s="18">
        <v>24</v>
      </c>
      <c r="B26" s="18">
        <v>24</v>
      </c>
      <c r="C26" s="18">
        <f t="shared" si="4"/>
        <v>0</v>
      </c>
      <c r="E26" s="8"/>
      <c r="F26" s="8">
        <f t="shared" si="1"/>
        <v>24</v>
      </c>
      <c r="G26" s="8"/>
      <c r="H26" s="8" t="str">
        <f t="shared" si="5"/>
        <v>insert into deptments values (@id,'24','0')exec @id=dbo.nextval 'deptments.deptref'</v>
      </c>
      <c r="I26" s="8"/>
      <c r="J26" s="8"/>
      <c r="K26" s="8"/>
      <c r="L26" s="8"/>
      <c r="M26" s="8"/>
      <c r="N26" s="8">
        <f t="shared" si="2"/>
        <v>1</v>
      </c>
    </row>
    <row r="27" spans="1:14" x14ac:dyDescent="0.3">
      <c r="A27" s="18">
        <v>25</v>
      </c>
      <c r="B27" s="18">
        <v>25</v>
      </c>
      <c r="C27" s="18">
        <f t="shared" si="4"/>
        <v>0</v>
      </c>
      <c r="E27" s="8"/>
      <c r="F27" s="8">
        <f t="shared" si="1"/>
        <v>25</v>
      </c>
      <c r="G27" s="8"/>
      <c r="H27" s="8" t="str">
        <f t="shared" si="5"/>
        <v>insert into deptments values (@id,'25','0')exec @id=dbo.nextval 'deptments.deptref'</v>
      </c>
      <c r="I27" s="8"/>
      <c r="J27" s="8"/>
      <c r="K27" s="8"/>
      <c r="L27" s="8"/>
      <c r="M27" s="8"/>
      <c r="N27" s="8">
        <f t="shared" si="2"/>
        <v>1</v>
      </c>
    </row>
    <row r="28" spans="1:14" x14ac:dyDescent="0.3">
      <c r="A28" s="18">
        <v>26</v>
      </c>
      <c r="B28" s="18">
        <v>26</v>
      </c>
      <c r="C28" s="18">
        <f t="shared" si="4"/>
        <v>0</v>
      </c>
      <c r="E28" s="8"/>
      <c r="F28" s="8">
        <f t="shared" si="1"/>
        <v>26</v>
      </c>
      <c r="G28" s="8"/>
      <c r="H28" s="8" t="str">
        <f t="shared" si="5"/>
        <v>insert into deptments values (@id,'26','0')exec @id=dbo.nextval 'deptments.deptref'</v>
      </c>
      <c r="I28" s="8"/>
      <c r="J28" s="8"/>
      <c r="K28" s="8"/>
      <c r="L28" s="8"/>
      <c r="M28" s="8"/>
      <c r="N28" s="8">
        <f t="shared" si="2"/>
        <v>1</v>
      </c>
    </row>
    <row r="29" spans="1:14" x14ac:dyDescent="0.3">
      <c r="A29" s="18">
        <v>27</v>
      </c>
      <c r="B29" s="18">
        <v>27</v>
      </c>
      <c r="C29" s="18">
        <f t="shared" si="4"/>
        <v>0</v>
      </c>
      <c r="E29" s="8"/>
      <c r="F29" s="8">
        <f t="shared" si="1"/>
        <v>27</v>
      </c>
      <c r="G29" s="8"/>
      <c r="H29" s="8" t="str">
        <f t="shared" si="5"/>
        <v>insert into deptments values (@id,'27','0')exec @id=dbo.nextval 'deptments.deptref'</v>
      </c>
      <c r="I29" s="8"/>
      <c r="J29" s="8"/>
      <c r="K29" s="8"/>
      <c r="L29" s="8"/>
      <c r="M29" s="8"/>
      <c r="N29" s="8">
        <f t="shared" si="2"/>
        <v>1</v>
      </c>
    </row>
    <row r="30" spans="1:14" x14ac:dyDescent="0.3">
      <c r="A30" s="18">
        <v>28</v>
      </c>
      <c r="B30" s="18">
        <v>28</v>
      </c>
      <c r="C30" s="18">
        <f t="shared" si="4"/>
        <v>0</v>
      </c>
      <c r="E30" s="8"/>
      <c r="F30" s="8">
        <f t="shared" si="1"/>
        <v>28</v>
      </c>
      <c r="G30" s="8"/>
      <c r="H30" s="8" t="str">
        <f t="shared" si="5"/>
        <v>insert into deptments values (@id,'28','0')exec @id=dbo.nextval 'deptments.deptref'</v>
      </c>
      <c r="I30" s="8"/>
      <c r="J30" s="8"/>
      <c r="K30" s="8"/>
      <c r="L30" s="8"/>
      <c r="M30" s="8"/>
      <c r="N30" s="8">
        <f t="shared" si="2"/>
        <v>1</v>
      </c>
    </row>
    <row r="31" spans="1:14" x14ac:dyDescent="0.3">
      <c r="A31" s="18">
        <v>29</v>
      </c>
      <c r="B31" s="18">
        <v>29</v>
      </c>
      <c r="C31" s="18">
        <f t="shared" si="4"/>
        <v>0</v>
      </c>
      <c r="E31" s="8"/>
      <c r="F31" s="8">
        <f t="shared" si="1"/>
        <v>29</v>
      </c>
      <c r="G31" s="8"/>
      <c r="H31" s="8" t="str">
        <f t="shared" si="5"/>
        <v>insert into deptments values (@id,'29','0')exec @id=dbo.nextval 'deptments.deptref'</v>
      </c>
      <c r="I31" s="8"/>
      <c r="J31" s="8"/>
      <c r="K31" s="8"/>
      <c r="L31" s="8"/>
      <c r="M31" s="8"/>
      <c r="N31" s="8">
        <f t="shared" si="2"/>
        <v>1</v>
      </c>
    </row>
    <row r="32" spans="1:14" x14ac:dyDescent="0.3">
      <c r="A32" s="18">
        <v>30</v>
      </c>
      <c r="B32" s="18">
        <v>30</v>
      </c>
      <c r="C32" s="18">
        <f t="shared" si="4"/>
        <v>0</v>
      </c>
      <c r="E32" s="8"/>
      <c r="F32" s="8">
        <f t="shared" si="1"/>
        <v>30</v>
      </c>
      <c r="G32" s="8"/>
      <c r="H32" s="8" t="str">
        <f t="shared" si="5"/>
        <v>insert into deptments values (@id,'30','0')exec @id=dbo.nextval 'deptments.deptref'</v>
      </c>
      <c r="I32" s="8"/>
      <c r="J32" s="8"/>
      <c r="K32" s="8"/>
      <c r="L32" s="8"/>
      <c r="M32" s="8"/>
      <c r="N32" s="8">
        <f t="shared" si="2"/>
        <v>1</v>
      </c>
    </row>
    <row r="33" spans="1:14" x14ac:dyDescent="0.3">
      <c r="A33" s="18">
        <v>31</v>
      </c>
      <c r="B33" s="18">
        <v>31</v>
      </c>
      <c r="C33" s="18">
        <f t="shared" si="4"/>
        <v>0</v>
      </c>
      <c r="E33" s="8"/>
      <c r="F33" s="8">
        <f t="shared" si="1"/>
        <v>31</v>
      </c>
      <c r="G33" s="8"/>
      <c r="H33" s="8" t="str">
        <f t="shared" si="5"/>
        <v>insert into deptments values (@id,'31','0')exec @id=dbo.nextval 'deptments.deptref'</v>
      </c>
      <c r="I33" s="8"/>
      <c r="J33" s="8"/>
      <c r="K33" s="8"/>
      <c r="L33" s="8"/>
      <c r="M33" s="8"/>
      <c r="N33" s="8">
        <f t="shared" si="2"/>
        <v>1</v>
      </c>
    </row>
    <row r="34" spans="1:14" x14ac:dyDescent="0.3">
      <c r="A34" s="18">
        <v>32</v>
      </c>
      <c r="B34" s="18">
        <v>32</v>
      </c>
      <c r="C34" s="18">
        <f t="shared" si="4"/>
        <v>0</v>
      </c>
      <c r="E34" s="8"/>
      <c r="F34" s="8">
        <f t="shared" si="1"/>
        <v>32</v>
      </c>
      <c r="G34" s="8"/>
      <c r="H34" s="8" t="str">
        <f t="shared" si="5"/>
        <v>insert into deptments values (@id,'32','0')exec @id=dbo.nextval 'deptments.deptref'</v>
      </c>
      <c r="I34" s="8"/>
      <c r="J34" s="8"/>
      <c r="K34" s="8"/>
      <c r="L34" s="8"/>
      <c r="M34" s="8"/>
      <c r="N34" s="8">
        <f t="shared" si="2"/>
        <v>1</v>
      </c>
    </row>
    <row r="35" spans="1:14" x14ac:dyDescent="0.3">
      <c r="A35" s="18">
        <v>33</v>
      </c>
      <c r="B35" s="18">
        <v>33</v>
      </c>
      <c r="C35" s="18">
        <f t="shared" si="4"/>
        <v>0</v>
      </c>
      <c r="E35" s="8"/>
      <c r="F35" s="8">
        <f t="shared" si="1"/>
        <v>33</v>
      </c>
      <c r="G35" s="8"/>
      <c r="H35" s="8" t="str">
        <f t="shared" si="5"/>
        <v>insert into deptments values (@id,'33','0')exec @id=dbo.nextval 'deptments.deptref'</v>
      </c>
      <c r="I35" s="8"/>
      <c r="J35" s="8"/>
      <c r="K35" s="8"/>
      <c r="L35" s="8"/>
      <c r="M35" s="8"/>
      <c r="N35" s="8">
        <f t="shared" si="2"/>
        <v>1</v>
      </c>
    </row>
    <row r="36" spans="1:14" x14ac:dyDescent="0.3">
      <c r="A36" s="18">
        <v>34</v>
      </c>
      <c r="B36" s="18">
        <v>34</v>
      </c>
      <c r="C36" s="18">
        <f t="shared" si="4"/>
        <v>0</v>
      </c>
      <c r="E36" s="8"/>
      <c r="F36" s="8">
        <f t="shared" si="1"/>
        <v>34</v>
      </c>
      <c r="G36" s="8"/>
      <c r="H36" s="8" t="str">
        <f t="shared" si="5"/>
        <v>insert into deptments values (@id,'34','0')exec @id=dbo.nextval 'deptments.deptref'</v>
      </c>
      <c r="I36" s="8"/>
      <c r="J36" s="8"/>
      <c r="K36" s="8"/>
      <c r="L36" s="8"/>
      <c r="M36" s="8"/>
      <c r="N36" s="8">
        <f t="shared" si="2"/>
        <v>1</v>
      </c>
    </row>
    <row r="37" spans="1:14" x14ac:dyDescent="0.3">
      <c r="A37" s="18">
        <v>35</v>
      </c>
      <c r="B37" s="18">
        <v>35</v>
      </c>
      <c r="C37" s="18">
        <f t="shared" si="4"/>
        <v>0</v>
      </c>
      <c r="E37" s="8"/>
      <c r="F37" s="8">
        <f t="shared" si="1"/>
        <v>35</v>
      </c>
      <c r="G37" s="8"/>
      <c r="H37" s="8" t="str">
        <f t="shared" si="5"/>
        <v>insert into deptments values (@id,'35','0')exec @id=dbo.nextval 'deptments.deptref'</v>
      </c>
      <c r="I37" s="8"/>
      <c r="J37" s="8"/>
      <c r="K37" s="8"/>
      <c r="L37" s="8"/>
      <c r="M37" s="8"/>
      <c r="N37" s="8">
        <f t="shared" si="2"/>
        <v>1</v>
      </c>
    </row>
    <row r="38" spans="1:14" x14ac:dyDescent="0.3">
      <c r="A38" s="18">
        <v>36</v>
      </c>
      <c r="B38" s="18">
        <v>36</v>
      </c>
      <c r="C38" s="18">
        <f t="shared" si="4"/>
        <v>0</v>
      </c>
      <c r="E38" s="8"/>
      <c r="F38" s="8">
        <f t="shared" si="1"/>
        <v>36</v>
      </c>
      <c r="G38" s="8"/>
      <c r="H38" s="8" t="str">
        <f t="shared" si="5"/>
        <v>insert into deptments values (@id,'36','0')exec @id=dbo.nextval 'deptments.deptref'</v>
      </c>
      <c r="I38" s="8"/>
      <c r="J38" s="8"/>
      <c r="K38" s="8"/>
      <c r="L38" s="8"/>
      <c r="M38" s="8"/>
      <c r="N38" s="8">
        <f t="shared" si="2"/>
        <v>1</v>
      </c>
    </row>
    <row r="39" spans="1:14" x14ac:dyDescent="0.3">
      <c r="A39" s="18">
        <v>37</v>
      </c>
      <c r="B39" s="18">
        <v>37</v>
      </c>
      <c r="C39" s="18">
        <f t="shared" si="4"/>
        <v>0</v>
      </c>
      <c r="E39" s="8"/>
      <c r="F39" s="8">
        <f t="shared" si="1"/>
        <v>37</v>
      </c>
      <c r="G39" s="8"/>
      <c r="H39" s="8" t="str">
        <f t="shared" si="5"/>
        <v>insert into deptments values (@id,'37','0')exec @id=dbo.nextval 'deptments.deptref'</v>
      </c>
      <c r="I39" s="8"/>
      <c r="J39" s="8"/>
      <c r="K39" s="8"/>
      <c r="L39" s="8"/>
      <c r="M39" s="8"/>
      <c r="N39" s="8">
        <f t="shared" si="2"/>
        <v>1</v>
      </c>
    </row>
    <row r="40" spans="1:14" x14ac:dyDescent="0.3">
      <c r="A40" s="18"/>
      <c r="B40" s="18"/>
      <c r="C40" s="18"/>
      <c r="E40" s="8"/>
      <c r="F40" s="8"/>
      <c r="G40" s="8"/>
      <c r="H40" s="8"/>
      <c r="I40" s="8"/>
      <c r="J40" s="8"/>
      <c r="K40" s="8"/>
      <c r="L40" s="8"/>
      <c r="M40" s="8"/>
      <c r="N40" s="8"/>
    </row>
  </sheetData>
  <conditionalFormatting sqref="A3:B3 D3:N3">
    <cfRule type="expression" dxfId="5" priority="3">
      <formula>$N3&gt;30</formula>
    </cfRule>
  </conditionalFormatting>
  <conditionalFormatting sqref="A7:N40 A4:B6 D4:N6 C3:C6">
    <cfRule type="expression" dxfId="4" priority="1">
      <formula>$N3&gt;30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3AC4D-8159-46F3-BD18-E7BF5A762D85}">
  <dimension ref="B1:F61"/>
  <sheetViews>
    <sheetView workbookViewId="0">
      <selection activeCell="C5" sqref="C5"/>
    </sheetView>
  </sheetViews>
  <sheetFormatPr defaultRowHeight="14.4" x14ac:dyDescent="0.3"/>
  <cols>
    <col min="3" max="3" width="28.6640625" customWidth="1"/>
    <col min="4" max="4" width="28.6640625" style="50" customWidth="1"/>
    <col min="5" max="5" width="86.6640625" customWidth="1"/>
  </cols>
  <sheetData>
    <row r="1" spans="2:6" x14ac:dyDescent="0.3">
      <c r="E1" t="s">
        <v>95</v>
      </c>
    </row>
    <row r="2" spans="2:6" x14ac:dyDescent="0.3">
      <c r="E2" t="s">
        <v>148</v>
      </c>
    </row>
    <row r="3" spans="2:6" ht="15" thickBot="1" x14ac:dyDescent="0.35">
      <c r="B3">
        <v>1</v>
      </c>
      <c r="C3" s="46"/>
      <c r="D3" s="51">
        <f>B3</f>
        <v>1</v>
      </c>
      <c r="E3" t="str">
        <f>"insert into jobposts values ('"&amp;B3&amp;"','"&amp;C3&amp;"')exec @id=dbo.nextval 'jobposts.jobpostref'"</f>
        <v>insert into jobposts values ('1','')exec @id=dbo.nextval 'jobposts.jobpostref'</v>
      </c>
      <c r="F3">
        <f>LEN(C3)</f>
        <v>0</v>
      </c>
    </row>
    <row r="4" spans="2:6" ht="15" thickBot="1" x14ac:dyDescent="0.35">
      <c r="B4" s="8">
        <v>2</v>
      </c>
      <c r="C4" s="46"/>
      <c r="D4" s="51">
        <f t="shared" ref="D4:D60" si="0">B4</f>
        <v>2</v>
      </c>
      <c r="E4" s="8" t="str">
        <f t="shared" ref="E4:E61" si="1">"insert into jobposts values ('"&amp;B4&amp;"','"&amp;C4&amp;"')exec @id=dbo.nextval 'jobposts.jobpostref'"</f>
        <v>insert into jobposts values ('2','')exec @id=dbo.nextval 'jobposts.jobpostref'</v>
      </c>
      <c r="F4" s="8">
        <f t="shared" ref="F4:F40" si="2">LEN(C4)</f>
        <v>0</v>
      </c>
    </row>
    <row r="5" spans="2:6" ht="15" thickBot="1" x14ac:dyDescent="0.35">
      <c r="B5" s="8">
        <v>3</v>
      </c>
      <c r="C5" s="46"/>
      <c r="D5" s="51">
        <f t="shared" si="0"/>
        <v>3</v>
      </c>
      <c r="E5" s="8" t="str">
        <f t="shared" si="1"/>
        <v>insert into jobposts values ('3','')exec @id=dbo.nextval 'jobposts.jobpostref'</v>
      </c>
      <c r="F5" s="8">
        <f t="shared" si="2"/>
        <v>0</v>
      </c>
    </row>
    <row r="6" spans="2:6" ht="15" thickBot="1" x14ac:dyDescent="0.35">
      <c r="B6" s="8">
        <v>4</v>
      </c>
      <c r="C6" s="46"/>
      <c r="D6" s="51">
        <f t="shared" si="0"/>
        <v>4</v>
      </c>
      <c r="E6" s="8" t="str">
        <f t="shared" si="1"/>
        <v>insert into jobposts values ('4','')exec @id=dbo.nextval 'jobposts.jobpostref'</v>
      </c>
      <c r="F6" s="8">
        <f t="shared" si="2"/>
        <v>0</v>
      </c>
    </row>
    <row r="7" spans="2:6" ht="15" thickBot="1" x14ac:dyDescent="0.35">
      <c r="B7" s="8">
        <v>5</v>
      </c>
      <c r="C7" s="46"/>
      <c r="D7" s="51">
        <f t="shared" si="0"/>
        <v>5</v>
      </c>
      <c r="E7" s="8" t="str">
        <f t="shared" si="1"/>
        <v>insert into jobposts values ('5','')exec @id=dbo.nextval 'jobposts.jobpostref'</v>
      </c>
      <c r="F7" s="8">
        <f t="shared" si="2"/>
        <v>0</v>
      </c>
    </row>
    <row r="8" spans="2:6" ht="15" thickBot="1" x14ac:dyDescent="0.35">
      <c r="B8" s="8">
        <v>6</v>
      </c>
      <c r="C8" s="46"/>
      <c r="D8" s="51">
        <f t="shared" si="0"/>
        <v>6</v>
      </c>
      <c r="E8" s="8" t="str">
        <f t="shared" si="1"/>
        <v>insert into jobposts values ('6','')exec @id=dbo.nextval 'jobposts.jobpostref'</v>
      </c>
      <c r="F8" s="8">
        <f t="shared" si="2"/>
        <v>0</v>
      </c>
    </row>
    <row r="9" spans="2:6" ht="15" thickBot="1" x14ac:dyDescent="0.35">
      <c r="B9" s="8">
        <v>7</v>
      </c>
      <c r="C9" s="46"/>
      <c r="D9" s="51">
        <f t="shared" si="0"/>
        <v>7</v>
      </c>
      <c r="E9" s="8" t="str">
        <f t="shared" si="1"/>
        <v>insert into jobposts values ('7','')exec @id=dbo.nextval 'jobposts.jobpostref'</v>
      </c>
      <c r="F9" s="8">
        <f t="shared" si="2"/>
        <v>0</v>
      </c>
    </row>
    <row r="10" spans="2:6" ht="15" thickBot="1" x14ac:dyDescent="0.35">
      <c r="B10" s="8">
        <v>8</v>
      </c>
      <c r="C10" s="46"/>
      <c r="D10" s="51">
        <f t="shared" si="0"/>
        <v>8</v>
      </c>
      <c r="E10" s="8" t="str">
        <f t="shared" si="1"/>
        <v>insert into jobposts values ('8','')exec @id=dbo.nextval 'jobposts.jobpostref'</v>
      </c>
      <c r="F10" s="8">
        <f t="shared" si="2"/>
        <v>0</v>
      </c>
    </row>
    <row r="11" spans="2:6" ht="15" thickBot="1" x14ac:dyDescent="0.35">
      <c r="B11" s="8">
        <v>9</v>
      </c>
      <c r="C11" s="46"/>
      <c r="D11" s="51">
        <f t="shared" si="0"/>
        <v>9</v>
      </c>
      <c r="E11" s="8" t="str">
        <f t="shared" si="1"/>
        <v>insert into jobposts values ('9','')exec @id=dbo.nextval 'jobposts.jobpostref'</v>
      </c>
      <c r="F11" s="8">
        <f t="shared" si="2"/>
        <v>0</v>
      </c>
    </row>
    <row r="12" spans="2:6" ht="15" thickBot="1" x14ac:dyDescent="0.35">
      <c r="B12" s="8">
        <v>10</v>
      </c>
      <c r="C12" s="46"/>
      <c r="D12" s="51">
        <f t="shared" si="0"/>
        <v>10</v>
      </c>
      <c r="E12" s="8" t="str">
        <f t="shared" si="1"/>
        <v>insert into jobposts values ('10','')exec @id=dbo.nextval 'jobposts.jobpostref'</v>
      </c>
      <c r="F12" s="8">
        <f t="shared" si="2"/>
        <v>0</v>
      </c>
    </row>
    <row r="13" spans="2:6" ht="15" thickBot="1" x14ac:dyDescent="0.35">
      <c r="B13" s="8">
        <v>11</v>
      </c>
      <c r="C13" s="46"/>
      <c r="D13" s="51">
        <f t="shared" si="0"/>
        <v>11</v>
      </c>
      <c r="E13" s="8" t="str">
        <f t="shared" si="1"/>
        <v>insert into jobposts values ('11','')exec @id=dbo.nextval 'jobposts.jobpostref'</v>
      </c>
      <c r="F13" s="8">
        <f t="shared" si="2"/>
        <v>0</v>
      </c>
    </row>
    <row r="14" spans="2:6" ht="15" thickBot="1" x14ac:dyDescent="0.35">
      <c r="B14" s="8">
        <v>12</v>
      </c>
      <c r="C14" s="46"/>
      <c r="D14" s="51">
        <f t="shared" si="0"/>
        <v>12</v>
      </c>
      <c r="E14" s="8" t="str">
        <f>"insert into jobposts values ('"&amp;B14&amp;"','"&amp;C14&amp;"')exec @id=dbo.nextval 'jobposts.jobpostref'"</f>
        <v>insert into jobposts values ('12','')exec @id=dbo.nextval 'jobposts.jobpostref'</v>
      </c>
      <c r="F14" s="8">
        <f t="shared" si="2"/>
        <v>0</v>
      </c>
    </row>
    <row r="15" spans="2:6" ht="15" thickBot="1" x14ac:dyDescent="0.35">
      <c r="B15" s="8">
        <v>13</v>
      </c>
      <c r="C15" s="46"/>
      <c r="D15" s="51">
        <f t="shared" si="0"/>
        <v>13</v>
      </c>
      <c r="E15" s="8" t="str">
        <f t="shared" si="1"/>
        <v>insert into jobposts values ('13','')exec @id=dbo.nextval 'jobposts.jobpostref'</v>
      </c>
      <c r="F15" s="8">
        <f t="shared" si="2"/>
        <v>0</v>
      </c>
    </row>
    <row r="16" spans="2:6" ht="15" thickBot="1" x14ac:dyDescent="0.35">
      <c r="B16" s="8">
        <v>14</v>
      </c>
      <c r="C16" s="46"/>
      <c r="D16" s="51">
        <f t="shared" si="0"/>
        <v>14</v>
      </c>
      <c r="E16" s="8" t="str">
        <f t="shared" si="1"/>
        <v>insert into jobposts values ('14','')exec @id=dbo.nextval 'jobposts.jobpostref'</v>
      </c>
      <c r="F16" s="8">
        <f t="shared" si="2"/>
        <v>0</v>
      </c>
    </row>
    <row r="17" spans="2:6" ht="15" thickBot="1" x14ac:dyDescent="0.35">
      <c r="B17" s="8">
        <v>15</v>
      </c>
      <c r="C17" s="46"/>
      <c r="D17" s="51">
        <f t="shared" si="0"/>
        <v>15</v>
      </c>
      <c r="E17" s="8" t="str">
        <f t="shared" si="1"/>
        <v>insert into jobposts values ('15','')exec @id=dbo.nextval 'jobposts.jobpostref'</v>
      </c>
      <c r="F17" s="8">
        <f t="shared" si="2"/>
        <v>0</v>
      </c>
    </row>
    <row r="18" spans="2:6" ht="15" thickBot="1" x14ac:dyDescent="0.35">
      <c r="B18" s="8">
        <v>16</v>
      </c>
      <c r="C18" s="46"/>
      <c r="D18" s="51">
        <f t="shared" si="0"/>
        <v>16</v>
      </c>
      <c r="E18" s="8" t="str">
        <f t="shared" si="1"/>
        <v>insert into jobposts values ('16','')exec @id=dbo.nextval 'jobposts.jobpostref'</v>
      </c>
      <c r="F18" s="8">
        <f t="shared" si="2"/>
        <v>0</v>
      </c>
    </row>
    <row r="19" spans="2:6" ht="15" thickBot="1" x14ac:dyDescent="0.35">
      <c r="B19" s="8">
        <v>17</v>
      </c>
      <c r="C19" s="46"/>
      <c r="D19" s="51">
        <f t="shared" si="0"/>
        <v>17</v>
      </c>
      <c r="E19" s="8" t="str">
        <f t="shared" si="1"/>
        <v>insert into jobposts values ('17','')exec @id=dbo.nextval 'jobposts.jobpostref'</v>
      </c>
      <c r="F19" s="8">
        <f t="shared" si="2"/>
        <v>0</v>
      </c>
    </row>
    <row r="20" spans="2:6" ht="15" thickBot="1" x14ac:dyDescent="0.35">
      <c r="B20" s="8">
        <v>18</v>
      </c>
      <c r="C20" s="46"/>
      <c r="D20" s="51">
        <f t="shared" si="0"/>
        <v>18</v>
      </c>
      <c r="E20" s="8" t="str">
        <f t="shared" si="1"/>
        <v>insert into jobposts values ('18','')exec @id=dbo.nextval 'jobposts.jobpostref'</v>
      </c>
      <c r="F20" s="8">
        <f t="shared" si="2"/>
        <v>0</v>
      </c>
    </row>
    <row r="21" spans="2:6" ht="15" thickBot="1" x14ac:dyDescent="0.35">
      <c r="B21" s="8">
        <v>19</v>
      </c>
      <c r="C21" s="46"/>
      <c r="D21" s="51">
        <f t="shared" si="0"/>
        <v>19</v>
      </c>
      <c r="E21" s="8" t="str">
        <f t="shared" si="1"/>
        <v>insert into jobposts values ('19','')exec @id=dbo.nextval 'jobposts.jobpostref'</v>
      </c>
      <c r="F21" s="8">
        <f t="shared" si="2"/>
        <v>0</v>
      </c>
    </row>
    <row r="22" spans="2:6" ht="15" thickBot="1" x14ac:dyDescent="0.35">
      <c r="B22" s="8">
        <v>20</v>
      </c>
      <c r="C22" s="46"/>
      <c r="D22" s="51">
        <f t="shared" si="0"/>
        <v>20</v>
      </c>
      <c r="E22" s="8" t="str">
        <f t="shared" si="1"/>
        <v>insert into jobposts values ('20','')exec @id=dbo.nextval 'jobposts.jobpostref'</v>
      </c>
      <c r="F22" s="8">
        <f t="shared" si="2"/>
        <v>0</v>
      </c>
    </row>
    <row r="23" spans="2:6" ht="15" thickBot="1" x14ac:dyDescent="0.35">
      <c r="B23" s="8">
        <v>21</v>
      </c>
      <c r="C23" s="46"/>
      <c r="D23" s="51">
        <f t="shared" si="0"/>
        <v>21</v>
      </c>
      <c r="E23" s="8" t="str">
        <f t="shared" si="1"/>
        <v>insert into jobposts values ('21','')exec @id=dbo.nextval 'jobposts.jobpostref'</v>
      </c>
      <c r="F23" s="8">
        <f t="shared" si="2"/>
        <v>0</v>
      </c>
    </row>
    <row r="24" spans="2:6" ht="15" thickBot="1" x14ac:dyDescent="0.35">
      <c r="B24" s="8">
        <v>22</v>
      </c>
      <c r="C24" s="46"/>
      <c r="D24" s="51">
        <f t="shared" si="0"/>
        <v>22</v>
      </c>
      <c r="E24" s="8" t="str">
        <f t="shared" si="1"/>
        <v>insert into jobposts values ('22','')exec @id=dbo.nextval 'jobposts.jobpostref'</v>
      </c>
      <c r="F24" s="8">
        <f t="shared" si="2"/>
        <v>0</v>
      </c>
    </row>
    <row r="25" spans="2:6" ht="15" thickBot="1" x14ac:dyDescent="0.35">
      <c r="B25" s="8">
        <v>23</v>
      </c>
      <c r="C25" s="46"/>
      <c r="D25" s="51">
        <f t="shared" si="0"/>
        <v>23</v>
      </c>
      <c r="E25" s="8" t="str">
        <f t="shared" si="1"/>
        <v>insert into jobposts values ('23','')exec @id=dbo.nextval 'jobposts.jobpostref'</v>
      </c>
      <c r="F25" s="8">
        <f t="shared" si="2"/>
        <v>0</v>
      </c>
    </row>
    <row r="26" spans="2:6" ht="15" thickBot="1" x14ac:dyDescent="0.35">
      <c r="B26" s="8">
        <v>24</v>
      </c>
      <c r="C26" s="46"/>
      <c r="D26" s="51">
        <f t="shared" si="0"/>
        <v>24</v>
      </c>
      <c r="E26" s="8" t="str">
        <f t="shared" si="1"/>
        <v>insert into jobposts values ('24','')exec @id=dbo.nextval 'jobposts.jobpostref'</v>
      </c>
      <c r="F26" s="8">
        <f t="shared" si="2"/>
        <v>0</v>
      </c>
    </row>
    <row r="27" spans="2:6" ht="15" thickBot="1" x14ac:dyDescent="0.35">
      <c r="B27" s="8">
        <v>25</v>
      </c>
      <c r="C27" s="46"/>
      <c r="D27" s="51">
        <f t="shared" si="0"/>
        <v>25</v>
      </c>
      <c r="E27" s="8" t="str">
        <f t="shared" si="1"/>
        <v>insert into jobposts values ('25','')exec @id=dbo.nextval 'jobposts.jobpostref'</v>
      </c>
      <c r="F27" s="8">
        <f t="shared" si="2"/>
        <v>0</v>
      </c>
    </row>
    <row r="28" spans="2:6" ht="15" thickBot="1" x14ac:dyDescent="0.35">
      <c r="B28" s="8">
        <v>26</v>
      </c>
      <c r="C28" s="46"/>
      <c r="D28" s="51">
        <f t="shared" si="0"/>
        <v>26</v>
      </c>
      <c r="E28" s="8" t="str">
        <f t="shared" si="1"/>
        <v>insert into jobposts values ('26','')exec @id=dbo.nextval 'jobposts.jobpostref'</v>
      </c>
      <c r="F28" s="8">
        <f t="shared" si="2"/>
        <v>0</v>
      </c>
    </row>
    <row r="29" spans="2:6" ht="15" thickBot="1" x14ac:dyDescent="0.35">
      <c r="B29" s="8">
        <v>27</v>
      </c>
      <c r="C29" s="46"/>
      <c r="D29" s="51">
        <f t="shared" si="0"/>
        <v>27</v>
      </c>
      <c r="E29" s="8" t="str">
        <f t="shared" si="1"/>
        <v>insert into jobposts values ('27','')exec @id=dbo.nextval 'jobposts.jobpostref'</v>
      </c>
      <c r="F29" s="8">
        <f t="shared" si="2"/>
        <v>0</v>
      </c>
    </row>
    <row r="30" spans="2:6" ht="15" thickBot="1" x14ac:dyDescent="0.35">
      <c r="B30" s="8">
        <v>28</v>
      </c>
      <c r="C30" s="46"/>
      <c r="D30" s="51">
        <f t="shared" si="0"/>
        <v>28</v>
      </c>
      <c r="E30" s="8" t="str">
        <f t="shared" si="1"/>
        <v>insert into jobposts values ('28','')exec @id=dbo.nextval 'jobposts.jobpostref'</v>
      </c>
      <c r="F30" s="8">
        <f t="shared" si="2"/>
        <v>0</v>
      </c>
    </row>
    <row r="31" spans="2:6" ht="15" thickBot="1" x14ac:dyDescent="0.35">
      <c r="B31" s="8">
        <v>29</v>
      </c>
      <c r="C31" s="46"/>
      <c r="D31" s="51">
        <f t="shared" si="0"/>
        <v>29</v>
      </c>
      <c r="E31" s="8" t="str">
        <f t="shared" si="1"/>
        <v>insert into jobposts values ('29','')exec @id=dbo.nextval 'jobposts.jobpostref'</v>
      </c>
      <c r="F31" s="8">
        <f t="shared" si="2"/>
        <v>0</v>
      </c>
    </row>
    <row r="32" spans="2:6" ht="15" thickBot="1" x14ac:dyDescent="0.35">
      <c r="B32" s="8">
        <v>30</v>
      </c>
      <c r="C32" s="46"/>
      <c r="D32" s="51">
        <f t="shared" si="0"/>
        <v>30</v>
      </c>
      <c r="E32" s="8" t="str">
        <f t="shared" si="1"/>
        <v>insert into jobposts values ('30','')exec @id=dbo.nextval 'jobposts.jobpostref'</v>
      </c>
      <c r="F32" s="8">
        <f t="shared" si="2"/>
        <v>0</v>
      </c>
    </row>
    <row r="33" spans="2:6" ht="15" thickBot="1" x14ac:dyDescent="0.35">
      <c r="B33" s="8">
        <v>31</v>
      </c>
      <c r="C33" s="46"/>
      <c r="D33" s="51">
        <f t="shared" si="0"/>
        <v>31</v>
      </c>
      <c r="E33" s="8" t="str">
        <f t="shared" si="1"/>
        <v>insert into jobposts values ('31','')exec @id=dbo.nextval 'jobposts.jobpostref'</v>
      </c>
      <c r="F33" s="8">
        <f t="shared" si="2"/>
        <v>0</v>
      </c>
    </row>
    <row r="34" spans="2:6" ht="15" thickBot="1" x14ac:dyDescent="0.35">
      <c r="B34" s="8">
        <v>32</v>
      </c>
      <c r="C34" s="46"/>
      <c r="D34" s="51">
        <f t="shared" si="0"/>
        <v>32</v>
      </c>
      <c r="E34" s="8" t="str">
        <f t="shared" si="1"/>
        <v>insert into jobposts values ('32','')exec @id=dbo.nextval 'jobposts.jobpostref'</v>
      </c>
      <c r="F34" s="8">
        <f t="shared" si="2"/>
        <v>0</v>
      </c>
    </row>
    <row r="35" spans="2:6" ht="15" thickBot="1" x14ac:dyDescent="0.35">
      <c r="B35" s="8">
        <v>33</v>
      </c>
      <c r="C35" s="46"/>
      <c r="D35" s="51">
        <f t="shared" si="0"/>
        <v>33</v>
      </c>
      <c r="E35" s="8" t="str">
        <f t="shared" si="1"/>
        <v>insert into jobposts values ('33','')exec @id=dbo.nextval 'jobposts.jobpostref'</v>
      </c>
      <c r="F35" s="8">
        <f t="shared" si="2"/>
        <v>0</v>
      </c>
    </row>
    <row r="36" spans="2:6" ht="15" thickBot="1" x14ac:dyDescent="0.35">
      <c r="B36" s="8">
        <v>34</v>
      </c>
      <c r="C36" s="46"/>
      <c r="D36" s="51">
        <f t="shared" si="0"/>
        <v>34</v>
      </c>
      <c r="E36" s="8" t="str">
        <f t="shared" si="1"/>
        <v>insert into jobposts values ('34','')exec @id=dbo.nextval 'jobposts.jobpostref'</v>
      </c>
      <c r="F36" s="8">
        <f t="shared" si="2"/>
        <v>0</v>
      </c>
    </row>
    <row r="37" spans="2:6" ht="15" thickBot="1" x14ac:dyDescent="0.35">
      <c r="B37" s="8">
        <v>35</v>
      </c>
      <c r="C37" s="46"/>
      <c r="D37" s="51">
        <f t="shared" si="0"/>
        <v>35</v>
      </c>
      <c r="E37" s="8" t="str">
        <f t="shared" si="1"/>
        <v>insert into jobposts values ('35','')exec @id=dbo.nextval 'jobposts.jobpostref'</v>
      </c>
      <c r="F37" s="8">
        <f t="shared" si="2"/>
        <v>0</v>
      </c>
    </row>
    <row r="38" spans="2:6" ht="15" thickBot="1" x14ac:dyDescent="0.35">
      <c r="B38" s="8">
        <v>36</v>
      </c>
      <c r="C38" s="46"/>
      <c r="D38" s="51">
        <f t="shared" si="0"/>
        <v>36</v>
      </c>
      <c r="E38" s="8" t="str">
        <f t="shared" si="1"/>
        <v>insert into jobposts values ('36','')exec @id=dbo.nextval 'jobposts.jobpostref'</v>
      </c>
      <c r="F38" s="8">
        <f t="shared" si="2"/>
        <v>0</v>
      </c>
    </row>
    <row r="39" spans="2:6" ht="15" thickBot="1" x14ac:dyDescent="0.35">
      <c r="B39" s="8">
        <v>37</v>
      </c>
      <c r="C39" s="46"/>
      <c r="D39" s="51">
        <f t="shared" si="0"/>
        <v>37</v>
      </c>
      <c r="E39" s="8" t="str">
        <f t="shared" si="1"/>
        <v>insert into jobposts values ('37','')exec @id=dbo.nextval 'jobposts.jobpostref'</v>
      </c>
      <c r="F39" s="8">
        <f t="shared" si="2"/>
        <v>0</v>
      </c>
    </row>
    <row r="40" spans="2:6" ht="15" thickBot="1" x14ac:dyDescent="0.35">
      <c r="B40" s="8">
        <v>38</v>
      </c>
      <c r="C40" s="46"/>
      <c r="D40" s="51">
        <f t="shared" si="0"/>
        <v>38</v>
      </c>
      <c r="E40" s="8" t="str">
        <f t="shared" si="1"/>
        <v>insert into jobposts values ('38','')exec @id=dbo.nextval 'jobposts.jobpostref'</v>
      </c>
      <c r="F40" s="8">
        <f t="shared" si="2"/>
        <v>0</v>
      </c>
    </row>
    <row r="41" spans="2:6" ht="15" thickBot="1" x14ac:dyDescent="0.35">
      <c r="B41" s="8">
        <v>39</v>
      </c>
      <c r="C41" s="46"/>
      <c r="D41" s="51">
        <f t="shared" si="0"/>
        <v>39</v>
      </c>
      <c r="E41" s="8" t="str">
        <f t="shared" si="1"/>
        <v>insert into jobposts values ('39','')exec @id=dbo.nextval 'jobposts.jobpostref'</v>
      </c>
      <c r="F41" s="8"/>
    </row>
    <row r="42" spans="2:6" ht="15" thickBot="1" x14ac:dyDescent="0.35">
      <c r="B42" s="8">
        <v>40</v>
      </c>
      <c r="C42" s="46"/>
      <c r="D42" s="51">
        <f t="shared" si="0"/>
        <v>40</v>
      </c>
      <c r="E42" s="8" t="str">
        <f t="shared" si="1"/>
        <v>insert into jobposts values ('40','')exec @id=dbo.nextval 'jobposts.jobpostref'</v>
      </c>
      <c r="F42" s="8"/>
    </row>
    <row r="43" spans="2:6" ht="15" thickBot="1" x14ac:dyDescent="0.35">
      <c r="B43" s="8">
        <v>41</v>
      </c>
      <c r="C43" s="46"/>
      <c r="D43" s="51">
        <f t="shared" si="0"/>
        <v>41</v>
      </c>
      <c r="E43" s="8" t="str">
        <f t="shared" si="1"/>
        <v>insert into jobposts values ('41','')exec @id=dbo.nextval 'jobposts.jobpostref'</v>
      </c>
      <c r="F43" s="8"/>
    </row>
    <row r="44" spans="2:6" ht="15" thickBot="1" x14ac:dyDescent="0.35">
      <c r="B44" s="8">
        <v>42</v>
      </c>
      <c r="C44" s="46"/>
      <c r="D44" s="51">
        <f t="shared" si="0"/>
        <v>42</v>
      </c>
      <c r="E44" s="8" t="str">
        <f t="shared" si="1"/>
        <v>insert into jobposts values ('42','')exec @id=dbo.nextval 'jobposts.jobpostref'</v>
      </c>
      <c r="F44" s="8"/>
    </row>
    <row r="45" spans="2:6" ht="15" thickBot="1" x14ac:dyDescent="0.35">
      <c r="B45" s="8">
        <v>43</v>
      </c>
      <c r="C45" s="46"/>
      <c r="D45" s="51">
        <f t="shared" si="0"/>
        <v>43</v>
      </c>
      <c r="E45" s="8" t="str">
        <f t="shared" si="1"/>
        <v>insert into jobposts values ('43','')exec @id=dbo.nextval 'jobposts.jobpostref'</v>
      </c>
      <c r="F45" s="8"/>
    </row>
    <row r="46" spans="2:6" ht="15" thickBot="1" x14ac:dyDescent="0.35">
      <c r="B46" s="8">
        <v>44</v>
      </c>
      <c r="C46" s="46"/>
      <c r="D46" s="51">
        <f t="shared" si="0"/>
        <v>44</v>
      </c>
      <c r="E46" s="8" t="str">
        <f t="shared" si="1"/>
        <v>insert into jobposts values ('44','')exec @id=dbo.nextval 'jobposts.jobpostref'</v>
      </c>
      <c r="F46" s="8"/>
    </row>
    <row r="47" spans="2:6" ht="15" thickBot="1" x14ac:dyDescent="0.35">
      <c r="B47" s="8">
        <v>45</v>
      </c>
      <c r="C47" s="46"/>
      <c r="D47" s="51">
        <f t="shared" si="0"/>
        <v>45</v>
      </c>
      <c r="E47" s="8" t="str">
        <f t="shared" si="1"/>
        <v>insert into jobposts values ('45','')exec @id=dbo.nextval 'jobposts.jobpostref'</v>
      </c>
      <c r="F47" s="8"/>
    </row>
    <row r="48" spans="2:6" ht="15" thickBot="1" x14ac:dyDescent="0.35">
      <c r="B48" s="8">
        <v>46</v>
      </c>
      <c r="C48" s="46"/>
      <c r="D48" s="51">
        <f t="shared" si="0"/>
        <v>46</v>
      </c>
      <c r="E48" s="8" t="str">
        <f t="shared" si="1"/>
        <v>insert into jobposts values ('46','')exec @id=dbo.nextval 'jobposts.jobpostref'</v>
      </c>
      <c r="F48" s="8"/>
    </row>
    <row r="49" spans="2:6" ht="15" thickBot="1" x14ac:dyDescent="0.35">
      <c r="B49" s="8">
        <v>47</v>
      </c>
      <c r="C49" s="46"/>
      <c r="D49" s="51">
        <f t="shared" si="0"/>
        <v>47</v>
      </c>
      <c r="E49" s="8" t="str">
        <f t="shared" si="1"/>
        <v>insert into jobposts values ('47','')exec @id=dbo.nextval 'jobposts.jobpostref'</v>
      </c>
      <c r="F49" s="8"/>
    </row>
    <row r="50" spans="2:6" ht="15" thickBot="1" x14ac:dyDescent="0.35">
      <c r="B50" s="8">
        <v>48</v>
      </c>
      <c r="C50" s="46"/>
      <c r="D50" s="51">
        <f t="shared" si="0"/>
        <v>48</v>
      </c>
      <c r="E50" s="8" t="str">
        <f t="shared" si="1"/>
        <v>insert into jobposts values ('48','')exec @id=dbo.nextval 'jobposts.jobpostref'</v>
      </c>
      <c r="F50" s="8"/>
    </row>
    <row r="51" spans="2:6" ht="15" thickBot="1" x14ac:dyDescent="0.35">
      <c r="B51" s="8">
        <v>49</v>
      </c>
      <c r="C51" s="46"/>
      <c r="D51" s="51">
        <f t="shared" si="0"/>
        <v>49</v>
      </c>
      <c r="E51" s="8" t="str">
        <f t="shared" si="1"/>
        <v>insert into jobposts values ('49','')exec @id=dbo.nextval 'jobposts.jobpostref'</v>
      </c>
      <c r="F51" s="8"/>
    </row>
    <row r="52" spans="2:6" ht="15" thickBot="1" x14ac:dyDescent="0.35">
      <c r="B52" s="8">
        <v>50</v>
      </c>
      <c r="C52" s="46"/>
      <c r="D52" s="51">
        <f t="shared" si="0"/>
        <v>50</v>
      </c>
      <c r="E52" s="8" t="str">
        <f t="shared" si="1"/>
        <v>insert into jobposts values ('50','')exec @id=dbo.nextval 'jobposts.jobpostref'</v>
      </c>
      <c r="F52" s="8"/>
    </row>
    <row r="53" spans="2:6" ht="15" thickBot="1" x14ac:dyDescent="0.35">
      <c r="B53" s="8">
        <v>51</v>
      </c>
      <c r="C53" s="46"/>
      <c r="D53" s="51">
        <f t="shared" si="0"/>
        <v>51</v>
      </c>
      <c r="E53" s="8" t="str">
        <f t="shared" si="1"/>
        <v>insert into jobposts values ('51','')exec @id=dbo.nextval 'jobposts.jobpostref'</v>
      </c>
      <c r="F53" s="8"/>
    </row>
    <row r="54" spans="2:6" ht="15" thickBot="1" x14ac:dyDescent="0.35">
      <c r="B54" s="8">
        <v>52</v>
      </c>
      <c r="C54" s="46"/>
      <c r="D54" s="51">
        <f t="shared" si="0"/>
        <v>52</v>
      </c>
      <c r="E54" s="8" t="str">
        <f t="shared" si="1"/>
        <v>insert into jobposts values ('52','')exec @id=dbo.nextval 'jobposts.jobpostref'</v>
      </c>
      <c r="F54" s="8"/>
    </row>
    <row r="55" spans="2:6" ht="15" thickBot="1" x14ac:dyDescent="0.35">
      <c r="B55" s="8">
        <v>53</v>
      </c>
      <c r="C55" s="46"/>
      <c r="D55" s="51">
        <f t="shared" si="0"/>
        <v>53</v>
      </c>
      <c r="E55" s="8" t="str">
        <f t="shared" si="1"/>
        <v>insert into jobposts values ('53','')exec @id=dbo.nextval 'jobposts.jobpostref'</v>
      </c>
      <c r="F55" s="8"/>
    </row>
    <row r="56" spans="2:6" ht="15" thickBot="1" x14ac:dyDescent="0.35">
      <c r="B56" s="8">
        <v>54</v>
      </c>
      <c r="C56" s="46"/>
      <c r="D56" s="51">
        <f t="shared" si="0"/>
        <v>54</v>
      </c>
      <c r="E56" s="8" t="str">
        <f t="shared" si="1"/>
        <v>insert into jobposts values ('54','')exec @id=dbo.nextval 'jobposts.jobpostref'</v>
      </c>
      <c r="F56" s="8"/>
    </row>
    <row r="57" spans="2:6" ht="15" thickBot="1" x14ac:dyDescent="0.35">
      <c r="B57" s="8">
        <v>55</v>
      </c>
      <c r="C57" s="46"/>
      <c r="D57" s="51">
        <f t="shared" si="0"/>
        <v>55</v>
      </c>
      <c r="E57" s="8" t="str">
        <f t="shared" si="1"/>
        <v>insert into jobposts values ('55','')exec @id=dbo.nextval 'jobposts.jobpostref'</v>
      </c>
      <c r="F57" s="8"/>
    </row>
    <row r="58" spans="2:6" ht="15" thickBot="1" x14ac:dyDescent="0.35">
      <c r="B58" s="8">
        <v>56</v>
      </c>
      <c r="C58" s="46"/>
      <c r="D58" s="51">
        <f t="shared" si="0"/>
        <v>56</v>
      </c>
      <c r="E58" s="8" t="str">
        <f t="shared" si="1"/>
        <v>insert into jobposts values ('56','')exec @id=dbo.nextval 'jobposts.jobpostref'</v>
      </c>
      <c r="F58" s="8"/>
    </row>
    <row r="59" spans="2:6" ht="15" thickBot="1" x14ac:dyDescent="0.35">
      <c r="B59" s="8">
        <v>57</v>
      </c>
      <c r="C59" s="46"/>
      <c r="D59" s="51">
        <f t="shared" si="0"/>
        <v>57</v>
      </c>
      <c r="E59" s="8" t="str">
        <f t="shared" si="1"/>
        <v>insert into jobposts values ('57','')exec @id=dbo.nextval 'jobposts.jobpostref'</v>
      </c>
      <c r="F59" s="8"/>
    </row>
    <row r="60" spans="2:6" ht="15" thickBot="1" x14ac:dyDescent="0.35">
      <c r="B60" s="8">
        <v>58</v>
      </c>
      <c r="C60" s="46"/>
      <c r="D60" s="51">
        <f t="shared" si="0"/>
        <v>58</v>
      </c>
      <c r="E60" s="8" t="str">
        <f t="shared" si="1"/>
        <v>insert into jobposts values ('58','')exec @id=dbo.nextval 'jobposts.jobpostref'</v>
      </c>
      <c r="F60" s="8"/>
    </row>
    <row r="61" spans="2:6" x14ac:dyDescent="0.3">
      <c r="E61" s="8" t="str">
        <f t="shared" si="1"/>
        <v>insert into jobposts values ('','')exec @id=dbo.nextval 'jobposts.jobpostref'</v>
      </c>
    </row>
  </sheetData>
  <conditionalFormatting sqref="B3:F3">
    <cfRule type="expression" dxfId="3" priority="2">
      <formula>$F3&gt;30</formula>
    </cfRule>
  </conditionalFormatting>
  <conditionalFormatting sqref="B4:F60">
    <cfRule type="expression" dxfId="2" priority="1">
      <formula>$F4&gt;30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Blank</vt:lpstr>
      <vt:lpstr>Personnel</vt:lpstr>
      <vt:lpstr>Empdetails</vt:lpstr>
      <vt:lpstr>Absences</vt:lpstr>
      <vt:lpstr>Contact</vt:lpstr>
      <vt:lpstr>Site</vt:lpstr>
      <vt:lpstr>CostCenter</vt:lpstr>
      <vt:lpstr>Deptref</vt:lpstr>
      <vt:lpstr>Jobposts</vt:lpstr>
      <vt:lpstr>Shifts</vt:lpstr>
      <vt:lpstr>Break</vt:lpstr>
      <vt:lpstr>Grace</vt:lpstr>
      <vt:lpstr>DailyRate</vt:lpstr>
      <vt:lpstr>HourlyRate</vt:lpstr>
      <vt:lpstr>shiftabs</vt:lpstr>
      <vt:lpstr>Rounding</vt:lpstr>
      <vt:lpstr>Schedule</vt:lpstr>
      <vt:lpstr>ScheduleRotate</vt:lpstr>
      <vt:lpstr>Scheduleshift</vt:lpstr>
      <vt:lpstr>WeeklyRate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McKeating</dc:creator>
  <cp:lastModifiedBy>David McKeating</cp:lastModifiedBy>
  <dcterms:created xsi:type="dcterms:W3CDTF">2020-12-14T16:14:17Z</dcterms:created>
  <dcterms:modified xsi:type="dcterms:W3CDTF">2021-11-17T18:27:26Z</dcterms:modified>
</cp:coreProperties>
</file>