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tests\"/>
    </mc:Choice>
  </mc:AlternateContent>
  <xr:revisionPtr revIDLastSave="0" documentId="13_ncr:1_{DF3CE9E9-0D75-47B5-AADC-0BDBB4A7DB74}" xr6:coauthVersionLast="47" xr6:coauthVersionMax="47" xr10:uidLastSave="{00000000-0000-0000-0000-000000000000}"/>
  <bookViews>
    <workbookView xWindow="-110" yWindow="-110" windowWidth="19420" windowHeight="10420" activeTab="3" xr2:uid="{1FF0D0CD-0DEF-4A06-8C4A-EBD387622EDD}"/>
  </bookViews>
  <sheets>
    <sheet name="constant_vol_surface" sheetId="2" r:id="rId1"/>
    <sheet name="vol_surface" sheetId="1" r:id="rId2"/>
    <sheet name="linear_variance_interpolation" sheetId="5" r:id="rId3"/>
    <sheet name="extreme_vols" sheetId="4" r:id="rId4"/>
    <sheet name="bootstrapped_vol_surface" sheetId="3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G19" i="5"/>
  <c r="H19" i="5" s="1"/>
  <c r="G20" i="5"/>
  <c r="H20" i="5" s="1"/>
  <c r="G21" i="5"/>
  <c r="H21" i="5" s="1"/>
  <c r="G22" i="5"/>
  <c r="H22" i="5" s="1"/>
  <c r="G23" i="5"/>
  <c r="H23" i="5" s="1"/>
  <c r="F23" i="5"/>
  <c r="F21" i="5"/>
  <c r="F19" i="5"/>
  <c r="F17" i="5"/>
  <c r="F15" i="5"/>
  <c r="G15" i="5" s="1"/>
  <c r="H15" i="5" s="1"/>
  <c r="F13" i="5"/>
  <c r="F11" i="5"/>
  <c r="F9" i="5"/>
  <c r="F7" i="5"/>
  <c r="F5" i="5"/>
  <c r="F3" i="5"/>
  <c r="C3" i="5"/>
  <c r="C4" i="5"/>
  <c r="C5" i="5"/>
  <c r="C6" i="5"/>
  <c r="C7" i="5"/>
  <c r="C8" i="5"/>
  <c r="D8" i="5" s="1"/>
  <c r="C9" i="5"/>
  <c r="D9" i="5" s="1"/>
  <c r="G16" i="5" s="1"/>
  <c r="H16" i="5" s="1"/>
  <c r="C10" i="5"/>
  <c r="D10" i="5" s="1"/>
  <c r="G17" i="5" s="1"/>
  <c r="H17" i="5" s="1"/>
  <c r="C11" i="5"/>
  <c r="D11" i="5" s="1"/>
  <c r="C12" i="5"/>
  <c r="D12" i="5" s="1"/>
  <c r="C13" i="5"/>
  <c r="D13" i="5" s="1"/>
  <c r="G24" i="5" s="1"/>
  <c r="H24" i="5" s="1"/>
  <c r="C2" i="5"/>
  <c r="D2" i="5" s="1"/>
  <c r="A7" i="5"/>
  <c r="A6" i="5"/>
  <c r="A5" i="5"/>
  <c r="A4" i="5"/>
  <c r="A3" i="5"/>
  <c r="H39" i="3"/>
  <c r="H37" i="3"/>
  <c r="H35" i="3"/>
  <c r="H33" i="3"/>
  <c r="H31" i="3"/>
  <c r="H29" i="3"/>
  <c r="H27" i="3"/>
  <c r="H25" i="3"/>
  <c r="H23" i="3"/>
  <c r="H21" i="3"/>
  <c r="H19" i="3"/>
  <c r="G39" i="3"/>
  <c r="G37" i="3"/>
  <c r="G35" i="3"/>
  <c r="G33" i="3"/>
  <c r="G31" i="3"/>
  <c r="G29" i="3"/>
  <c r="G27" i="3"/>
  <c r="G25" i="3"/>
  <c r="G23" i="3"/>
  <c r="G21" i="3"/>
  <c r="G19" i="3"/>
  <c r="B2" i="3"/>
  <c r="D2" i="3" s="1"/>
  <c r="G2" i="3" s="1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A3" i="3"/>
  <c r="A4" i="3"/>
  <c r="A5" i="3"/>
  <c r="A6" i="3"/>
  <c r="A7" i="3"/>
  <c r="A8" i="3"/>
  <c r="A9" i="3"/>
  <c r="A10" i="3"/>
  <c r="A11" i="3"/>
  <c r="A12" i="3"/>
  <c r="A13" i="3"/>
  <c r="A2" i="3"/>
  <c r="H2" i="3"/>
  <c r="G18" i="5" l="1"/>
  <c r="H18" i="5" s="1"/>
  <c r="G14" i="5"/>
  <c r="H14" i="5" s="1"/>
  <c r="D4" i="5"/>
  <c r="G7" i="5" s="1"/>
  <c r="H7" i="5" s="1"/>
  <c r="D3" i="5"/>
  <c r="G4" i="5" s="1"/>
  <c r="H4" i="5" s="1"/>
  <c r="D5" i="5"/>
  <c r="D7" i="5"/>
  <c r="G12" i="5" s="1"/>
  <c r="H12" i="5" s="1"/>
  <c r="D6" i="5"/>
  <c r="E7" i="3"/>
  <c r="E11" i="3"/>
  <c r="E9" i="3"/>
  <c r="E2" i="3"/>
  <c r="J2" i="3" s="1"/>
  <c r="E4" i="3"/>
  <c r="E6" i="3"/>
  <c r="E8" i="3"/>
  <c r="E10" i="3"/>
  <c r="E12" i="3"/>
  <c r="E3" i="3"/>
  <c r="G3" i="3"/>
  <c r="H3" i="3" s="1"/>
  <c r="E5" i="3"/>
  <c r="E13" i="3"/>
  <c r="G5" i="5" l="1"/>
  <c r="H5" i="5" s="1"/>
  <c r="G2" i="5"/>
  <c r="G13" i="5"/>
  <c r="H13" i="5" s="1"/>
  <c r="G10" i="5"/>
  <c r="H10" i="5" s="1"/>
  <c r="G11" i="5"/>
  <c r="H11" i="5" s="1"/>
  <c r="G3" i="5"/>
  <c r="H3" i="5" s="1"/>
  <c r="G8" i="5"/>
  <c r="H8" i="5" s="1"/>
  <c r="G9" i="5"/>
  <c r="H9" i="5" s="1"/>
  <c r="G6" i="5"/>
  <c r="H6" i="5" s="1"/>
  <c r="J3" i="3"/>
  <c r="G4" i="3"/>
  <c r="H4" i="3" s="1"/>
  <c r="J4" i="3" l="1"/>
  <c r="G5" i="3"/>
  <c r="H5" i="3" s="1"/>
  <c r="J5" i="3" s="1"/>
  <c r="G6" i="3" l="1"/>
  <c r="H6" i="3" s="1"/>
  <c r="J6" i="3" l="1"/>
  <c r="G7" i="3"/>
  <c r="H7" i="3" s="1"/>
  <c r="J7" i="3" s="1"/>
  <c r="G8" i="3" l="1"/>
  <c r="H8" i="3" s="1"/>
  <c r="J8" i="3" s="1"/>
  <c r="G9" i="3" l="1"/>
  <c r="H9" i="3" s="1"/>
  <c r="J9" i="3" s="1"/>
  <c r="G10" i="3" l="1"/>
  <c r="H10" i="3" s="1"/>
  <c r="J10" i="3" s="1"/>
  <c r="G11" i="3" l="1"/>
  <c r="H11" i="3" s="1"/>
  <c r="J11" i="3" s="1"/>
  <c r="G12" i="3" l="1"/>
  <c r="H12" i="3" s="1"/>
  <c r="J12" i="3" s="1"/>
  <c r="A7" i="2"/>
  <c r="A6" i="2"/>
  <c r="A5" i="2"/>
  <c r="A4" i="2"/>
  <c r="A3" i="2"/>
  <c r="A7" i="1"/>
  <c r="A6" i="1"/>
  <c r="A5" i="1"/>
  <c r="A4" i="1"/>
  <c r="A3" i="1"/>
  <c r="G13" i="3" l="1"/>
  <c r="H13" i="3" s="1"/>
  <c r="J13" i="3" s="1"/>
</calcChain>
</file>

<file path=xl/sharedStrings.xml><?xml version="1.0" encoding="utf-8"?>
<sst xmlns="http://schemas.openxmlformats.org/spreadsheetml/2006/main" count="23" uniqueCount="14">
  <si>
    <t>Tenors</t>
  </si>
  <si>
    <t>Quotes</t>
  </si>
  <si>
    <t>Scaled Vol</t>
  </si>
  <si>
    <t>Time-Independent Variances</t>
  </si>
  <si>
    <t>Check</t>
  </si>
  <si>
    <t>Bootstrapped Time-Dependent Vols</t>
  </si>
  <si>
    <t>Time-Dependent Variances</t>
  </si>
  <si>
    <t>Scaled Vols</t>
  </si>
  <si>
    <t>Variance</t>
  </si>
  <si>
    <t>Tenors for Interpolation Testing</t>
  </si>
  <si>
    <t>Interpolated Variance</t>
  </si>
  <si>
    <t>Interpolated Vol</t>
  </si>
  <si>
    <t>Vols</t>
  </si>
  <si>
    <t>Data for Step-Wise plotting of Bootstrapped Vols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</si>
</sst>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#,##0.000000"/>
    <numFmt numFmtId="167" formatCode="0.000000"/>
    <numFmt numFmtId="168" formatCode="0.000000000"/>
    <numFmt numFmtId="169" formatCode="#,##0.00000"/>
  </numFmts>
  <fonts count="4" x14ac:knownFonts="1"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165" fontId="0" fillId="0" borderId="3" xfId="0" applyNumberFormat="1" applyBorder="1"/>
    <xf numFmtId="165" fontId="0" fillId="0" borderId="5" xfId="0" applyNumberFormat="1" applyBorder="1"/>
    <xf numFmtId="0" fontId="3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2" borderId="7" xfId="0" applyFont="1" applyFill="1" applyBorder="1"/>
    <xf numFmtId="0" fontId="1" fillId="2" borderId="8" xfId="0" applyFon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5" fontId="0" fillId="0" borderId="0" xfId="0" applyNumberFormat="1"/>
    <xf numFmtId="0" fontId="3" fillId="0" borderId="0" xfId="0" applyFont="1" applyAlignment="1">
      <alignment horizontal="center"/>
    </xf>
    <xf numFmtId="165" fontId="0" fillId="0" borderId="9" xfId="0" applyNumberFormat="1" applyBorder="1"/>
    <xf numFmtId="164" fontId="2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Original Vols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bootstrapped_vol_surface!$A$2:$A$13</c:f>
              <c:numCache>
                <c:formatCode>0.0000</c:formatCode>
                <c:ptCount val="12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</c:numCache>
            </c:numRef>
          </c:xVal>
          <c:yVal>
            <c:numRef>
              <c:f>bootstrapped_vol_surface!$D$2:$D$13</c:f>
              <c:numCache>
                <c:formatCode>#\ ##0.000000</c:formatCode>
                <c:ptCount val="12"/>
                <c:pt idx="0">
                  <c:v>0.12775</c:v>
                </c:pt>
                <c:pt idx="1">
                  <c:v>0.13574999999999998</c:v>
                </c:pt>
                <c:pt idx="2">
                  <c:v>0.14275000000000002</c:v>
                </c:pt>
                <c:pt idx="3">
                  <c:v>0.14550000000000002</c:v>
                </c:pt>
                <c:pt idx="4">
                  <c:v>0.14899999999999999</c:v>
                </c:pt>
                <c:pt idx="5">
                  <c:v>0.151</c:v>
                </c:pt>
                <c:pt idx="6">
                  <c:v>0.154</c:v>
                </c:pt>
                <c:pt idx="7">
                  <c:v>0.1545</c:v>
                </c:pt>
                <c:pt idx="8">
                  <c:v>0.15884999999999999</c:v>
                </c:pt>
                <c:pt idx="9">
                  <c:v>0.15945000000000001</c:v>
                </c:pt>
                <c:pt idx="10">
                  <c:v>0.1512</c:v>
                </c:pt>
                <c:pt idx="1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C-46EF-9814-019DE9A7A8B8}"/>
            </c:ext>
          </c:extLst>
        </c:ser>
        <c:ser>
          <c:idx val="0"/>
          <c:order val="1"/>
          <c:tx>
            <c:v>Bootstrapped Vols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bootstrapped_vol_surface!$G$18:$G$40</c:f>
              <c:numCache>
                <c:formatCode>#\ ##0.00000</c:formatCode>
                <c:ptCount val="23"/>
                <c:pt idx="0">
                  <c:v>0</c:v>
                </c:pt>
                <c:pt idx="1">
                  <c:v>8.2333333333333328E-2</c:v>
                </c:pt>
                <c:pt idx="2">
                  <c:v>8.3333333333333329E-2</c:v>
                </c:pt>
                <c:pt idx="3">
                  <c:v>0.16566666666666666</c:v>
                </c:pt>
                <c:pt idx="4">
                  <c:v>0.16666666666666666</c:v>
                </c:pt>
                <c:pt idx="5">
                  <c:v>0.249</c:v>
                </c:pt>
                <c:pt idx="6">
                  <c:v>0.25</c:v>
                </c:pt>
                <c:pt idx="7">
                  <c:v>0.499</c:v>
                </c:pt>
                <c:pt idx="8">
                  <c:v>0.5</c:v>
                </c:pt>
                <c:pt idx="9">
                  <c:v>0.749</c:v>
                </c:pt>
                <c:pt idx="10">
                  <c:v>0.75</c:v>
                </c:pt>
                <c:pt idx="11">
                  <c:v>0.999</c:v>
                </c:pt>
                <c:pt idx="12">
                  <c:v>1</c:v>
                </c:pt>
                <c:pt idx="13">
                  <c:v>1.9990000000000001</c:v>
                </c:pt>
                <c:pt idx="14">
                  <c:v>2</c:v>
                </c:pt>
                <c:pt idx="15">
                  <c:v>2.9990000000000001</c:v>
                </c:pt>
                <c:pt idx="16">
                  <c:v>3</c:v>
                </c:pt>
                <c:pt idx="17">
                  <c:v>4.9989999999999997</c:v>
                </c:pt>
                <c:pt idx="18">
                  <c:v>5</c:v>
                </c:pt>
                <c:pt idx="19">
                  <c:v>6.9989999999999997</c:v>
                </c:pt>
                <c:pt idx="20">
                  <c:v>7</c:v>
                </c:pt>
                <c:pt idx="21">
                  <c:v>9.9990000000000006</c:v>
                </c:pt>
                <c:pt idx="22">
                  <c:v>10</c:v>
                </c:pt>
              </c:numCache>
            </c:numRef>
          </c:xVal>
          <c:yVal>
            <c:numRef>
              <c:f>bootstrapped_vol_surface!$H$18:$H$40</c:f>
              <c:numCache>
                <c:formatCode>#\ ##0.00000</c:formatCode>
                <c:ptCount val="23"/>
                <c:pt idx="0">
                  <c:v>0.12775</c:v>
                </c:pt>
                <c:pt idx="1">
                  <c:v>0.12775</c:v>
                </c:pt>
                <c:pt idx="2">
                  <c:v>0.13574999999999998</c:v>
                </c:pt>
                <c:pt idx="3">
                  <c:v>0.13574999999999998</c:v>
                </c:pt>
                <c:pt idx="4">
                  <c:v>0.14942242970852809</c:v>
                </c:pt>
                <c:pt idx="5">
                  <c:v>0.14942242970852809</c:v>
                </c:pt>
                <c:pt idx="6">
                  <c:v>0.15084967683094319</c:v>
                </c:pt>
                <c:pt idx="7">
                  <c:v>0.15084967683094319</c:v>
                </c:pt>
                <c:pt idx="8">
                  <c:v>0.1524196509640407</c:v>
                </c:pt>
                <c:pt idx="9">
                  <c:v>0.1524196509640407</c:v>
                </c:pt>
                <c:pt idx="10">
                  <c:v>0.15492256130079954</c:v>
                </c:pt>
                <c:pt idx="11">
                  <c:v>0.15492256130079954</c:v>
                </c:pt>
                <c:pt idx="12">
                  <c:v>0.1626683743079767</c:v>
                </c:pt>
                <c:pt idx="13">
                  <c:v>0.1626683743079767</c:v>
                </c:pt>
                <c:pt idx="14">
                  <c:v>0.15499838708838229</c:v>
                </c:pt>
                <c:pt idx="15">
                  <c:v>0.15499838708838229</c:v>
                </c:pt>
                <c:pt idx="16">
                  <c:v>0.16721084743520678</c:v>
                </c:pt>
                <c:pt idx="17">
                  <c:v>0.16721084743520678</c:v>
                </c:pt>
                <c:pt idx="18">
                  <c:v>0.160345790403116</c:v>
                </c:pt>
                <c:pt idx="19">
                  <c:v>0.160345790403116</c:v>
                </c:pt>
                <c:pt idx="20">
                  <c:v>0.12827425209292781</c:v>
                </c:pt>
                <c:pt idx="21">
                  <c:v>0.12827425209292781</c:v>
                </c:pt>
                <c:pt idx="22">
                  <c:v>0.14716195160434642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C-46EF-9814-019DE9A7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13663"/>
        <c:axId val="1505305343"/>
      </c:scatterChart>
      <c:valAx>
        <c:axId val="15053136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5343"/>
        <c:crosses val="autoZero"/>
        <c:crossBetween val="midCat"/>
      </c:valAx>
      <c:valAx>
        <c:axId val="15053053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1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17</xdr:row>
      <xdr:rowOff>66675</xdr:rowOff>
    </xdr:from>
    <xdr:to>
      <xdr:col>10</xdr:col>
      <xdr:colOff>19050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8B7E1-3460-49DF-B0D5-670EF0DF6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676B-1177-4D06-B883-E288BDA43606}">
  <dimension ref="A1:B13"/>
  <sheetViews>
    <sheetView workbookViewId="0">
      <selection activeCell="I7" sqref="I7"/>
    </sheetView>
  </sheetViews>
  <sheetFormatPr defaultRowHeight="14.5" x14ac:dyDescent="0.35"/>
  <sheetData>
    <row r="1" spans="1:2" x14ac:dyDescent="0.35">
      <c r="A1" s="2" t="s">
        <v>0</v>
      </c>
      <c r="B1" s="3" t="s">
        <v>1</v>
      </c>
    </row>
    <row r="2" spans="1:2" x14ac:dyDescent="0.35">
      <c r="A2" s="6">
        <v>0</v>
      </c>
      <c r="B2" s="4">
        <v>40</v>
      </c>
    </row>
    <row r="3" spans="1:2" x14ac:dyDescent="0.35">
      <c r="A3" s="6">
        <f>1/12</f>
        <v>8.3333333333333329E-2</v>
      </c>
      <c r="B3" s="4">
        <v>40</v>
      </c>
    </row>
    <row r="4" spans="1:2" x14ac:dyDescent="0.35">
      <c r="A4" s="6">
        <f>2/12</f>
        <v>0.16666666666666666</v>
      </c>
      <c r="B4" s="4">
        <v>40</v>
      </c>
    </row>
    <row r="5" spans="1:2" x14ac:dyDescent="0.35">
      <c r="A5" s="6">
        <f>3/12</f>
        <v>0.25</v>
      </c>
      <c r="B5" s="4">
        <v>40</v>
      </c>
    </row>
    <row r="6" spans="1:2" x14ac:dyDescent="0.35">
      <c r="A6" s="6">
        <f>6/12</f>
        <v>0.5</v>
      </c>
      <c r="B6" s="4">
        <v>40</v>
      </c>
    </row>
    <row r="7" spans="1:2" x14ac:dyDescent="0.35">
      <c r="A7" s="6">
        <f>9/12</f>
        <v>0.75</v>
      </c>
      <c r="B7" s="4">
        <v>40</v>
      </c>
    </row>
    <row r="8" spans="1:2" x14ac:dyDescent="0.35">
      <c r="A8" s="6">
        <v>1</v>
      </c>
      <c r="B8" s="4">
        <v>40</v>
      </c>
    </row>
    <row r="9" spans="1:2" x14ac:dyDescent="0.35">
      <c r="A9" s="6">
        <v>2</v>
      </c>
      <c r="B9" s="4">
        <v>40</v>
      </c>
    </row>
    <row r="10" spans="1:2" x14ac:dyDescent="0.35">
      <c r="A10" s="6">
        <v>3</v>
      </c>
      <c r="B10" s="4">
        <v>40</v>
      </c>
    </row>
    <row r="11" spans="1:2" x14ac:dyDescent="0.35">
      <c r="A11" s="6">
        <v>5</v>
      </c>
      <c r="B11" s="4">
        <v>40</v>
      </c>
    </row>
    <row r="12" spans="1:2" x14ac:dyDescent="0.35">
      <c r="A12" s="6">
        <v>7</v>
      </c>
      <c r="B12" s="4">
        <v>40</v>
      </c>
    </row>
    <row r="13" spans="1:2" ht="15" thickBot="1" x14ac:dyDescent="0.4">
      <c r="A13" s="7">
        <v>10</v>
      </c>
      <c r="B13" s="5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7F73-5F25-4DCE-B278-76EF24BAAB7F}">
  <dimension ref="A1:C13"/>
  <sheetViews>
    <sheetView workbookViewId="0">
      <selection sqref="A1:B13"/>
    </sheetView>
  </sheetViews>
  <sheetFormatPr defaultRowHeight="14.5" x14ac:dyDescent="0.35"/>
  <cols>
    <col min="1" max="1" width="10.453125" customWidth="1"/>
    <col min="2" max="2" width="9.54296875" customWidth="1"/>
  </cols>
  <sheetData>
    <row r="1" spans="1:3" x14ac:dyDescent="0.35">
      <c r="A1" s="2" t="s">
        <v>0</v>
      </c>
      <c r="B1" s="3" t="s">
        <v>1</v>
      </c>
    </row>
    <row r="2" spans="1:3" x14ac:dyDescent="0.35">
      <c r="A2" s="6">
        <v>0</v>
      </c>
      <c r="B2" s="4">
        <v>12.775</v>
      </c>
    </row>
    <row r="3" spans="1:3" x14ac:dyDescent="0.35">
      <c r="A3" s="6">
        <f>1/12</f>
        <v>8.3333333333333329E-2</v>
      </c>
      <c r="B3" s="4">
        <v>13.574999999999999</v>
      </c>
      <c r="C3" s="1"/>
    </row>
    <row r="4" spans="1:3" x14ac:dyDescent="0.35">
      <c r="A4" s="6">
        <f>2/12</f>
        <v>0.16666666666666666</v>
      </c>
      <c r="B4" s="4">
        <v>14.275</v>
      </c>
      <c r="C4" s="1"/>
    </row>
    <row r="5" spans="1:3" x14ac:dyDescent="0.35">
      <c r="A5" s="6">
        <f>3/12</f>
        <v>0.25</v>
      </c>
      <c r="B5" s="4">
        <v>14.55</v>
      </c>
      <c r="C5" s="1"/>
    </row>
    <row r="6" spans="1:3" x14ac:dyDescent="0.35">
      <c r="A6" s="6">
        <f>6/12</f>
        <v>0.5</v>
      </c>
      <c r="B6" s="4">
        <v>14.9</v>
      </c>
      <c r="C6" s="1"/>
    </row>
    <row r="7" spans="1:3" x14ac:dyDescent="0.35">
      <c r="A7" s="6">
        <f>9/12</f>
        <v>0.75</v>
      </c>
      <c r="B7" s="4">
        <v>15.1</v>
      </c>
      <c r="C7" s="1"/>
    </row>
    <row r="8" spans="1:3" x14ac:dyDescent="0.35">
      <c r="A8" s="6">
        <v>1</v>
      </c>
      <c r="B8" s="4">
        <v>15.4</v>
      </c>
      <c r="C8" s="1"/>
    </row>
    <row r="9" spans="1:3" x14ac:dyDescent="0.35">
      <c r="A9" s="6">
        <v>2</v>
      </c>
      <c r="B9" s="4">
        <v>15.45</v>
      </c>
      <c r="C9" s="1"/>
    </row>
    <row r="10" spans="1:3" x14ac:dyDescent="0.35">
      <c r="A10" s="6">
        <v>3</v>
      </c>
      <c r="B10" s="4">
        <v>15.885</v>
      </c>
      <c r="C10" s="1"/>
    </row>
    <row r="11" spans="1:3" x14ac:dyDescent="0.35">
      <c r="A11" s="6">
        <v>5</v>
      </c>
      <c r="B11" s="4">
        <v>15.945</v>
      </c>
      <c r="C11" s="1"/>
    </row>
    <row r="12" spans="1:3" x14ac:dyDescent="0.35">
      <c r="A12" s="6">
        <v>7</v>
      </c>
      <c r="B12" s="4">
        <v>15.12</v>
      </c>
      <c r="C12" s="1"/>
    </row>
    <row r="13" spans="1:3" ht="15" thickBot="1" x14ac:dyDescent="0.4">
      <c r="A13" s="7">
        <v>10</v>
      </c>
      <c r="B13" s="5">
        <v>15</v>
      </c>
      <c r="C1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879A-C57C-42F3-85D1-F3C6B382A708}">
  <dimension ref="A1:M33"/>
  <sheetViews>
    <sheetView workbookViewId="0">
      <selection activeCell="F20" sqref="F20"/>
    </sheetView>
  </sheetViews>
  <sheetFormatPr defaultRowHeight="14.5" x14ac:dyDescent="0.35"/>
  <cols>
    <col min="1" max="1" width="10.453125" customWidth="1"/>
    <col min="2" max="2" width="9.54296875" customWidth="1"/>
    <col min="3" max="3" width="11" bestFit="1" customWidth="1"/>
    <col min="4" max="4" width="8.7265625" bestFit="1" customWidth="1"/>
    <col min="6" max="6" width="29.7265625" bestFit="1" customWidth="1"/>
    <col min="7" max="7" width="20.54296875" bestFit="1" customWidth="1"/>
    <col min="8" max="8" width="15.7265625" bestFit="1" customWidth="1"/>
    <col min="9" max="9" width="12.1796875" customWidth="1"/>
    <col min="10" max="10" width="20.54296875" bestFit="1" customWidth="1"/>
    <col min="11" max="11" width="9.453125" bestFit="1" customWidth="1"/>
  </cols>
  <sheetData>
    <row r="1" spans="1:13" x14ac:dyDescent="0.35">
      <c r="A1" s="2" t="s">
        <v>0</v>
      </c>
      <c r="B1" s="3" t="s">
        <v>1</v>
      </c>
      <c r="C1" s="8" t="s">
        <v>7</v>
      </c>
      <c r="D1" s="8" t="s">
        <v>8</v>
      </c>
      <c r="F1" s="8" t="s">
        <v>9</v>
      </c>
      <c r="G1" s="8" t="s">
        <v>10</v>
      </c>
      <c r="H1" s="8" t="s">
        <v>11</v>
      </c>
      <c r="I1" s="8"/>
      <c r="J1" s="8"/>
    </row>
    <row r="2" spans="1:13" x14ac:dyDescent="0.35">
      <c r="A2" s="6">
        <v>0</v>
      </c>
      <c r="B2" s="4">
        <v>12.775</v>
      </c>
      <c r="C2" s="12">
        <f>B2/100</f>
        <v>0.12775</v>
      </c>
      <c r="D2" s="9">
        <f t="shared" ref="D2:D13" si="0">C2^2*A2</f>
        <v>0</v>
      </c>
      <c r="F2" s="12">
        <v>0</v>
      </c>
      <c r="G2" s="12">
        <f t="shared" ref="G2:G23" ca="1" si="1">_xlfn.FORECAST.LINEAR(F2,OFFSET($D$2:$D$13,MATCH(F2,$A$2:$A$13,1)-1,0, 2, 1),OFFSET($A$2:$A$13,MATCH(F2,$A$2:$A$13,1)-1,0, 2, 1))</f>
        <v>1.0842021724855044E-19</v>
      </c>
      <c r="H2" s="12"/>
      <c r="I2" s="12"/>
    </row>
    <row r="3" spans="1:13" x14ac:dyDescent="0.35">
      <c r="A3" s="6">
        <f>1/12</f>
        <v>8.3333333333333329E-2</v>
      </c>
      <c r="B3" s="4">
        <v>13.574999999999999</v>
      </c>
      <c r="C3" s="12">
        <f t="shared" ref="C3:C13" si="2">B3/100</f>
        <v>0.13574999999999998</v>
      </c>
      <c r="D3" s="9">
        <f t="shared" si="0"/>
        <v>1.5356718749999995E-3</v>
      </c>
      <c r="F3" s="12">
        <f>AVERAGE(F2,F4)</f>
        <v>4.1666666666666664E-2</v>
      </c>
      <c r="G3" s="12">
        <f t="shared" ca="1" si="1"/>
        <v>7.6783593749999975E-4</v>
      </c>
      <c r="H3" s="12">
        <f ca="1">SQRT(G3/F3)</f>
        <v>0.13574999999999998</v>
      </c>
      <c r="I3" s="12"/>
      <c r="M3" s="9"/>
    </row>
    <row r="4" spans="1:13" x14ac:dyDescent="0.35">
      <c r="A4" s="6">
        <f>2/12</f>
        <v>0.16666666666666666</v>
      </c>
      <c r="B4" s="4">
        <v>14.275</v>
      </c>
      <c r="C4" s="12">
        <f t="shared" si="2"/>
        <v>0.14275000000000002</v>
      </c>
      <c r="D4" s="9">
        <f t="shared" si="0"/>
        <v>3.3962604166666672E-3</v>
      </c>
      <c r="F4" s="12">
        <v>8.3333333333333329E-2</v>
      </c>
      <c r="G4" s="12">
        <f t="shared" ca="1" si="1"/>
        <v>1.5356718749999993E-3</v>
      </c>
      <c r="H4" s="12">
        <f t="shared" ref="H4:H24" ca="1" si="3">SQRT(G4/F4)</f>
        <v>0.13574999999999998</v>
      </c>
      <c r="I4" s="12"/>
      <c r="M4" s="9"/>
    </row>
    <row r="5" spans="1:13" x14ac:dyDescent="0.35">
      <c r="A5" s="6">
        <f>3/12</f>
        <v>0.25</v>
      </c>
      <c r="B5" s="4">
        <v>14.55</v>
      </c>
      <c r="C5" s="12">
        <f t="shared" si="2"/>
        <v>0.14550000000000002</v>
      </c>
      <c r="D5" s="9">
        <f t="shared" si="0"/>
        <v>5.2925625000000013E-3</v>
      </c>
      <c r="F5" s="12">
        <f>AVERAGE(F4,F6)</f>
        <v>0.125</v>
      </c>
      <c r="G5" s="12">
        <f t="shared" ca="1" si="1"/>
        <v>2.4659661458333332E-3</v>
      </c>
      <c r="H5" s="12">
        <f t="shared" ca="1" si="3"/>
        <v>0.14045543480644196</v>
      </c>
      <c r="I5" s="12"/>
      <c r="M5" s="9"/>
    </row>
    <row r="6" spans="1:13" x14ac:dyDescent="0.35">
      <c r="A6" s="6">
        <f>6/12</f>
        <v>0.5</v>
      </c>
      <c r="B6" s="4">
        <v>14.9</v>
      </c>
      <c r="C6" s="12">
        <f t="shared" si="2"/>
        <v>0.14899999999999999</v>
      </c>
      <c r="D6" s="9">
        <f t="shared" si="0"/>
        <v>1.1100499999999999E-2</v>
      </c>
      <c r="F6" s="12">
        <v>0.16666666666666666</v>
      </c>
      <c r="G6" s="12">
        <f t="shared" ca="1" si="1"/>
        <v>3.3962604166666672E-3</v>
      </c>
      <c r="H6" s="12">
        <f t="shared" ca="1" si="3"/>
        <v>0.14275000000000002</v>
      </c>
      <c r="I6" s="12"/>
      <c r="M6" s="9"/>
    </row>
    <row r="7" spans="1:13" x14ac:dyDescent="0.35">
      <c r="A7" s="6">
        <f>9/12</f>
        <v>0.75</v>
      </c>
      <c r="B7" s="4">
        <v>15.1</v>
      </c>
      <c r="C7" s="12">
        <f t="shared" si="2"/>
        <v>0.151</v>
      </c>
      <c r="D7" s="9">
        <f t="shared" si="0"/>
        <v>1.7100749999999998E-2</v>
      </c>
      <c r="F7" s="12">
        <f>AVERAGE(F6,F8)</f>
        <v>0.20833333333333331</v>
      </c>
      <c r="G7" s="12">
        <f t="shared" ca="1" si="1"/>
        <v>4.3444114583333342E-3</v>
      </c>
      <c r="H7" s="12">
        <f t="shared" ca="1" si="3"/>
        <v>0.14440628448928394</v>
      </c>
      <c r="I7" s="12"/>
      <c r="M7" s="9"/>
    </row>
    <row r="8" spans="1:13" x14ac:dyDescent="0.35">
      <c r="A8" s="6">
        <v>1</v>
      </c>
      <c r="B8" s="4">
        <v>15.4</v>
      </c>
      <c r="C8" s="12">
        <f t="shared" si="2"/>
        <v>0.154</v>
      </c>
      <c r="D8" s="9">
        <f t="shared" si="0"/>
        <v>2.3716000000000001E-2</v>
      </c>
      <c r="F8" s="12">
        <v>0.25</v>
      </c>
      <c r="G8" s="12">
        <f t="shared" ca="1" si="1"/>
        <v>5.2925625000000013E-3</v>
      </c>
      <c r="H8" s="12">
        <f t="shared" ca="1" si="3"/>
        <v>0.14550000000000002</v>
      </c>
      <c r="I8" s="12"/>
    </row>
    <row r="9" spans="1:13" x14ac:dyDescent="0.35">
      <c r="A9" s="6">
        <v>2</v>
      </c>
      <c r="B9" s="4">
        <v>15.45</v>
      </c>
      <c r="C9" s="12">
        <f t="shared" si="2"/>
        <v>0.1545</v>
      </c>
      <c r="D9" s="9">
        <f t="shared" si="0"/>
        <v>4.7740499999999998E-2</v>
      </c>
      <c r="F9" s="12">
        <f>AVERAGE(F8,F10)</f>
        <v>0.375</v>
      </c>
      <c r="G9" s="12">
        <f t="shared" ca="1" si="1"/>
        <v>8.1965312499999998E-3</v>
      </c>
      <c r="H9" s="12">
        <f t="shared" ca="1" si="3"/>
        <v>0.14784254011165618</v>
      </c>
      <c r="I9" s="12"/>
    </row>
    <row r="10" spans="1:13" x14ac:dyDescent="0.35">
      <c r="A10" s="6">
        <v>3</v>
      </c>
      <c r="B10" s="4">
        <v>15.885</v>
      </c>
      <c r="C10" s="12">
        <f t="shared" si="2"/>
        <v>0.15884999999999999</v>
      </c>
      <c r="D10" s="9">
        <f t="shared" si="0"/>
        <v>7.5699967499999993E-2</v>
      </c>
      <c r="F10" s="12">
        <v>0.5</v>
      </c>
      <c r="G10" s="12">
        <f t="shared" ca="1" si="1"/>
        <v>1.1100499999999999E-2</v>
      </c>
      <c r="H10" s="12">
        <f t="shared" ca="1" si="3"/>
        <v>0.14899999999999999</v>
      </c>
      <c r="I10" s="12"/>
    </row>
    <row r="11" spans="1:13" x14ac:dyDescent="0.35">
      <c r="A11" s="6">
        <v>5</v>
      </c>
      <c r="B11" s="4">
        <v>15.945</v>
      </c>
      <c r="C11" s="12">
        <f t="shared" si="2"/>
        <v>0.15945000000000001</v>
      </c>
      <c r="D11" s="9">
        <f t="shared" si="0"/>
        <v>0.12712151250000001</v>
      </c>
      <c r="F11" s="12">
        <f>AVERAGE(F10,F12)</f>
        <v>0.625</v>
      </c>
      <c r="G11" s="12">
        <f t="shared" ca="1" si="1"/>
        <v>1.4100624999999999E-2</v>
      </c>
      <c r="H11" s="12">
        <f t="shared" ca="1" si="3"/>
        <v>0.15020319570501819</v>
      </c>
      <c r="I11" s="12"/>
    </row>
    <row r="12" spans="1:13" x14ac:dyDescent="0.35">
      <c r="A12" s="6">
        <v>7</v>
      </c>
      <c r="B12" s="4">
        <v>15.12</v>
      </c>
      <c r="C12" s="12">
        <f t="shared" si="2"/>
        <v>0.1512</v>
      </c>
      <c r="D12" s="9">
        <f t="shared" si="0"/>
        <v>0.16003007999999999</v>
      </c>
      <c r="F12" s="12">
        <v>0.75</v>
      </c>
      <c r="G12" s="12">
        <f t="shared" ca="1" si="1"/>
        <v>1.7100749999999998E-2</v>
      </c>
      <c r="H12" s="12">
        <f t="shared" ca="1" si="3"/>
        <v>0.151</v>
      </c>
      <c r="I12" s="12"/>
    </row>
    <row r="13" spans="1:13" ht="15" thickBot="1" x14ac:dyDescent="0.4">
      <c r="A13" s="7">
        <v>10</v>
      </c>
      <c r="B13" s="5">
        <v>15</v>
      </c>
      <c r="C13" s="12">
        <f t="shared" si="2"/>
        <v>0.15</v>
      </c>
      <c r="D13" s="9">
        <f t="shared" si="0"/>
        <v>0.22499999999999998</v>
      </c>
      <c r="F13" s="12">
        <f>AVERAGE(F12,F14)</f>
        <v>0.875</v>
      </c>
      <c r="G13" s="12">
        <f t="shared" ca="1" si="1"/>
        <v>2.0408374999999999E-2</v>
      </c>
      <c r="H13" s="12">
        <f t="shared" ca="1" si="3"/>
        <v>0.15272150190086903</v>
      </c>
      <c r="I13" s="12"/>
    </row>
    <row r="14" spans="1:13" x14ac:dyDescent="0.35">
      <c r="F14" s="12">
        <v>1</v>
      </c>
      <c r="G14" s="12">
        <f t="shared" ca="1" si="1"/>
        <v>2.3716000000000008E-2</v>
      </c>
      <c r="H14" s="12">
        <f t="shared" ca="1" si="3"/>
        <v>0.15400000000000003</v>
      </c>
      <c r="I14" s="12"/>
    </row>
    <row r="15" spans="1:13" x14ac:dyDescent="0.35">
      <c r="F15" s="12">
        <f>AVERAGE(F14,F16)</f>
        <v>1.5</v>
      </c>
      <c r="G15" s="12">
        <f t="shared" ca="1" si="1"/>
        <v>3.5728250000000003E-2</v>
      </c>
      <c r="H15" s="12">
        <f t="shared" ca="1" si="3"/>
        <v>0.15433351331882952</v>
      </c>
      <c r="I15" s="12"/>
    </row>
    <row r="16" spans="1:13" x14ac:dyDescent="0.35">
      <c r="F16" s="12">
        <v>2</v>
      </c>
      <c r="G16" s="12">
        <f t="shared" ca="1" si="1"/>
        <v>4.7740499999999991E-2</v>
      </c>
      <c r="H16" s="12">
        <f t="shared" ca="1" si="3"/>
        <v>0.1545</v>
      </c>
      <c r="I16" s="12"/>
    </row>
    <row r="17" spans="6:11" x14ac:dyDescent="0.35">
      <c r="F17" s="12">
        <f>AVERAGE(F16,F18)</f>
        <v>2.5</v>
      </c>
      <c r="G17" s="12">
        <f t="shared" ca="1" si="1"/>
        <v>6.1720233749999992E-2</v>
      </c>
      <c r="H17" s="12">
        <f t="shared" ca="1" si="3"/>
        <v>0.15712445226634841</v>
      </c>
      <c r="I17" s="12"/>
    </row>
    <row r="18" spans="6:11" x14ac:dyDescent="0.35">
      <c r="F18" s="12">
        <v>3</v>
      </c>
      <c r="G18" s="12">
        <f t="shared" ca="1" si="1"/>
        <v>7.5699967499999993E-2</v>
      </c>
      <c r="H18" s="12">
        <f t="shared" ca="1" si="3"/>
        <v>0.15884999999999999</v>
      </c>
      <c r="I18" s="12"/>
    </row>
    <row r="19" spans="6:11" x14ac:dyDescent="0.35">
      <c r="F19" s="12">
        <f>AVERAGE(F18,F20)</f>
        <v>4</v>
      </c>
      <c r="G19" s="12">
        <f t="shared" ca="1" si="1"/>
        <v>0.10141074</v>
      </c>
      <c r="H19" s="12">
        <f t="shared" ca="1" si="3"/>
        <v>0.15922526495503156</v>
      </c>
      <c r="I19" s="12"/>
    </row>
    <row r="20" spans="6:11" x14ac:dyDescent="0.35">
      <c r="F20" s="12">
        <v>5</v>
      </c>
      <c r="G20" s="12">
        <f t="shared" ca="1" si="1"/>
        <v>0.12712151250000001</v>
      </c>
      <c r="H20" s="12">
        <f t="shared" ca="1" si="3"/>
        <v>0.15945000000000001</v>
      </c>
      <c r="I20" s="12"/>
    </row>
    <row r="21" spans="6:11" x14ac:dyDescent="0.35">
      <c r="F21" s="12">
        <f>AVERAGE(F20,F22)</f>
        <v>6</v>
      </c>
      <c r="G21" s="12">
        <f t="shared" ca="1" si="1"/>
        <v>0.14357579625</v>
      </c>
      <c r="H21" s="12">
        <f t="shared" ca="1" si="3"/>
        <v>0.15469098026387965</v>
      </c>
      <c r="I21" s="12"/>
    </row>
    <row r="22" spans="6:11" x14ac:dyDescent="0.35">
      <c r="F22" s="12">
        <v>7</v>
      </c>
      <c r="G22" s="12">
        <f t="shared" ca="1" si="1"/>
        <v>0.16003007999999996</v>
      </c>
      <c r="H22" s="12">
        <f t="shared" ca="1" si="3"/>
        <v>0.15119999999999997</v>
      </c>
      <c r="I22" s="12"/>
    </row>
    <row r="23" spans="6:11" x14ac:dyDescent="0.35">
      <c r="F23" s="12">
        <f>AVERAGE(F22,F24)</f>
        <v>8.5</v>
      </c>
      <c r="G23" s="12">
        <f t="shared" ca="1" si="1"/>
        <v>0.19251503999999997</v>
      </c>
      <c r="H23" s="12">
        <f t="shared" ca="1" si="3"/>
        <v>0.15049527645509048</v>
      </c>
      <c r="I23" s="12"/>
    </row>
    <row r="24" spans="6:11" x14ac:dyDescent="0.35">
      <c r="F24" s="12">
        <v>10</v>
      </c>
      <c r="G24" s="12">
        <f>D13</f>
        <v>0.22499999999999998</v>
      </c>
      <c r="H24" s="12">
        <f t="shared" si="3"/>
        <v>0.15</v>
      </c>
      <c r="I24" s="12"/>
    </row>
    <row r="32" spans="6:11" x14ac:dyDescent="0.35">
      <c r="K32" s="19"/>
    </row>
    <row r="33" spans="11:11" x14ac:dyDescent="0.35">
      <c r="K33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49A6-92C7-4ED9-9062-500112FB2D06}">
  <dimension ref="A1:B11"/>
  <sheetViews>
    <sheetView tabSelected="1" workbookViewId="0">
      <selection activeCell="A8" sqref="A8:XFD8"/>
    </sheetView>
  </sheetViews>
  <sheetFormatPr defaultRowHeight="14.5" x14ac:dyDescent="0.35"/>
  <sheetData>
    <row r="1" spans="1:2" x14ac:dyDescent="0.35">
      <c r="A1" s="2" t="s">
        <v>0</v>
      </c>
      <c r="B1" s="3" t="s">
        <v>1</v>
      </c>
    </row>
    <row r="2" spans="1:2" x14ac:dyDescent="0.35">
      <c r="A2" s="6">
        <v>0</v>
      </c>
      <c r="B2" s="4">
        <v>10</v>
      </c>
    </row>
    <row r="3" spans="1:2" x14ac:dyDescent="0.35">
      <c r="A3" s="6">
        <v>1</v>
      </c>
      <c r="B3" s="4">
        <v>22</v>
      </c>
    </row>
    <row r="4" spans="1:2" x14ac:dyDescent="0.35">
      <c r="A4" s="6">
        <v>2</v>
      </c>
      <c r="B4" s="4">
        <v>29</v>
      </c>
    </row>
    <row r="5" spans="1:2" x14ac:dyDescent="0.35">
      <c r="A5" s="6">
        <v>3</v>
      </c>
      <c r="B5" s="4">
        <v>35</v>
      </c>
    </row>
    <row r="6" spans="1:2" x14ac:dyDescent="0.35">
      <c r="A6" s="6">
        <v>4</v>
      </c>
      <c r="B6" s="4">
        <v>42</v>
      </c>
    </row>
    <row r="7" spans="1:2" x14ac:dyDescent="0.35">
      <c r="A7" s="6">
        <v>5</v>
      </c>
      <c r="B7" s="4">
        <v>50</v>
      </c>
    </row>
    <row r="8" spans="1:2" x14ac:dyDescent="0.35">
      <c r="A8" s="6">
        <v>6</v>
      </c>
      <c r="B8" s="4">
        <v>58</v>
      </c>
    </row>
    <row r="9" spans="1:2" x14ac:dyDescent="0.35">
      <c r="A9" s="6">
        <v>7</v>
      </c>
      <c r="B9" s="4">
        <v>73</v>
      </c>
    </row>
    <row r="10" spans="1:2" x14ac:dyDescent="0.35">
      <c r="A10" s="21">
        <v>8</v>
      </c>
      <c r="B10" s="22">
        <v>77</v>
      </c>
    </row>
    <row r="11" spans="1:2" ht="15" thickBot="1" x14ac:dyDescent="0.4">
      <c r="A11" s="7">
        <v>10</v>
      </c>
      <c r="B11" s="5">
        <v>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99B5-D9A9-46C7-8E7B-1F73FD69AC9C}">
  <dimension ref="A1:J40"/>
  <sheetViews>
    <sheetView zoomScale="115" zoomScaleNormal="115" workbookViewId="0">
      <selection activeCell="E6" sqref="C3:E6"/>
    </sheetView>
  </sheetViews>
  <sheetFormatPr defaultRowHeight="14.5" x14ac:dyDescent="0.35"/>
  <cols>
    <col min="4" max="4" width="10.1796875" bestFit="1" customWidth="1"/>
    <col min="5" max="5" width="27" bestFit="1" customWidth="1"/>
    <col min="7" max="7" width="33.54296875" bestFit="1" customWidth="1"/>
    <col min="8" max="8" width="25.7265625" bestFit="1" customWidth="1"/>
    <col min="10" max="10" width="11.54296875" bestFit="1" customWidth="1"/>
  </cols>
  <sheetData>
    <row r="1" spans="1:10" ht="15" thickBot="1" x14ac:dyDescent="0.4">
      <c r="A1" s="13" t="s">
        <v>0</v>
      </c>
      <c r="B1" s="14" t="s">
        <v>1</v>
      </c>
      <c r="D1" s="8" t="s">
        <v>2</v>
      </c>
      <c r="E1" s="8" t="s">
        <v>3</v>
      </c>
      <c r="G1" s="8" t="s">
        <v>5</v>
      </c>
      <c r="H1" s="8" t="s">
        <v>6</v>
      </c>
      <c r="J1" s="8" t="s">
        <v>4</v>
      </c>
    </row>
    <row r="2" spans="1:10" x14ac:dyDescent="0.35">
      <c r="A2" s="15">
        <f>vol_surface!A2</f>
        <v>0</v>
      </c>
      <c r="B2" s="16">
        <f>vol_surface!B2</f>
        <v>12.775</v>
      </c>
      <c r="D2" s="9">
        <f>B2/100</f>
        <v>0.12775</v>
      </c>
      <c r="E2" s="10">
        <f t="shared" ref="E2:E13" si="0">(D2^2)*A2</f>
        <v>0</v>
      </c>
      <c r="G2" s="12">
        <f>D2</f>
        <v>0.12775</v>
      </c>
      <c r="H2" s="11">
        <f>0</f>
        <v>0</v>
      </c>
      <c r="J2" s="11">
        <f t="shared" ref="J2:J7" si="1">E2-H2</f>
        <v>0</v>
      </c>
    </row>
    <row r="3" spans="1:10" x14ac:dyDescent="0.35">
      <c r="A3" s="6">
        <f>vol_surface!A3</f>
        <v>8.3333333333333329E-2</v>
      </c>
      <c r="B3" s="17">
        <f>vol_surface!B3</f>
        <v>13.574999999999999</v>
      </c>
      <c r="C3">
        <f>A3*360</f>
        <v>30</v>
      </c>
      <c r="D3" s="9">
        <f t="shared" ref="D3:D13" si="2">B3/100</f>
        <v>0.13574999999999998</v>
      </c>
      <c r="E3" s="10">
        <f t="shared" si="0"/>
        <v>1.5356718749999995E-3</v>
      </c>
      <c r="G3" s="12">
        <f t="shared" ref="G3:G13" si="3">SQRT((D3^2*A3-H2)/(A3-A2))</f>
        <v>0.13574999999999998</v>
      </c>
      <c r="H3" s="11">
        <f t="shared" ref="H3:H13" si="4">H2+(G3^2)*(A3-A2)</f>
        <v>1.5356718749999995E-3</v>
      </c>
      <c r="J3" s="11">
        <f t="shared" si="1"/>
        <v>0</v>
      </c>
    </row>
    <row r="4" spans="1:10" x14ac:dyDescent="0.35">
      <c r="A4" s="6">
        <f>vol_surface!A4</f>
        <v>0.16666666666666666</v>
      </c>
      <c r="B4" s="17">
        <f>vol_surface!B4</f>
        <v>14.275</v>
      </c>
      <c r="C4">
        <f>A4*360</f>
        <v>60</v>
      </c>
      <c r="D4" s="9">
        <f t="shared" si="2"/>
        <v>0.14275000000000002</v>
      </c>
      <c r="E4" s="10">
        <f t="shared" si="0"/>
        <v>3.3962604166666672E-3</v>
      </c>
      <c r="G4" s="12">
        <f t="shared" si="3"/>
        <v>0.14942242970852809</v>
      </c>
      <c r="H4" s="11">
        <f t="shared" si="4"/>
        <v>3.3962604166666677E-3</v>
      </c>
      <c r="J4" s="11">
        <f t="shared" si="1"/>
        <v>0</v>
      </c>
    </row>
    <row r="5" spans="1:10" x14ac:dyDescent="0.35">
      <c r="A5" s="6">
        <f>vol_surface!A5</f>
        <v>0.25</v>
      </c>
      <c r="B5" s="17">
        <f>vol_surface!B5</f>
        <v>14.55</v>
      </c>
      <c r="C5">
        <f>A5*360</f>
        <v>90</v>
      </c>
      <c r="D5" s="9">
        <f t="shared" si="2"/>
        <v>0.14550000000000002</v>
      </c>
      <c r="E5" s="10">
        <f t="shared" si="0"/>
        <v>5.2925625000000013E-3</v>
      </c>
      <c r="G5" s="12">
        <f t="shared" si="3"/>
        <v>0.15084967683094319</v>
      </c>
      <c r="H5" s="11">
        <f t="shared" si="4"/>
        <v>5.2925625000000013E-3</v>
      </c>
      <c r="J5" s="11">
        <f t="shared" si="1"/>
        <v>0</v>
      </c>
    </row>
    <row r="6" spans="1:10" x14ac:dyDescent="0.35">
      <c r="A6" s="6">
        <f>vol_surface!A6</f>
        <v>0.5</v>
      </c>
      <c r="B6" s="17">
        <f>vol_surface!B6</f>
        <v>14.9</v>
      </c>
      <c r="C6">
        <f>A6*360</f>
        <v>180</v>
      </c>
      <c r="D6" s="9">
        <f t="shared" si="2"/>
        <v>0.14899999999999999</v>
      </c>
      <c r="E6" s="10">
        <f t="shared" si="0"/>
        <v>1.1100499999999999E-2</v>
      </c>
      <c r="G6" s="12">
        <f t="shared" si="3"/>
        <v>0.1524196509640407</v>
      </c>
      <c r="H6" s="11">
        <f t="shared" si="4"/>
        <v>1.1100499999999999E-2</v>
      </c>
      <c r="J6" s="11">
        <f t="shared" si="1"/>
        <v>0</v>
      </c>
    </row>
    <row r="7" spans="1:10" x14ac:dyDescent="0.35">
      <c r="A7" s="6">
        <f>vol_surface!A7</f>
        <v>0.75</v>
      </c>
      <c r="B7" s="17">
        <f>vol_surface!B7</f>
        <v>15.1</v>
      </c>
      <c r="D7" s="9">
        <f t="shared" si="2"/>
        <v>0.151</v>
      </c>
      <c r="E7" s="10">
        <f t="shared" si="0"/>
        <v>1.7100749999999998E-2</v>
      </c>
      <c r="G7" s="12">
        <f t="shared" si="3"/>
        <v>0.15492256130079954</v>
      </c>
      <c r="H7" s="11">
        <f t="shared" si="4"/>
        <v>1.7100749999999998E-2</v>
      </c>
      <c r="J7" s="11">
        <f t="shared" si="1"/>
        <v>0</v>
      </c>
    </row>
    <row r="8" spans="1:10" x14ac:dyDescent="0.35">
      <c r="A8" s="6">
        <f>vol_surface!A8</f>
        <v>1</v>
      </c>
      <c r="B8" s="17">
        <f>vol_surface!B8</f>
        <v>15.4</v>
      </c>
      <c r="D8" s="9">
        <f t="shared" si="2"/>
        <v>0.154</v>
      </c>
      <c r="E8" s="10">
        <f t="shared" si="0"/>
        <v>2.3716000000000001E-2</v>
      </c>
      <c r="G8" s="12">
        <f t="shared" si="3"/>
        <v>0.1626683743079767</v>
      </c>
      <c r="H8" s="11">
        <f t="shared" si="4"/>
        <v>2.3716000000000001E-2</v>
      </c>
      <c r="J8" s="11">
        <f t="shared" ref="J8:J13" si="5">E8-H8</f>
        <v>0</v>
      </c>
    </row>
    <row r="9" spans="1:10" x14ac:dyDescent="0.35">
      <c r="A9" s="6">
        <f>vol_surface!A9</f>
        <v>2</v>
      </c>
      <c r="B9" s="17">
        <f>vol_surface!B9</f>
        <v>15.45</v>
      </c>
      <c r="D9" s="9">
        <f t="shared" si="2"/>
        <v>0.1545</v>
      </c>
      <c r="E9" s="10">
        <f t="shared" si="0"/>
        <v>4.7740499999999998E-2</v>
      </c>
      <c r="G9" s="12">
        <f t="shared" si="3"/>
        <v>0.15499838708838229</v>
      </c>
      <c r="H9" s="11">
        <f t="shared" si="4"/>
        <v>4.7740499999999991E-2</v>
      </c>
      <c r="J9" s="11">
        <f t="shared" si="5"/>
        <v>0</v>
      </c>
    </row>
    <row r="10" spans="1:10" x14ac:dyDescent="0.35">
      <c r="A10" s="6">
        <f>vol_surface!A10</f>
        <v>3</v>
      </c>
      <c r="B10" s="17">
        <f>vol_surface!B10</f>
        <v>15.885</v>
      </c>
      <c r="D10" s="9">
        <f t="shared" si="2"/>
        <v>0.15884999999999999</v>
      </c>
      <c r="E10" s="10">
        <f t="shared" si="0"/>
        <v>7.5699967499999993E-2</v>
      </c>
      <c r="G10" s="12">
        <f t="shared" si="3"/>
        <v>0.16721084743520678</v>
      </c>
      <c r="H10" s="11">
        <f t="shared" si="4"/>
        <v>7.5699967499999993E-2</v>
      </c>
      <c r="J10" s="11">
        <f t="shared" si="5"/>
        <v>0</v>
      </c>
    </row>
    <row r="11" spans="1:10" x14ac:dyDescent="0.35">
      <c r="A11" s="6">
        <f>vol_surface!A11</f>
        <v>5</v>
      </c>
      <c r="B11" s="17">
        <f>vol_surface!B11</f>
        <v>15.945</v>
      </c>
      <c r="D11" s="9">
        <f t="shared" si="2"/>
        <v>0.15945000000000001</v>
      </c>
      <c r="E11" s="10">
        <f t="shared" si="0"/>
        <v>0.12712151250000001</v>
      </c>
      <c r="G11" s="12">
        <f t="shared" si="3"/>
        <v>0.160345790403116</v>
      </c>
      <c r="H11" s="11">
        <f t="shared" si="4"/>
        <v>0.12712151250000001</v>
      </c>
      <c r="J11" s="11">
        <f t="shared" si="5"/>
        <v>0</v>
      </c>
    </row>
    <row r="12" spans="1:10" x14ac:dyDescent="0.35">
      <c r="A12" s="6">
        <f>vol_surface!A12</f>
        <v>7</v>
      </c>
      <c r="B12" s="17">
        <f>vol_surface!B12</f>
        <v>15.12</v>
      </c>
      <c r="D12" s="9">
        <f t="shared" si="2"/>
        <v>0.1512</v>
      </c>
      <c r="E12" s="10">
        <f t="shared" si="0"/>
        <v>0.16003007999999999</v>
      </c>
      <c r="G12" s="12">
        <f t="shared" si="3"/>
        <v>0.12827425209292781</v>
      </c>
      <c r="H12" s="11">
        <f t="shared" si="4"/>
        <v>0.16003007999999999</v>
      </c>
      <c r="J12" s="11">
        <f t="shared" si="5"/>
        <v>0</v>
      </c>
    </row>
    <row r="13" spans="1:10" ht="15" thickBot="1" x14ac:dyDescent="0.4">
      <c r="A13" s="7">
        <f>vol_surface!A13</f>
        <v>10</v>
      </c>
      <c r="B13" s="18">
        <f>vol_surface!B13</f>
        <v>15</v>
      </c>
      <c r="D13" s="9">
        <f t="shared" si="2"/>
        <v>0.15</v>
      </c>
      <c r="E13" s="10">
        <f t="shared" si="0"/>
        <v>0.22499999999999998</v>
      </c>
      <c r="G13" s="12">
        <f t="shared" si="3"/>
        <v>0.14716195160434642</v>
      </c>
      <c r="H13" s="11">
        <f t="shared" si="4"/>
        <v>0.22499999999999998</v>
      </c>
      <c r="J13" s="11">
        <f t="shared" si="5"/>
        <v>0</v>
      </c>
    </row>
    <row r="16" spans="1:10" x14ac:dyDescent="0.35">
      <c r="G16" s="8" t="s">
        <v>13</v>
      </c>
    </row>
    <row r="17" spans="7:8" x14ac:dyDescent="0.35">
      <c r="G17" s="20" t="s">
        <v>0</v>
      </c>
      <c r="H17" s="20" t="s">
        <v>12</v>
      </c>
    </row>
    <row r="18" spans="7:8" x14ac:dyDescent="0.35">
      <c r="G18" s="12">
        <v>0</v>
      </c>
      <c r="H18" s="12">
        <v>0.12775</v>
      </c>
    </row>
    <row r="19" spans="7:8" x14ac:dyDescent="0.35">
      <c r="G19" s="12">
        <f>G20-0.001</f>
        <v>8.2333333333333328E-2</v>
      </c>
      <c r="H19" s="12">
        <f>H18</f>
        <v>0.12775</v>
      </c>
    </row>
    <row r="20" spans="7:8" x14ac:dyDescent="0.35">
      <c r="G20" s="12">
        <v>8.3333333333333329E-2</v>
      </c>
      <c r="H20" s="12">
        <v>0.13574999999999998</v>
      </c>
    </row>
    <row r="21" spans="7:8" x14ac:dyDescent="0.35">
      <c r="G21" s="12">
        <f>G22-0.001</f>
        <v>0.16566666666666666</v>
      </c>
      <c r="H21" s="12">
        <f>H20</f>
        <v>0.13574999999999998</v>
      </c>
    </row>
    <row r="22" spans="7:8" x14ac:dyDescent="0.35">
      <c r="G22" s="12">
        <v>0.16666666666666666</v>
      </c>
      <c r="H22" s="12">
        <v>0.14942242970852809</v>
      </c>
    </row>
    <row r="23" spans="7:8" x14ac:dyDescent="0.35">
      <c r="G23" s="12">
        <f>G24-0.001</f>
        <v>0.249</v>
      </c>
      <c r="H23" s="12">
        <f>H22</f>
        <v>0.14942242970852809</v>
      </c>
    </row>
    <row r="24" spans="7:8" x14ac:dyDescent="0.35">
      <c r="G24" s="12">
        <v>0.25</v>
      </c>
      <c r="H24" s="12">
        <v>0.15084967683094319</v>
      </c>
    </row>
    <row r="25" spans="7:8" x14ac:dyDescent="0.35">
      <c r="G25" s="12">
        <f>G26-0.001</f>
        <v>0.499</v>
      </c>
      <c r="H25" s="12">
        <f>H24</f>
        <v>0.15084967683094319</v>
      </c>
    </row>
    <row r="26" spans="7:8" x14ac:dyDescent="0.35">
      <c r="G26" s="12">
        <v>0.5</v>
      </c>
      <c r="H26" s="12">
        <v>0.1524196509640407</v>
      </c>
    </row>
    <row r="27" spans="7:8" x14ac:dyDescent="0.35">
      <c r="G27" s="12">
        <f>G28-0.001</f>
        <v>0.749</v>
      </c>
      <c r="H27" s="12">
        <f>H26</f>
        <v>0.1524196509640407</v>
      </c>
    </row>
    <row r="28" spans="7:8" x14ac:dyDescent="0.35">
      <c r="G28" s="12">
        <v>0.75</v>
      </c>
      <c r="H28" s="12">
        <v>0.15492256130079954</v>
      </c>
    </row>
    <row r="29" spans="7:8" x14ac:dyDescent="0.35">
      <c r="G29" s="12">
        <f>G30-0.001</f>
        <v>0.999</v>
      </c>
      <c r="H29" s="12">
        <f>H28</f>
        <v>0.15492256130079954</v>
      </c>
    </row>
    <row r="30" spans="7:8" x14ac:dyDescent="0.35">
      <c r="G30" s="12">
        <v>1</v>
      </c>
      <c r="H30" s="12">
        <v>0.1626683743079767</v>
      </c>
    </row>
    <row r="31" spans="7:8" x14ac:dyDescent="0.35">
      <c r="G31" s="12">
        <f>G32-0.001</f>
        <v>1.9990000000000001</v>
      </c>
      <c r="H31" s="12">
        <f>H30</f>
        <v>0.1626683743079767</v>
      </c>
    </row>
    <row r="32" spans="7:8" x14ac:dyDescent="0.35">
      <c r="G32" s="12">
        <v>2</v>
      </c>
      <c r="H32" s="12">
        <v>0.15499838708838229</v>
      </c>
    </row>
    <row r="33" spans="7:8" x14ac:dyDescent="0.35">
      <c r="G33" s="12">
        <f>G34-0.001</f>
        <v>2.9990000000000001</v>
      </c>
      <c r="H33" s="12">
        <f>H32</f>
        <v>0.15499838708838229</v>
      </c>
    </row>
    <row r="34" spans="7:8" x14ac:dyDescent="0.35">
      <c r="G34" s="12">
        <v>3</v>
      </c>
      <c r="H34" s="12">
        <v>0.16721084743520678</v>
      </c>
    </row>
    <row r="35" spans="7:8" x14ac:dyDescent="0.35">
      <c r="G35" s="12">
        <f>G36-0.001</f>
        <v>4.9989999999999997</v>
      </c>
      <c r="H35" s="12">
        <f>H34</f>
        <v>0.16721084743520678</v>
      </c>
    </row>
    <row r="36" spans="7:8" x14ac:dyDescent="0.35">
      <c r="G36" s="12">
        <v>5</v>
      </c>
      <c r="H36" s="12">
        <v>0.160345790403116</v>
      </c>
    </row>
    <row r="37" spans="7:8" x14ac:dyDescent="0.35">
      <c r="G37" s="12">
        <f>G38-0.001</f>
        <v>6.9989999999999997</v>
      </c>
      <c r="H37" s="12">
        <f>H36</f>
        <v>0.160345790403116</v>
      </c>
    </row>
    <row r="38" spans="7:8" x14ac:dyDescent="0.35">
      <c r="G38" s="12">
        <v>7</v>
      </c>
      <c r="H38" s="12">
        <v>0.12827425209292781</v>
      </c>
    </row>
    <row r="39" spans="7:8" x14ac:dyDescent="0.35">
      <c r="G39" s="12">
        <f>G40-0.001</f>
        <v>9.9990000000000006</v>
      </c>
      <c r="H39" s="12">
        <f>H38</f>
        <v>0.12827425209292781</v>
      </c>
    </row>
    <row r="40" spans="7:8" x14ac:dyDescent="0.35">
      <c r="G40" s="12">
        <v>10</v>
      </c>
      <c r="H40" s="12">
        <v>0.14716195160434642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constant_vol_surface</vt:lpstr>
      <vt:lpstr>vol_surface</vt:lpstr>
      <vt:lpstr>linear_variance_interpolation</vt:lpstr>
      <vt:lpstr>extreme_vols</vt:lpstr>
      <vt:lpstr>bootstrapped_vol_surface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Nicole Erasmus</cp:lastModifiedBy>
  <dcterms:created xsi:type="dcterms:W3CDTF">2022-09-08T11:54:39Z</dcterms:created>
  <dcterms:modified xsi:type="dcterms:W3CDTF">2022-10-25T10:04:40Z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2022-09-08T11:54:43Z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32739271-834b-401c-8be4-b577ed22bb24</vt:lpwstr>
  </property>
  <property fmtid="{D5CDD505-2E9C-101B-9397-08002B2CF9AE}" pid="8" name="MSIP_Label_ea60d57e-af5b-4752-ac57-3e4f28ca11dc_ContentBits">
    <vt:lpwstr>0</vt:lpwstr>
  </property>
</Properties>
</file>