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HYPERLINK("https://www.theguardian.com/money/2023/dec/12/uk-homeowners-if-your-mortgage-costs-will-rise-soon-how-are-you-preparing")</f>
        <v/>
      </c>
      <c r="B2" t="inlineStr">
        <is>
          <t>UK homeowners: if your mortgage costs will rise soon, how are you preparing?</t>
        </is>
      </c>
    </row>
    <row r="3">
      <c r="A3">
        <f>HYPERLINK("https://www.theguardian.com/money/2023/dec/12/i-want-to-buy-my-disabled-mum-a-home-in-scotland-but-i-cant-afford-the-property-tax")</f>
        <v/>
      </c>
      <c r="B3" t="inlineStr">
        <is>
          <t>Ask the experts: homebuying
I want to buy my disabled mum a home in Scotland, but I can’t afford the property tax</t>
        </is>
      </c>
    </row>
    <row r="4">
      <c r="A4">
        <f>HYPERLINK("https://www.theguardian.com/money/2023/dec/11/average-asking-price-for-home-in-uk-drops-by-7000-in-december")</f>
        <v/>
      </c>
      <c r="B4" t="inlineStr">
        <is>
          <t>Average asking price for home in UK drops by £7,000 in December</t>
        </is>
      </c>
    </row>
    <row r="5">
      <c r="A5">
        <f>HYPERLINK("https://www.theguardian.com/business/2023/dec/09/costly-credit-and-a-mortgage-timebomb-five-ways-rising-interest-rates-have-hit-the-uk")</f>
        <v/>
      </c>
      <c r="B5" t="inlineStr">
        <is>
          <t>Costly credit and a mortgage timebomb: five ways rising interest rates have hit the UK</t>
        </is>
      </c>
    </row>
    <row r="6">
      <c r="A6">
        <f>HYPERLINK("https://www.theguardian.com/money/2023/dec/08/average-uk-two-year-fixed-mortgage-rate-drops-below-6-per-cent-six-month-low")</f>
        <v/>
      </c>
      <c r="B6" t="inlineStr">
        <is>
          <t>Average UK two-year fixed mortgage rate drops below 6% to six-month low</t>
        </is>
      </c>
    </row>
    <row r="7">
      <c r="A7">
        <f>HYPERLINK("https://www.theguardian.com/business/2023/dec/07/uk-house-prices-rise-again-as-easing-of-mortgage-rates-tempts-more-buyers")</f>
        <v/>
      </c>
      <c r="B7" t="inlineStr">
        <is>
          <t>UK house prices rise again as easing of mortgage rates tempts more buyers</t>
        </is>
      </c>
    </row>
    <row r="8">
      <c r="A8">
        <f>HYPERLINK("https://www.theguardian.com/business/2023/dec/01/uk-economy-shows-signs-of-steadying-amid-pause-in-interest-rate-rises")</f>
        <v/>
      </c>
      <c r="B8" t="inlineStr">
        <is>
          <t>UK economy shows signs of steadying amid pause in interest rate rises</t>
        </is>
      </c>
    </row>
    <row r="9">
      <c r="A9">
        <f>HYPERLINK("https://www.theguardian.com/business/2023/dec/01/uk-house-prices-rise-for-third-straight-month-as-mortgage-rates-fall")</f>
        <v/>
      </c>
      <c r="B9" t="inlineStr">
        <is>
          <t>UK house prices rise for third straight month as mortgage rates fall</t>
        </is>
      </c>
    </row>
    <row r="10">
      <c r="A10">
        <f>HYPERLINK("https://www.theguardian.com/business/2023/nov/27/uk-interest-rates-will-stay-high-for-some-time-stresses-bank-of-england-governor")</f>
        <v/>
      </c>
      <c r="B10" t="inlineStr">
        <is>
          <t>UK interest rates will stay high for some time, stresses Bank of England governor</t>
        </is>
      </c>
    </row>
    <row r="11">
      <c r="A11">
        <f>HYPERLINK("https://www.theguardian.com/money/2023/nov/27/we-are-moving-cities-should-we-get-a-mortgage-if-we-rent-out-our-home")</f>
        <v/>
      </c>
      <c r="B11" t="inlineStr">
        <is>
          <t>Ask the experts: homebuying
We are moving cities – should we get a mortgage if we rent out our home?</t>
        </is>
      </c>
    </row>
    <row r="12">
      <c r="A12">
        <f>HYPERLINK("https://www.theguardian.com/business/2023/nov/17/uk-mortgage-arrears-rise-as-borrowers-feel-squeeze-says-nationwide")</f>
        <v/>
      </c>
      <c r="B12" t="inlineStr">
        <is>
          <t>UK mortgage arrears rise as borrowers feel squeeze, says Nationwide</t>
        </is>
      </c>
    </row>
    <row r="13">
      <c r="A13">
        <f>HYPERLINK("https://www.theguardian.com/money/gallery/2023/nov/10/homes-for-uk-first-time-buyers-in-pictures")</f>
        <v/>
      </c>
      <c r="B13" t="inlineStr">
        <is>
          <t>Fantasy house hunt
Homes for UK first-time buyers – in pictures</t>
        </is>
      </c>
    </row>
    <row r="14">
      <c r="A14">
        <f>HYPERLINK("https://www.theguardian.com/money/2023/nov/09/sharp-rise-in-landlords-and-homeowners-in-mortgage-arrears-data-shows")</f>
        <v/>
      </c>
      <c r="B14" t="inlineStr">
        <is>
          <t>Sharp rise in landlords and homeowners in mortgage arrears, data shows</t>
        </is>
      </c>
    </row>
    <row r="15">
      <c r="A15">
        <f>HYPERLINK("https://www.theguardian.com/money/2023/nov/09/new-mortgage-deal-below-5-percent-watershed-moment-uk-homeowners")</f>
        <v/>
      </c>
      <c r="B15" t="inlineStr">
        <is>
          <t>New mortgage deal falls below 5% in ‘watershed moment’ for UK homeowners</t>
        </is>
      </c>
    </row>
    <row r="16">
      <c r="A16">
        <f>HYPERLINK("https://www.theguardian.com/news/2023/nov/06/gazunder-alert-how-the-uks-house-buyers-are-forcing-sellers-to-slash-prices")</f>
        <v/>
      </c>
      <c r="B16" t="inlineStr">
        <is>
          <t>Pass notes
Gazunder alert! How the UK’s house buyers are forcing sellers to slash prices</t>
        </is>
      </c>
    </row>
    <row r="17">
      <c r="A17">
        <f>HYPERLINK("https://www.theguardian.com/money/2023/nov/06/should-my-bonus-go-on-overpaying-the-mortgage-or-into-a-high-interest-savings-account")</f>
        <v/>
      </c>
      <c r="B17" t="inlineStr">
        <is>
          <t>Ask the experts: homebuying
Should my bonus go on overpaying the mortgage or into a high-interest savings account?</t>
        </is>
      </c>
    </row>
    <row r="18">
      <c r="A18">
        <f>HYPERLINK("https://www.theguardian.com/business/2023/nov/05/as-the-bank-of-england-puts-rate-rises-on-hold-what-are-the-ups-and-the-downs")</f>
        <v/>
      </c>
      <c r="B18" t="inlineStr">
        <is>
          <t>As the Bank of England puts rate rises on hold, what are the ups … and the downs?</t>
        </is>
      </c>
    </row>
    <row r="19">
      <c r="A19">
        <f>HYPERLINK("https://www.theguardian.com/business/2023/nov/02/uk-mortgage-lenders-will-use-eye-catching-rates-to-compete-for-business")</f>
        <v/>
      </c>
      <c r="B19" t="inlineStr">
        <is>
          <t>UK mortgage borrowers can expect competitive rates but higher fees</t>
        </is>
      </c>
    </row>
    <row r="20">
      <c r="A20">
        <f>HYPERLINK("https://www.theguardian.com/business/2023/nov/02/labour-says-630000-will-be-hit-by-surge-in-mortgage-costs-before-2024-elections")</f>
        <v/>
      </c>
      <c r="B20" t="inlineStr">
        <is>
          <t>Labour says 630,000 will be hit by surge in mortgage costs before 2024 elections</t>
        </is>
      </c>
    </row>
    <row r="21">
      <c r="A21">
        <f>HYPERLINK("https://www.theguardian.com/business/2023/oct/30/uk-mortgage-approvals-interest-rates-property-market")</f>
        <v/>
      </c>
      <c r="B21" t="inlineStr">
        <is>
          <t>UK mortgage approvals slump before interest rates decision</t>
        </is>
      </c>
    </row>
    <row r="22">
      <c r="A22">
        <f>HYPERLINK("https://www.theguardian.com/money/2023/oct/26/people-falling-behind-on-mortgage-repayments-interest-rates-arrears")</f>
        <v/>
      </c>
      <c r="B22" t="inlineStr">
        <is>
          <t>‘Every night is sleepless’: the people falling behind on mortgage repayments</t>
        </is>
      </c>
    </row>
    <row r="23">
      <c r="A23">
        <f>HYPERLINK("https://www.theguardian.com/business/2023/oct/25/uk-house-prices-will-not-stop-falling-until-2025-lloyds-predicts")</f>
        <v/>
      </c>
      <c r="B23" t="inlineStr">
        <is>
          <t>UK house prices will not stop falling until 2025, Lloyds predicts</t>
        </is>
      </c>
    </row>
    <row r="24">
      <c r="A24">
        <f>HYPERLINK("https://www.theguardian.com/money/2023/oct/23/should-we-take-a-two-year-fixed-mortgage-or-a-cheaper-five-year-deal")</f>
        <v/>
      </c>
      <c r="B24" t="inlineStr">
        <is>
          <t>Ask the experts: homebuying
Should we take a two-year fixed mortgage or a cheaper five-year deal?</t>
        </is>
      </c>
    </row>
    <row r="25">
      <c r="A25">
        <f>HYPERLINK("https://www.theguardian.com/business/2023/oct/18/barratt-buyers-mortgages-uk-housebuilder-help-to-buy-scheme")</f>
        <v/>
      </c>
      <c r="B25" t="inlineStr">
        <is>
          <t>Barratt warns of ‘uncertain’ year as buyers struggle with mortgages</t>
        </is>
      </c>
    </row>
    <row r="26">
      <c r="A26">
        <f>HYPERLINK("https://www.theguardian.com/money/2023/oct/16/we-have-10000-left-after-a-house-move-should-we-save-it-or-overpay-the-mortgage")</f>
        <v/>
      </c>
      <c r="B26" t="inlineStr">
        <is>
          <t>Ask the experts: homebuying
We have £10,000 left after a house move – should we save it or overpay the mortgage?</t>
        </is>
      </c>
    </row>
    <row r="27">
      <c r="A27">
        <f>HYPERLINK("https://www.theguardian.com/business/2023/oct/10/bank-of-england-flags-concerns-over-longer-mortgages-and-rise-in-credit-card-use")</f>
        <v/>
      </c>
      <c r="B27" t="inlineStr">
        <is>
          <t>Bank of England flags concerns over longer mortgages and rise in credit card use</t>
        </is>
      </c>
    </row>
    <row r="28">
      <c r="A28">
        <f>HYPERLINK("https://www.theguardian.com/lifeandstyle/2023/oct/08/does-your-12-year-old-have-a-pension-yet-the-best-financial-advice-for-every-stage-of-your-childs-life")</f>
        <v/>
      </c>
      <c r="B28" t="inlineStr">
        <is>
          <t>Does your 12 year old have a pension yet? The best financial advice for every stage of your child’s life</t>
        </is>
      </c>
    </row>
    <row r="29">
      <c r="A29">
        <f>HYPERLINK("https://www.theguardian.com/business/2023/oct/06/buyers-market-fuels-fastest-fall-in-house-prices-in-14-years")</f>
        <v/>
      </c>
      <c r="B29" t="inlineStr">
        <is>
          <t>Buyer’s market fuels fastest fall in UK house prices in 14 years</t>
        </is>
      </c>
    </row>
    <row r="30">
      <c r="A30">
        <f>HYPERLINK("https://www.theguardian.com/money/2023/oct/05/supply-shortages-and-mortgage-rate-rises-push-uk-rents-to-highest-point-ever")</f>
        <v/>
      </c>
      <c r="B30" t="inlineStr">
        <is>
          <t>Supply shortages and mortgage rate rises push UK rents to highest point ever</t>
        </is>
      </c>
    </row>
    <row r="31">
      <c r="A31">
        <f>HYPERLINK("https://www.theguardian.com/money/2023/oct/02/should-we-add-our-childrens-names-to-our-buy-to-let-mortgage")</f>
        <v/>
      </c>
      <c r="B31" t="inlineStr">
        <is>
          <t>Ask the experts: homebuying
Should we add our children’s names to our buy-to-let mortgage?</t>
        </is>
      </c>
    </row>
    <row r="32">
      <c r="A32">
        <f>HYPERLINK("https://www.theguardian.com/money/2023/oct/02/one-in-four-new-uk-homeowners-opt-for-marathon-mortgages-to-cut-payments")</f>
        <v/>
      </c>
      <c r="B32" t="inlineStr">
        <is>
          <t>One in four new UK homeowners opt for ‘marathon mortgages’ to cut payments</t>
        </is>
      </c>
    </row>
    <row r="33">
      <c r="A33">
        <f>HYPERLINK("https://www.theguardian.com/money/2023/sep/28/average-five-year-fixed-mortgage-rate-in-uk-falls-back-below-6")</f>
        <v/>
      </c>
      <c r="B33" t="inlineStr">
        <is>
          <t>Average five-year fixed mortgage rate in UK falls back below 6%</t>
        </is>
      </c>
    </row>
    <row r="34">
      <c r="A34">
        <f>HYPERLINK("https://www.theguardian.com/money/2023/sep/28/mortgage-payers-higher-payments-savings-pensions-kpmg")</f>
        <v/>
      </c>
      <c r="B34" t="inlineStr">
        <is>
          <t>UK mortgage payers making big changes to meet higher payments, survey finds</t>
        </is>
      </c>
    </row>
    <row r="35">
      <c r="A35">
        <f>HYPERLINK("https://www.theguardian.com/business/2023/sep/27/first-time-buyers-in-uk-drop-by-a-fifth-as-higher-mortgage-costs-bite")</f>
        <v/>
      </c>
      <c r="B35" t="inlineStr">
        <is>
          <t>First-time buyers in UK drop by a fifth as higher mortgage costs bite</t>
        </is>
      </c>
    </row>
    <row r="36">
      <c r="A36">
        <f>HYPERLINK("https://www.theguardian.com/money/2023/sep/25/dilemma-for-muslim-homebuyers-compelled-to-pay-a-high-price-for-loans")</f>
        <v/>
      </c>
      <c r="B36" t="inlineStr">
        <is>
          <t>Dilemma for Muslim homebuyers compelled to pay a high price for loans</t>
        </is>
      </c>
    </row>
    <row r="37">
      <c r="A37">
        <f>HYPERLINK("https://www.theguardian.com/money/2023/sep/22/uk-lenders-mortgage-rate-cuts-bank-of-england-borrowing-costs")</f>
        <v/>
      </c>
      <c r="B37" t="inlineStr">
        <is>
          <t>UK lenders expected to make further mortgage rate cuts next week</t>
        </is>
      </c>
    </row>
    <row r="38">
      <c r="A38">
        <f>HYPERLINK("https://www.theguardian.com/business/2023/sep/22/we-lost-about-100000-one-year-on-britons-count-cost-of-the-mini-budget")</f>
        <v/>
      </c>
      <c r="B38" t="inlineStr">
        <is>
          <t>‘We lost about £100,000’: one year on, Britons count cost of the mini-budget</t>
        </is>
      </c>
    </row>
    <row r="39">
      <c r="A39">
        <f>HYPERLINK("https://www.theguardian.com/money/2023/sep/22/uk-mortgageinterest-rates-tracker-two-year-or-five-year-fix")</f>
        <v/>
      </c>
      <c r="B39" t="inlineStr">
        <is>
          <t>As UK mortgage interest rates fall, should you choose a two-year or five-year fix?</t>
        </is>
      </c>
    </row>
    <row r="40">
      <c r="A40">
        <f>HYPERLINK("https://www.theguardian.com/money/2023/sep/20/mortgage-lenders-including-natwest-cut-rates-after-surprise-inflation-drop")</f>
        <v/>
      </c>
      <c r="B40" t="inlineStr">
        <is>
          <t>Mortgage lenders including NatWest cut rates after surprise inflation drop</t>
        </is>
      </c>
    </row>
    <row r="41">
      <c r="A41">
        <f>HYPERLINK("https://www.theguardian.com/money/2023/sep/18/help-to-buy-delays-leave-sellers-and-remortgagors-stuck-and-paying-more")</f>
        <v/>
      </c>
      <c r="B41" t="inlineStr">
        <is>
          <t>Help-to-buy delays leave borrowers unable to sell or remortgage and paying more</t>
        </is>
      </c>
    </row>
    <row r="42">
      <c r="A42">
        <f>HYPERLINK("https://www.theguardian.com/money/2023/sep/18/we-bought-a-house-with-my-parents-can-we-get-a-mortgage-to-buy-their-share")</f>
        <v/>
      </c>
      <c r="B42" t="inlineStr">
        <is>
          <t>Ask the experts: homebuying
We bought a house with my parents – can we get a mortgage to buy their share?</t>
        </is>
      </c>
    </row>
    <row r="43">
      <c r="A43">
        <f>HYPERLINK("https://www.theguardian.com/money/2023/sep/18/uk-house-sellers-cutting-asking-price-rightmove")</f>
        <v/>
      </c>
      <c r="B43" t="inlineStr">
        <is>
          <t>Proportion of UK house sellers cutting asking price reaches ‘highest in over a decade’</t>
        </is>
      </c>
    </row>
    <row r="44">
      <c r="A44">
        <f>HYPERLINK("https://www.theguardian.com/money/2023/sep/14/uk-mortgage-war-underway-as-lender-offers-499-fixed-rate")</f>
        <v/>
      </c>
      <c r="B44" t="inlineStr">
        <is>
          <t>UK mortgage war ‘under way’ as lender offers 4.99% fixed rate</t>
        </is>
      </c>
    </row>
    <row r="45">
      <c r="A45">
        <f>HYPERLINK("https://www.theguardian.com/global/2023/sep/13/uk-homeowners-tell-us-if-you-got-into-mortgage-arrears-recently")</f>
        <v/>
      </c>
      <c r="B45" t="inlineStr">
        <is>
          <t>UK homeowners and landlords: tell us if you got into mortgage arrears recently</t>
        </is>
      </c>
    </row>
    <row r="46">
      <c r="A46">
        <f>HYPERLINK("https://www.theguardian.com/money/2023/sep/12/uk-mortgage-meltdown-looms-amid-terrifying-growth-in-arrears")</f>
        <v/>
      </c>
      <c r="B46" t="inlineStr">
        <is>
          <t>UK ‘mortgage meltdown’ looms amid ‘terrifying’ growth in arrears</t>
        </is>
      </c>
    </row>
    <row r="47">
      <c r="A47">
        <f>HYPERLINK("https://www.theguardian.com/money/2023/sep/11/my-five-year-fixed-rate-mortgage-deal-is-ending-what-should-i-do-next")</f>
        <v/>
      </c>
      <c r="B47" t="inlineStr">
        <is>
          <t>Ask the experts: homebuying
My five-year fixed-rate mortgage deal is ending. What should I do next?</t>
        </is>
      </c>
    </row>
    <row r="48">
      <c r="A48">
        <f>HYPERLINK("https://www.theguardian.com/money/2023/sep/07/new-uk-mortgage-lender-perenna-offers-30-year-fixed-rate-deals")</f>
        <v/>
      </c>
      <c r="B48" t="inlineStr">
        <is>
          <t>New UK mortgage lender Perenna offers 30-year fixed-rate deals</t>
        </is>
      </c>
    </row>
    <row r="49">
      <c r="A49">
        <f>HYPERLINK("https://www.theguardian.com/money/2023/sep/04/hsbc-and-natwest-cut-mortgage-rates-again-as-others-tipped-to-follow")</f>
        <v/>
      </c>
      <c r="B49" t="inlineStr">
        <is>
          <t>HSBC and NatWest cut mortgage rates again as rivals tipped to follow</t>
        </is>
      </c>
    </row>
    <row r="50">
      <c r="A50">
        <f>HYPERLINK("https://www.theguardian.com/money/2023/sep/02/uk-mortgage-holders-pay-it-off-hsbc-maximum-home-loan-term")</f>
        <v/>
      </c>
      <c r="B50" t="inlineStr">
        <is>
          <t>Third of UK mortgage holders ‘do not think they will pay it off by 65’</t>
        </is>
      </c>
    </row>
    <row r="51">
      <c r="A51">
        <f>HYPERLINK("https://www.theguardian.com/business/2023/sep/01/uk-house-prices-fall-at-fastest-rate-since-2009-says-nationwide")</f>
        <v/>
      </c>
      <c r="B51" t="inlineStr">
        <is>
          <t>UK house prices fall at fastest rate since 2009, says Nationwide</t>
        </is>
      </c>
    </row>
    <row r="52">
      <c r="A52">
        <f>HYPERLINK("https://www.theguardian.com/business/live/2023/aug/30/easyjet-flights-air-traffic-airports-delays-bank-of-england-mortgages-interest-rates-us-gdp-business-live")</f>
        <v/>
      </c>
      <c r="B52" t="inlineStr">
        <is>
          <t>Business live
Rishi Sunak says airlines must help stranded passengers after ‘dodgy flight plan’ caused meltdown – as it happened</t>
        </is>
      </c>
    </row>
    <row r="53">
      <c r="A53">
        <f>HYPERLINK("https://www.theguardian.com/money/2023/aug/30/uk-mortgage-approvals-fall-to-five-month-low-interest-rate-hikes-hit-demand")</f>
        <v/>
      </c>
      <c r="B53" t="inlineStr">
        <is>
          <t>UK mortgage approvals fall to five-month low as rate hikes hit demand</t>
        </is>
      </c>
    </row>
    <row r="54">
      <c r="A54">
        <f>HYPERLINK("https://www.theguardian.com/business/2023/aug/30/uk-home-sales-zoopla-interest-rate-rises-mortgages-property")</f>
        <v/>
      </c>
      <c r="B54" t="inlineStr">
        <is>
          <t>UK home sales in 2023 will be lowest in a decade, says Zoopla</t>
        </is>
      </c>
    </row>
    <row r="55">
      <c r="A55">
        <f>HYPERLINK("https://www.theguardian.com/money/2023/aug/28/joint-mortgage-pay-early-interest-rates")</f>
        <v/>
      </c>
      <c r="B55" t="inlineStr">
        <is>
          <t>Ask the experts: homebuying
I have a joint mortgage and want to pay up early. What are the implications?</t>
        </is>
      </c>
    </row>
    <row r="56">
      <c r="A56">
        <f>HYPERLINK("https://www.theguardian.com/money/2023/aug/27/homeowners-left-out-of-pocket-after-two-year-delays-at-uk-land-registry")</f>
        <v/>
      </c>
      <c r="B56" t="inlineStr">
        <is>
          <t>Homeowners left out of pocket after two-year delays at UK Land Registry</t>
        </is>
      </c>
    </row>
    <row r="57">
      <c r="A57">
        <f>HYPERLINK("https://www.theguardian.com/business/2023/aug/14/number-of-landlords-selling-up-in-uk-grows-mortgage-rates-surge-buy-to-let")</f>
        <v/>
      </c>
      <c r="B57" t="inlineStr">
        <is>
          <t>Number of landlords selling up in UK grows as mortgage rates surge</t>
        </is>
      </c>
    </row>
    <row r="58">
      <c r="A58">
        <f>HYPERLINK("https://www.theguardian.com/money/2023/aug/12/how-six-uk-couples-manage-family-finances-now-the-pressure-is-on")</f>
        <v/>
      </c>
      <c r="B58" t="inlineStr">
        <is>
          <t>How six UK couples manage family finances now the pressure is on</t>
        </is>
      </c>
    </row>
    <row r="59">
      <c r="A59">
        <f>HYPERLINK("https://www.theguardian.com/money/2023/aug/10/natwest-and-virgin-money-cut-rates-as-mortgage-price-war-spreads")</f>
        <v/>
      </c>
      <c r="B59" t="inlineStr">
        <is>
          <t>NatWest and Virgin Money cut rates as mortgage ‘price war’ spreads</t>
        </is>
      </c>
    </row>
    <row r="60">
      <c r="A60">
        <f>HYPERLINK("https://www.theguardian.com/money/2023/aug/10/uk-mortgage-holders-share-your-experience-of-rising-costs")</f>
        <v/>
      </c>
      <c r="B60" t="inlineStr">
        <is>
          <t>UK mortgage holders: share your experience of repossession</t>
        </is>
      </c>
    </row>
    <row r="61">
      <c r="A61">
        <f>HYPERLINK("https://www.theguardian.com/money/2023/aug/09/four-of-britains-biggest-lenders-cut-rates-on-fixed-mortgage-deals")</f>
        <v/>
      </c>
      <c r="B61" t="inlineStr">
        <is>
          <t>Four of Britain’s biggest lenders cut rates on fixed mortgage deals</t>
        </is>
      </c>
    </row>
    <row r="62">
      <c r="A62">
        <f>HYPERLINK("https://www.theguardian.com/business/2023/aug/09/bellway-cuts-jobs-in-anticipation-of-uk-property-market-slowdown")</f>
        <v/>
      </c>
      <c r="B62" t="inlineStr">
        <is>
          <t>Bellway cuts jobs in anticipation of UK property market slowdown</t>
        </is>
      </c>
    </row>
    <row r="63">
      <c r="A63">
        <f>HYPERLINK("https://www.theguardian.com/money/2023/aug/07/families-face-tough-choices-over-lifestyle-as-mortgage-costs-soar")</f>
        <v/>
      </c>
      <c r="B63" t="inlineStr">
        <is>
          <t>Families face tough choices over lifestyle as mortgage costs soar</t>
        </is>
      </c>
    </row>
    <row r="64">
      <c r="A64">
        <f>HYPERLINK("https://www.theguardian.com/money/2023/aug/07/uk-house-prices-drop-again-as-halifax-says-first-time-buyers-are-switching-to-smaller-homes")</f>
        <v/>
      </c>
      <c r="B64" t="inlineStr">
        <is>
          <t>UK house prices drop again as Halifax says first-time buyers are switching to smaller homes</t>
        </is>
      </c>
    </row>
    <row r="65">
      <c r="A65">
        <f>HYPERLINK("https://www.theguardian.com/money/2023/aug/07/should-i-overpay-my-mortgage-monthly-or-with-a-lump-sum-at-the-end-of-each-year")</f>
        <v/>
      </c>
      <c r="B65" t="inlineStr">
        <is>
          <t>Ask the experts: homebuying
Should I overpay my mortgage monthly or with a lump sum at the end of each year?</t>
        </is>
      </c>
    </row>
    <row r="66">
      <c r="A66">
        <f>HYPERLINK("https://www.theguardian.com/politics/2023/aug/06/kwasi-kwarteng-mortgage-payments-mini-budget-turmoil")</f>
        <v/>
      </c>
      <c r="B66" t="inlineStr">
        <is>
          <t>Kwasi Kwarteng admits mini-budget turmoil affected his mortgage</t>
        </is>
      </c>
    </row>
    <row r="67">
      <c r="A67">
        <f>HYPERLINK("https://www.theguardian.com/money/2023/aug/06/help-to-buy-delays-still-blocking-property-sales-and-remortgages")</f>
        <v/>
      </c>
      <c r="B67" t="inlineStr">
        <is>
          <t>Help-to-buy paperwork delays still endangering property sales and remortgages</t>
        </is>
      </c>
    </row>
    <row r="68">
      <c r="A68">
        <f>HYPERLINK("https://www.theguardian.com/business/2023/aug/03/uk-interest-rate-rise-what-it-means-for-you")</f>
        <v/>
      </c>
      <c r="B68" t="inlineStr">
        <is>
          <t>UK interest rate rise: what it means for you</t>
        </is>
      </c>
    </row>
    <row r="69">
      <c r="A69">
        <f>HYPERLINK("https://www.theguardian.com/money/2023/aug/03/its-a-bloodbath-the-uk-homeowners-on-variable-mortgages-fearing-another-rate-rise")</f>
        <v/>
      </c>
      <c r="B69" t="inlineStr">
        <is>
          <t>‘It’s a bloodbath’: the UK homeowners on variable rate mortgages</t>
        </is>
      </c>
    </row>
    <row r="70">
      <c r="A70">
        <f>HYPERLINK("https://www.theguardian.com/business/2023/aug/02/housing-market-hurt-by-rising-interest-rates-warns-taylor-wimpey")</f>
        <v/>
      </c>
      <c r="B70" t="inlineStr">
        <is>
          <t>Rising UK interest rates force homebuyers to take on longer mortgages</t>
        </is>
      </c>
    </row>
    <row r="71">
      <c r="A71">
        <f>HYPERLINK("https://www.theguardian.com/business/2023/jul/31/uk-mortgage-approvals-rise-despite-surge-in-borrowing-rates")</f>
        <v/>
      </c>
      <c r="B71" t="inlineStr">
        <is>
          <t>UK mortgage approvals rise despite surge in borrowing rates</t>
        </is>
      </c>
    </row>
    <row r="72">
      <c r="A72">
        <f>HYPERLINK("https://www.theguardian.com/money/2023/jul/31/can-we-avoid-stamp-duty-on-a-second-house-if-my-husband-buys-it-in-his-name")</f>
        <v/>
      </c>
      <c r="B72" t="inlineStr">
        <is>
          <t>Ask the experts: homebuying
Can we avoid stamp duty on a second house if my husband buys it in his name?</t>
        </is>
      </c>
    </row>
    <row r="73">
      <c r="A73">
        <f>HYPERLINK("https://www.theguardian.com/business/2023/jul/30/mortgage-rates-ease-as-bank-of-englands-bitter-medicine-shows-signs-of-working")</f>
        <v/>
      </c>
      <c r="B73" t="inlineStr">
        <is>
          <t>Observer business agenda
Mortgage rates ease as Bank of England’s bitter medicine shows signs of working</t>
        </is>
      </c>
    </row>
    <row r="74">
      <c r="A74">
        <f>HYPERLINK("https://www.theguardian.com/money/2023/jul/28/weve-no-magic-wand-uk-mortgage-advisers-face-an-avalanche-of-queries")</f>
        <v/>
      </c>
      <c r="B74" t="inlineStr">
        <is>
          <t>‘We’ve no magic wand’: UK mortgage advisers face an avalanche of queries</t>
        </is>
      </c>
    </row>
    <row r="75">
      <c r="A75">
        <f>HYPERLINK("https://www.theguardian.com/money/2023/jul/28/big-uk-lender-cut-fixed-mortgage-deal-sign-rate-close-peaking")</f>
        <v/>
      </c>
      <c r="B75" t="inlineStr">
        <is>
          <t>Big UK lenders cut fixed mortgage deals in sign rates may be close to peaking</t>
        </is>
      </c>
    </row>
    <row r="76">
      <c r="A76">
        <f>HYPERLINK("https://www.theguardian.com/business/2023/jul/25/one-four-new-uk-homebuyers-under-25-rely-bank-mum-dad-study")</f>
        <v/>
      </c>
      <c r="B76" t="inlineStr">
        <is>
          <t>One in four new UK homebuyers under 25 rely on ‘bank of mum and dad’ – study</t>
        </is>
      </c>
    </row>
    <row r="77">
      <c r="A77">
        <f>HYPERLINK("https://www.theguardian.com/money/2023/jul/20/hope-for-homebuyers-as-rates-fall-on-uk-fixed-rate-mortgage-deals")</f>
        <v/>
      </c>
      <c r="B77" t="inlineStr">
        <is>
          <t>Hope for homebuyers as rates fall on UK fixed mortgage deals</t>
        </is>
      </c>
    </row>
    <row r="78">
      <c r="A78">
        <f>HYPERLINK("https://www.theguardian.com/money/2023/jul/17/in-the-balance-with-rates-rising-is-overpaying-your-mortgage-a-good-move")</f>
        <v/>
      </c>
      <c r="B78" t="inlineStr">
        <is>
          <t>In the balance: with rates rising, is overpaying your mortgage a good move?</t>
        </is>
      </c>
    </row>
    <row r="79">
      <c r="A79">
        <f>HYPERLINK("https://www.theguardian.com/commentisfree/2023/jul/15/labour-approach-britain-failed-tory-rebuild")</f>
        <v/>
      </c>
      <c r="B79" t="inlineStr">
        <is>
          <t>Labour will rebuild broken Britain with big reforms, not big spending. That’s a promise</t>
        </is>
      </c>
    </row>
    <row r="80">
      <c r="A80">
        <f>HYPERLINK("https://www.theguardian.com/business/nils-pratley-on-finance/2023/jul/13/a-crash-is-unlikely-but-the-fall-in-uk-home-prices-has-a-long-way-to-go")</f>
        <v/>
      </c>
      <c r="B80" t="inlineStr">
        <is>
          <t>Nils Pratley on finance
A crash is unlikely but the fall in UK home prices has a long way to go</t>
        </is>
      </c>
    </row>
    <row r="81">
      <c r="A81">
        <f>HYPERLINK("https://www.theguardian.com/business/2023/jul/13/profits-at-uk-homebuilder-barratt-drop-by-half-as-buyer-demand-slumps")</f>
        <v/>
      </c>
      <c r="B81" t="inlineStr">
        <is>
          <t>Profits at UK homebuilder Barratt drop as buyer demand slumps</t>
        </is>
      </c>
    </row>
    <row r="82">
      <c r="A82">
        <f>HYPERLINK("https://www.theguardian.com/business/2023/jul/13/uk-gdp-mortgage-payers-worst-fears-are-likely-to-come-true")</f>
        <v/>
      </c>
      <c r="B82" t="inlineStr">
        <is>
          <t>UK GDP: mortgage payers’ worst fears are likely to come true</t>
        </is>
      </c>
    </row>
    <row r="83">
      <c r="A83">
        <f>HYPERLINK("https://www.theguardian.com/business/2023/jul/12/uk-lenders-stress-tests-bank-of-england-risks-financial-stability-resilience")</f>
        <v/>
      </c>
      <c r="B83" t="inlineStr">
        <is>
          <t>Nils Pratley on finance
UK lenders passed stress tests – but no one should feel relaxed by the news</t>
        </is>
      </c>
    </row>
    <row r="84">
      <c r="A84">
        <f>HYPERLINK("https://www.theguardian.com/artanddesign/2023/jun/28/the-delight-of-seeing-a-vermeer-at-no-cost")</f>
        <v/>
      </c>
      <c r="B84" t="inlineStr">
        <is>
          <t>Brief letters
The delight of seeing a Vermeer at no cost</t>
        </is>
      </c>
    </row>
    <row r="85">
      <c r="A85">
        <f>HYPERLINK("https://www.theguardian.com/money/2023/jun/28/high-mortgage-rates-forcing-sellers-to-accept-lower-offers-on-homes-zoopla")</f>
        <v/>
      </c>
      <c r="B85" t="inlineStr">
        <is>
          <t>High mortgage rates forcing sellers to accept lower offers on homes – Zoopla</t>
        </is>
      </c>
    </row>
    <row r="86">
      <c r="A86">
        <f>HYPERLINK("https://www.theguardian.com/politics/live/2023/jun/26/rishi-sunak-nhs-health-keir-starmer-covid-inquiry-uk-politics-live")</f>
        <v/>
      </c>
      <c r="B86" t="inlineStr">
        <is>
          <t>Politics live with Andrew Sparrow
Government scheme to send asylum seekers to Rwanda will cost £169,000 per person, Home Office says – as it happened</t>
        </is>
      </c>
    </row>
    <row r="87">
      <c r="A87">
        <f>HYPERLINK("https://www.theguardian.com/money/2023/jun/26/two-and-five-year-fixed-rate-mortgages-in-uk-at-highest-level-for-seven-months")</f>
        <v/>
      </c>
      <c r="B87" t="inlineStr">
        <is>
          <t>Two and five-year fixed-rate mortgages in UK at highest level for seven months</t>
        </is>
      </c>
    </row>
    <row r="88">
      <c r="A88">
        <f>HYPERLINK("https://www.theguardian.com/politics/2023/jun/26/heres-how-we-can-stop-britains-inflation-nightmare")</f>
        <v/>
      </c>
      <c r="B88" t="inlineStr">
        <is>
          <t>Here’s how we can stop Britain’s inflation nightmare</t>
        </is>
      </c>
    </row>
    <row r="89">
      <c r="A89">
        <f>HYPERLINK("https://www.theguardian.com/business/2023/jun/25/young-adults-pay-heaviest-price-for-britains-exploding-mortgage-timebomb")</f>
        <v/>
      </c>
      <c r="B89" t="inlineStr">
        <is>
          <t>Economics viewpoint
Young adults pay heaviest price for Britain’s exploding mortgage timebomb</t>
        </is>
      </c>
    </row>
    <row r="90">
      <c r="A90">
        <f>HYPERLINK("https://www.theguardian.com/society/2023/jun/25/margaret-thatchers-dream-turns-to-dust-the-days-of-easy-home-buying-are-over")</f>
        <v/>
      </c>
      <c r="B90" t="inlineStr">
        <is>
          <t>Margaret Thatcher’s dream turns to dust: the days of easy home buying are over</t>
        </is>
      </c>
    </row>
    <row r="91">
      <c r="A91">
        <f>HYPERLINK("https://www.theguardian.com/business/2023/jun/25/theres-a-lot-of-anger-the-mortgage-trap-ensnaring-the-tories-in-their-heartlands")</f>
        <v/>
      </c>
      <c r="B91" t="inlineStr">
        <is>
          <t>‘There’s a lot of anger’: the mortgage trap ensnaring the Tories in their heartlands</t>
        </is>
      </c>
    </row>
    <row r="92">
      <c r="A92">
        <f>HYPERLINK("https://www.theguardian.com/business/2023/jun/25/the-mortgage-crisis-has-changed-our-lives-borrowers-in-england-reel-from-latest-rise-in-rates")</f>
        <v/>
      </c>
      <c r="B92" t="inlineStr">
        <is>
          <t>‘The mortgage crisis has changed our lives’: borrowers in England reel from latest rise in rates</t>
        </is>
      </c>
    </row>
    <row r="93">
      <c r="A93">
        <f>HYPERLINK("https://www.theguardian.com/business/2023/jun/24/mortgage-rise-impact-will-dwarf-energy-bills-crisis-for-uk-homeowners")</f>
        <v/>
      </c>
      <c r="B93" t="inlineStr">
        <is>
          <t>Mortgage rise impact ‘will dwarf energy bills crisis’ for UK homeowners</t>
        </is>
      </c>
    </row>
    <row r="94">
      <c r="A94">
        <f>HYPERLINK("https://www.theguardian.com/money/2023/jun/24/interest-only-mortgages-a-godsend-for-uk-borrowers-if-you-can-get-one")</f>
        <v/>
      </c>
      <c r="B94" t="inlineStr">
        <is>
          <t>Interest-only mortgages: a godsend for UK borrowers (if you can get one)</t>
        </is>
      </c>
    </row>
    <row r="95">
      <c r="A95">
        <f>HYPERLINK("https://www.theguardian.com/money/2023/jun/24/mortgages-how-to-cope-as-uk-interest-rates-hit-the-roof")</f>
        <v/>
      </c>
      <c r="B95" t="inlineStr">
        <is>
          <t>Mortgages: how to cope as UK interest rates hit the roof</t>
        </is>
      </c>
    </row>
    <row r="96">
      <c r="A96">
        <f>HYPERLINK("https://www.theguardian.com/money/2023/jun/24/uk-mortgage-rate-crisis-driving-record-rent-squeeze-as-landlords-pass-higher-costs-on-to-tenants")</f>
        <v/>
      </c>
      <c r="B96" t="inlineStr">
        <is>
          <t>UK mortgage rate crisis driving record rent squeeze as landlords pass higher costs on to tenants</t>
        </is>
      </c>
    </row>
    <row r="97">
      <c r="A97">
        <f>HYPERLINK("https://www.theguardian.com/money/2023/jun/23/mortgage-12-month-grace-period-whats-in-it-for-you")</f>
        <v/>
      </c>
      <c r="B97" t="inlineStr">
        <is>
          <t>Mortgage 12-month grace period: what’s in it for you?</t>
        </is>
      </c>
    </row>
    <row r="98">
      <c r="A98">
        <f>HYPERLINK("https://www.theguardian.com/money/2023/jun/23/mortgage-pressures-will-not-tip-uk-into-wave-of-repossessions-fca-says")</f>
        <v/>
      </c>
      <c r="B98" t="inlineStr">
        <is>
          <t>Mortgage pressures will not tip UK into wave of repossessions, FCA says</t>
        </is>
      </c>
    </row>
    <row r="99">
      <c r="A99">
        <f>HYPERLINK("https://www.theguardian.com/business/2023/jun/23/why-are-uk-banks-taking-so-long-to-pass-higher-interest-rates-on-to-savers")</f>
        <v/>
      </c>
      <c r="B99" t="inlineStr">
        <is>
          <t>Why are UK banks taking so long to pass higher interest rates on to savers?</t>
        </is>
      </c>
    </row>
    <row r="100">
      <c r="A100">
        <f>HYPERLINK("https://www.theguardian.com/politics/live/2023/jun/23/brexit-anniversary-poll-eu-rishi-sunak-jeremy-hunt-inflation-mortgages-uk-politics-live")</f>
        <v/>
      </c>
      <c r="B100" t="inlineStr">
        <is>
          <t>Politics live with Andrew Sparrow
Dissatisfaction with Rishi Sunak’s government at near record levels, poll suggests – as it happened</t>
        </is>
      </c>
    </row>
    <row r="101">
      <c r="A101">
        <f>HYPERLINK("https://www.theguardian.com/business/live/2023/jun/23/uk-chancellor-jeremy-hunt-lenders-mortgage-crisis-interest-rates-inflation-business-live")</f>
        <v/>
      </c>
      <c r="B101" t="inlineStr">
        <is>
          <t>Business live
UK mortgage holders to get 12-month grace period before repossessions after sharp rate hike – as it happened</t>
        </is>
      </c>
    </row>
    <row r="102">
      <c r="A102">
        <f>HYPERLINK("https://www.theguardian.com/business/2023/jun/23/jeremy-hunt-meets-uks-biggest-lenders-in-effort-to-quell-mortgage-crisis")</f>
        <v/>
      </c>
      <c r="B102" t="inlineStr">
        <is>
          <t>Mortgage crisis: UK lenders agree to 12-month grace period on repossessions</t>
        </is>
      </c>
    </row>
    <row r="103">
      <c r="A103">
        <f>HYPERLINK("https://www.theguardian.com/politics/2023/jun/23/ever-higher-mortgage-rates-will-leave-rishi-sunak-feeling-low")</f>
        <v/>
      </c>
      <c r="B103" t="inlineStr">
        <is>
          <t>Ever-higher mortgage rates will leave Rishi Sunak feeling low</t>
        </is>
      </c>
    </row>
    <row r="104">
      <c r="A104">
        <f>HYPERLINK("https://www.theguardian.com/politics/2023/jun/22/shock-and-awe-interest-rate-rise-rishi-sunak-cost-of-living-pledge-in-tatters")</f>
        <v/>
      </c>
      <c r="B104" t="inlineStr">
        <is>
          <t>‘Shock and awe’ interest rate rise leaves Sunak’s cost of living pledge in tatters</t>
        </is>
      </c>
    </row>
    <row r="105">
      <c r="A105">
        <f>HYPERLINK("https://www.theguardian.com/business/2023/jun/22/markets-predict-uk-interest-rate-bank-of-england")</f>
        <v/>
      </c>
      <c r="B105" t="inlineStr">
        <is>
          <t>Markets predict 6% UK interest rate by end of year</t>
        </is>
      </c>
    </row>
    <row r="106">
      <c r="A106">
        <f>HYPERLINK("https://www.theguardian.com/commentisfree/picture/2023/jun/22/ben-jennings-on-the-uks-mortgage-crisis-cartoon")</f>
        <v/>
      </c>
      <c r="B106" t="inlineStr">
        <is>
          <t>Guardian Opinion cartoon
Ben Jennings on the UK’s mortgage crisis – cartoon</t>
        </is>
      </c>
    </row>
    <row r="107">
      <c r="A107">
        <f>HYPERLINK("https://www.theguardian.com/politics/live/2023/jun/22/james-cleverly-rishi-sunak-inflation-interest-rates-mortgages-covid-inquiry-uk-politics-live")</f>
        <v/>
      </c>
      <c r="B107" t="inlineStr">
        <is>
          <t>Politics live with Andrew Sparrow
Rishi Sunak says he is ‘totally, 100% on it’ in battle against inflation – as it happened</t>
        </is>
      </c>
    </row>
    <row r="108">
      <c r="A108">
        <f>HYPERLINK("https://www.theguardian.com/politics/2023/jun/22/labour-would-not-back-subsidising-mortgage-holders-starmer-says")</f>
        <v/>
      </c>
      <c r="B108" t="inlineStr">
        <is>
          <t>Labour would not back subsidising mortgage holders, Starmer says</t>
        </is>
      </c>
    </row>
    <row r="109">
      <c r="A109">
        <f>HYPERLINK("https://www.theguardian.com/commentisfree/2023/jun/22/interest-rates-poorer-rishi-sunak-britain-economic")</f>
        <v/>
      </c>
      <c r="B109" t="inlineStr">
        <is>
          <t>Hiking interest rates isn’t working. That leaves us all poorer – and Rishi Sunak carrying the can</t>
        </is>
      </c>
    </row>
    <row r="110">
      <c r="A110">
        <f>HYPERLINK("https://www.theguardian.com/business/2023/jun/22/bank-of-england-raises-interest-rates-by-a-half-point-to-5")</f>
        <v/>
      </c>
      <c r="B110" t="inlineStr">
        <is>
          <t>Bank of England raises interest rates by a half point to 5%</t>
        </is>
      </c>
    </row>
    <row r="111">
      <c r="A111">
        <f>HYPERLINK("https://www.theguardian.com/money/2023/jun/22/uk-interest-rate-rise-what-it-means-for-you-mortgage-holders-and-savers")</f>
        <v/>
      </c>
      <c r="B111" t="inlineStr">
        <is>
          <t>UK interest rate rise: what it means for you</t>
        </is>
      </c>
    </row>
    <row r="112">
      <c r="A112">
        <f>HYPERLINK("https://www.theguardian.com/business/2023/jun/22/this-is-ruining-peoples-lives-homeowners-hit-by-uk-mortgage-crisis-speak-out")</f>
        <v/>
      </c>
      <c r="B112" t="inlineStr">
        <is>
          <t>‘This is ruining people’s lives’: homeowners hit by UK mortgage crisis speak out</t>
        </is>
      </c>
    </row>
    <row r="113">
      <c r="A113">
        <f>HYPERLINK("https://www.theguardian.com/news/audio/2023/jun/22/britain-mortgage-timebomb-podcast")</f>
        <v/>
      </c>
      <c r="B113" t="inlineStr">
        <is>
          <t>Today in Focus
Britain’s mortgage timebomb</t>
        </is>
      </c>
    </row>
    <row r="114">
      <c r="A114">
        <f>HYPERLINK("https://www.theguardian.com/business/nils-pratley-on-finance/2023/jun/21/lets-not-pretend-labour-has-found-a-way-to-defuse-the-mortgage-timebomb")</f>
        <v/>
      </c>
      <c r="B114" t="inlineStr">
        <is>
          <t>Nils Pratley on finance
Let’s not pretend Labour has found a way to defuse the ‘mortgage timebomb’</t>
        </is>
      </c>
    </row>
    <row r="115">
      <c r="A115">
        <f>HYPERLINK("https://www.theguardian.com/politics/2023/jun/21/labour-rishi-sunak-rachel-reeves-mortgage-plan")</f>
        <v/>
      </c>
      <c r="B115" t="inlineStr">
        <is>
          <t>Labour piles pressure on Sunak with plan to prevent ‘mortgage catastrophe’</t>
        </is>
      </c>
    </row>
    <row r="116">
      <c r="A116">
        <f>HYPERLINK("https://www.theguardian.com/commentisfree/2023/jun/21/the-guardian-view-on-mortgages-the-crunch-is-coming")</f>
        <v/>
      </c>
      <c r="B116" t="inlineStr">
        <is>
          <t>The Guardian view on mortgages: the crunch is coming</t>
        </is>
      </c>
    </row>
    <row r="117">
      <c r="A117">
        <f>HYPERLINK("https://www.theguardian.com/politics/live/2023/jun/21/rishi-sunak-inflation-pmqs-keir-starmer-covid-inquiry-jeremy-hunt-boris-johnson-uk-politics-live")</f>
        <v/>
      </c>
      <c r="B117" t="inlineStr">
        <is>
          <t>Politics live with Andrew Sparrow
Jeremy Hunt tells Covid inquiry quarantining people sooner ‘might have avoided’ first lockdown – as it happened</t>
        </is>
      </c>
    </row>
    <row r="118">
      <c r="A118">
        <f>HYPERLINK("https://www.theguardian.com/money/2023/jun/21/1-point-4m-uk-households-huge-hit-to-finances-mortgage-timebomb-payments-fifth-disposale-income")</f>
        <v/>
      </c>
      <c r="B118" t="inlineStr">
        <is>
          <t>1.4m UK mortgage holders face 20% hit to disposable income from rate hikes</t>
        </is>
      </c>
    </row>
    <row r="119">
      <c r="A119">
        <f>HYPERLINK("https://www.theguardian.com/business/2023/jun/21/bank-of-england-interest-rates-inflation-unchanged")</f>
        <v/>
      </c>
      <c r="B119" t="inlineStr">
        <is>
          <t>Bank poised to hike interest rates as inflation remains unchanged at 8.7%</t>
        </is>
      </c>
    </row>
    <row r="120">
      <c r="A120">
        <f>HYPERLINK("https://www.theguardian.com/commentisfree/2023/jun/21/britain-mortgage-banks-bailout-profits-homeowners")</f>
        <v/>
      </c>
      <c r="B120" t="inlineStr">
        <is>
          <t>There’s only one way to tackle Britain’s mortgage meltdown – get the banks to cough up</t>
        </is>
      </c>
    </row>
    <row r="121">
      <c r="A121">
        <f>HYPERLINK("https://www.theguardian.com/world/2023/jun/21/first-edition-mortgage-rates")</f>
        <v/>
      </c>
      <c r="B121" t="inlineStr">
        <is>
          <t>First Edition
Wednesday briefing: How to solve the UK’s mortgage mess, as interest rates rise again</t>
        </is>
      </c>
    </row>
    <row r="122">
      <c r="A122">
        <f>HYPERLINK("https://www.theguardian.com/money/2023/jun/21/uk-mortgage-rates-rollercoaster-is-the-price-to-pay-for-cheap-short-term-deals")</f>
        <v/>
      </c>
      <c r="B122" t="inlineStr">
        <is>
          <t>UK mortgage rates rollercoaster is the price to pay for cheap, short-term deals</t>
        </is>
      </c>
    </row>
    <row r="123">
      <c r="A123">
        <f>HYPERLINK("https://www.theguardian.com/business/2023/jun/20/tory-mps-split-on-whether-to-intervene-to-help-mortgage-holders")</f>
        <v/>
      </c>
      <c r="B123" t="inlineStr">
        <is>
          <t>Tory MPs split on whether to intervene to help mortgage holders</t>
        </is>
      </c>
    </row>
    <row r="124">
      <c r="A124">
        <f>HYPERLINK("https://www.theguardian.com/money/2023/jun/20/mortgage-cost-rises-just-dont-happen-here-how-other-countries-compare-with-the-uk")</f>
        <v/>
      </c>
      <c r="B124" t="inlineStr">
        <is>
          <t>Mortgage cost rises: how other countries compare with the UK</t>
        </is>
      </c>
    </row>
    <row r="125">
      <c r="A125">
        <f>HYPERLINK("https://www.theguardian.com/money/2023/jun/20/mortgage-ticking-timebomb-i-warned-of-has-exploded-says-martin-lewis")</f>
        <v/>
      </c>
      <c r="B125" t="inlineStr">
        <is>
          <t>Mortgage ‘ticking timebomb’ I warned of has exploded, says Martin Lewis</t>
        </is>
      </c>
    </row>
    <row r="126">
      <c r="A126">
        <f>HYPERLINK("https://www.theguardian.com/business/live/2023/jun/19/uk-mortgage-rates-housing-summer-slowdown-rightmove-interest-rates-bank-of-england-business-live")</f>
        <v/>
      </c>
      <c r="B126" t="inlineStr">
        <is>
          <t>Business live
Average two-year fixed rate mortgage deal hits 6% for first time this year, as Sunak rules out extra help – business live</t>
        </is>
      </c>
    </row>
    <row r="127">
      <c r="A127">
        <f>HYPERLINK("https://www.theguardian.com/business/2023/jun/19/rishi-sunak-rules-out-extra-government-help-with-uk-mortgages")</f>
        <v/>
      </c>
      <c r="B127" t="inlineStr">
        <is>
          <t>Sunak says no extra help with mortgages as fixed rates climb to 6%</t>
        </is>
      </c>
    </row>
    <row r="128">
      <c r="A128">
        <f>HYPERLINK("https://www.theguardian.com/money/2023/jun/19/will-i-have-to-switch-to-a-buy-to-let-mortgage-for-a-six-month-sabbatical")</f>
        <v/>
      </c>
      <c r="B128" t="inlineStr">
        <is>
          <t>Ask the experts: homebuying
Will I have to switch to a buy-to-let mortgage for a six-month sabbatical?</t>
        </is>
      </c>
    </row>
    <row r="129">
      <c r="A129">
        <f>HYPERLINK("https://www.theguardian.com/business/2023/jun/18/as-mortgage-rates-surge-the-tories-are-losing-their-reputation-for-economic-competence")</f>
        <v/>
      </c>
      <c r="B129" t="inlineStr">
        <is>
          <t>Economics viewpoint
As mortgage rates surge, the Tories are losing their reputation for economic competence</t>
        </is>
      </c>
    </row>
    <row r="130">
      <c r="A130">
        <f>HYPERLINK("https://www.theguardian.com/commentisfree/2023/jun/18/millions-are-facing-soaring-mortgage-rates-how-did-we-leave-them-so-vulnerable")</f>
        <v/>
      </c>
      <c r="B130" t="inlineStr">
        <is>
          <t>Millions are facing soaring mortgage rates. How did we leave them so vulnerable?</t>
        </is>
      </c>
    </row>
    <row r="131">
      <c r="A131">
        <f>HYPERLINK("https://www.theguardian.com/politics/2023/jun/18/mortgage-catastrophe-will-lose-us-the-election-warn-tory-mp")</f>
        <v/>
      </c>
      <c r="B131" t="inlineStr">
        <is>
          <t>Mortgage ‘catastrophe’ will lose us the election, warn Tory MPs</t>
        </is>
      </c>
    </row>
    <row r="132">
      <c r="A132">
        <f>HYPERLINK("https://www.theguardian.com/money/2023/jun/17/uk-homeowners-face-huge-rise-in-payments-when-fixed-rate-mortgages-expire")</f>
        <v/>
      </c>
      <c r="B132" t="inlineStr">
        <is>
          <t>UK homeowners face huge rise in payments when fixed-rate mortgages expire</t>
        </is>
      </c>
    </row>
    <row r="133">
      <c r="A133">
        <f>HYPERLINK("https://www.theguardian.com/money/2023/jun/17/best-options-mortgage-interest-rates-fixed")</f>
        <v/>
      </c>
      <c r="B133" t="inlineStr">
        <is>
          <t>What are the best options if you are looking for a mortgage?</t>
        </is>
      </c>
    </row>
    <row r="134">
      <c r="A134">
        <f>HYPERLINK("https://www.theguardian.com/business/live/2023/jun/16/mortgage-rates-uk-government-urged-to-provide-emergency-help-costs-rising-nationwide-liberal-democrats-business-live")</f>
        <v/>
      </c>
      <c r="B134" t="inlineStr">
        <is>
          <t>Business live
UK government urged to help mortgage holders as rates keep rising; company insolvencies jump 40% – as it happened</t>
        </is>
      </c>
    </row>
    <row r="135">
      <c r="A135">
        <f>HYPERLINK("https://www.theguardian.com/money/2023/jun/16/what-steps-government-help-mortgage-borrowers")</f>
        <v/>
      </c>
      <c r="B135" t="inlineStr">
        <is>
          <t>What steps could government take to help mortgage borrowers?</t>
        </is>
      </c>
    </row>
    <row r="136">
      <c r="A136">
        <f>HYPERLINK("https://www.theguardian.com/money/2023/jun/15/average-mortgage-rate-two-year-fixed-nationwide-bank-of-england-interest-rate-rise-borrowers")</f>
        <v/>
      </c>
      <c r="B136" t="inlineStr">
        <is>
          <t>Average mortgage rate for two-year fixed deal edges closer to 6%</t>
        </is>
      </c>
    </row>
    <row r="137">
      <c r="A137">
        <f>HYPERLINK("https://www.theguardian.com/commentisfree/2023/jun/14/the-guardian-view-of-rishi-sunaks-economics-the-morons-are-back-in-charge")</f>
        <v/>
      </c>
      <c r="B137" t="inlineStr">
        <is>
          <t>The Guardian view on Rishi Sunak’s economics: recession is an acceptable price to pay</t>
        </is>
      </c>
    </row>
    <row r="138">
      <c r="A138">
        <f>HYPERLINK("https://www.theguardian.com/business/2023/jun/14/uk-has-no-choice-but-to-raise-interest-rates-to-curb-inflation-says-jeremy-hunt")</f>
        <v/>
      </c>
      <c r="B138" t="inlineStr">
        <is>
          <t>UK has no choice but to raise interest rates to curb inflation, says Jeremy Hunt</t>
        </is>
      </c>
    </row>
    <row r="139">
      <c r="A139">
        <f>HYPERLINK("https://www.theguardian.com/politics/2023/jun/13/heatwave-piles-torpor-on-paralysis-as-tories-face-up-to-their-doom")</f>
        <v/>
      </c>
      <c r="B139" t="inlineStr">
        <is>
          <t>The politics sketch
Heatwave piles torpor on paralysis as Tories face up to their doom</t>
        </is>
      </c>
    </row>
    <row r="140">
      <c r="A140">
        <f>HYPERLINK("https://www.theguardian.com/money/2023/jun/13/my-parents-want-to-split-their-home-into-two-houses-selling-one-to-me-is-it-feasible")</f>
        <v/>
      </c>
      <c r="B140" t="inlineStr">
        <is>
          <t>Ask the experts: homebuying
My parents want to split their home into two houses, selling one to me. Is it feasible?</t>
        </is>
      </c>
    </row>
    <row r="141">
      <c r="A141">
        <f>HYPERLINK("https://www.theguardian.com/money/2023/jun/12/uk-mortgage-turmoil-continues-as-santander-pulls-deals-for-new-borrowers")</f>
        <v/>
      </c>
      <c r="B141" t="inlineStr">
        <is>
          <t>UK mortgage turmoil: Santander pulls new borrower deals as NatWest hikes rates</t>
        </is>
      </c>
    </row>
    <row r="142">
      <c r="A142">
        <f>HYPERLINK("https://www.theguardian.com/society/ng-interactive/2023/jun/12/interactive-tool-that-shows-where-you-can-afford-to-buy-or-rent-home-great-britain")</f>
        <v/>
      </c>
      <c r="B142" t="inlineStr">
        <is>
          <t>Find out where you can afford to buy or rent in Great Britain</t>
        </is>
      </c>
    </row>
    <row r="143">
      <c r="A143">
        <f>HYPERLINK("https://www.theguardian.com/money/2023/jun/10/labour-says-tory-mortgage-penalty-costs-homeowners-extra-7000")</f>
        <v/>
      </c>
      <c r="B143" t="inlineStr">
        <is>
          <t>Labour says ‘Tory mortgage penalty’ costs homeowners extra £7,000 a year</t>
        </is>
      </c>
    </row>
    <row r="144">
      <c r="A144">
        <f>HYPERLINK("https://www.theguardian.com/business/2023/jun/09/uk-government-can-rule-out-pre-election-feelgood-factor-from-property-market-house-prices")</f>
        <v/>
      </c>
      <c r="B144" t="inlineStr">
        <is>
          <t>Tories can rule out any pre-election feelgood factor from property market</t>
        </is>
      </c>
    </row>
    <row r="145">
      <c r="A145">
        <f>HYPERLINK("https://www.theguardian.com/business/2023/jun/08/hsbc-temporarily-withdraws-mortgage-deals-for-new-borrowers")</f>
        <v/>
      </c>
      <c r="B145" t="inlineStr">
        <is>
          <t>HSBC temporarily withdraws mortgage deals for new borrowers</t>
        </is>
      </c>
    </row>
    <row r="146">
      <c r="A146">
        <f>HYPERLINK("https://www.theguardian.com/money/2023/jun/08/it-would-really-help-us-renters-who-want-a-100-mortgage")</f>
        <v/>
      </c>
      <c r="B146" t="inlineStr">
        <is>
          <t>‘It would really help us’: renters in the UK who want a 100% mortgage</t>
        </is>
      </c>
    </row>
    <row r="147">
      <c r="A147">
        <f>HYPERLINK("https://www.theguardian.com/business/2023/jun/06/housebuilders-cut-back-on-construction-as-uk-mortgage-rate-rises-spook-buyers")</f>
        <v/>
      </c>
      <c r="B147" t="inlineStr">
        <is>
          <t>Housebuilders cut back on construction as UK mortgage rate rises spook buyers</t>
        </is>
      </c>
    </row>
    <row r="148">
      <c r="A148">
        <f>HYPERLINK("https://www.theguardian.com/money/2023/jun/05/uk-banks-pull-hundreds-more-home-loan-deals-as-fixed-mortgage-rates-rise")</f>
        <v/>
      </c>
      <c r="B148" t="inlineStr">
        <is>
          <t>UK banks pull hundreds more home loan deals as fixed mortgage rates rise</t>
        </is>
      </c>
    </row>
    <row r="149">
      <c r="A149">
        <f>HYPERLINK("https://www.theguardian.com/money/2023/jun/05/mortgages-uk-lenders-continue-to-raise-rates-and-pull-deals")</f>
        <v/>
      </c>
      <c r="B149" t="inlineStr">
        <is>
          <t>Mortgages: UK lenders continue to raise rates and pull deals</t>
        </is>
      </c>
    </row>
    <row r="150">
      <c r="A150">
        <f>HYPERLINK("https://www.theguardian.com/money/2023/jun/05/we-cant-get-a-mortgage-to-help-us-buy-a-listed-property-should-we-find-another-way")</f>
        <v/>
      </c>
      <c r="B150" t="inlineStr">
        <is>
          <t>Ask the experts: homebuying
We can’t get a mortgage to help us buy a listed property. Should we find another way?</t>
        </is>
      </c>
    </row>
    <row r="151">
      <c r="A151">
        <f>HYPERLINK("https://www.theguardian.com/business/2023/jun/04/uk-property-market-lacks-spring-bounce-but-crash-unlikely")</f>
        <v/>
      </c>
      <c r="B151" t="inlineStr">
        <is>
          <t>Economics viewpoint
UK property market lacks spring bounce but a crash is unlikely</t>
        </is>
      </c>
    </row>
    <row r="152">
      <c r="A152">
        <f>HYPERLINK("https://www.theguardian.com/politics/2023/may/30/what-is-the-tory-partys-problem-with-millenials")</f>
        <v/>
      </c>
      <c r="B152" t="inlineStr">
        <is>
          <t>Why are millennials so turned off by the Tory party?</t>
        </is>
      </c>
    </row>
    <row r="153">
      <c r="A153">
        <f>HYPERLINK("https://www.theguardian.com/money/2023/may/30/uk-mortgages-deals-pulled-interest-rate-fixed-term-loans-moneyfacts")</f>
        <v/>
      </c>
      <c r="B153" t="inlineStr">
        <is>
          <t>Almost 800 UK mortgage deals pulled as concerns mount over interest rate rises</t>
        </is>
      </c>
    </row>
    <row r="154">
      <c r="A154">
        <f>HYPERLINK("https://www.theguardian.com/money/2023/may/29/is-it-worth-playing-the-waiting-game-in-the-hope-of-a-better-mortgage-deal")</f>
        <v/>
      </c>
      <c r="B154" t="inlineStr">
        <is>
          <t>Is it worth playing the waiting game in the hope of a better mortgage deal?</t>
        </is>
      </c>
    </row>
    <row r="155">
      <c r="A155">
        <f>HYPERLINK("https://www.theguardian.com/money/2023/may/27/uk-mortgages-loan-debt-bank-of-scotland")</f>
        <v/>
      </c>
      <c r="B155" t="inlineStr">
        <is>
          <t>UK mortgages: ‘How did a £42,500 loan turn into a £477,000 debt?’</t>
        </is>
      </c>
    </row>
    <row r="156">
      <c r="A156">
        <f>HYPERLINK("https://www.theguardian.com/business/2023/may/25/uk-homeowners-and-first-time-buyers-warned-to-brace-for-5-plus-mortgage-rates")</f>
        <v/>
      </c>
      <c r="B156" t="inlineStr">
        <is>
          <t>UK homeowners and first-time buyers warned to brace for 5%-plus mortgage rates</t>
        </is>
      </c>
    </row>
    <row r="157">
      <c r="A157">
        <f>HYPERLINK("https://www.theguardian.com/money/2023/may/22/a-broker-told-me-i-dont-earn-enough-for-a-london-mortgage-is-that-true")</f>
        <v/>
      </c>
      <c r="B157" t="inlineStr">
        <is>
          <t>Ask the experts: homebuying
A broker told me I don’t earn enough for a London mortgage. Is that true?</t>
        </is>
      </c>
    </row>
    <row r="158">
      <c r="A158">
        <f>HYPERLINK("https://www.theguardian.com/money/2023/may/20/uk-mortgages-time-to-switch-and-fix-to-save-up-to-400-a-month")</f>
        <v/>
      </c>
      <c r="B158" t="inlineStr">
        <is>
          <t>UK mortgages: time to switch and fix to save up to £400 a month</t>
        </is>
      </c>
    </row>
    <row r="159">
      <c r="A159">
        <f>HYPERLINK("https://www.theguardian.com/commentisfree/picture/2023/may/18/sarah-akinterinwa-on-the-uks-housing-crisis-cartoon")</f>
        <v/>
      </c>
      <c r="B159" t="inlineStr">
        <is>
          <t>Guardian Opinion cartoon
Sarah Akinterinwa on the UK’s housing crisis – cartoon</t>
        </is>
      </c>
    </row>
    <row r="160">
      <c r="A160">
        <f>HYPERLINK("https://www.theguardian.com/environment/2023/may/16/the-war-on-japanese-knotweed")</f>
        <v/>
      </c>
      <c r="B160" t="inlineStr">
        <is>
          <t>The long read
The war on Japanese knotweed</t>
        </is>
      </c>
    </row>
    <row r="161">
      <c r="A161">
        <f>HYPERLINK("https://www.theguardian.com/money/2023/may/15/give-customers-a-fair-deal-or-else-finance-regulator-warns-sector")</f>
        <v/>
      </c>
      <c r="B161" t="inlineStr">
        <is>
          <t>Give customers a fair deal or else, finance regulator warns sector</t>
        </is>
      </c>
    </row>
    <row r="162">
      <c r="A162">
        <f>HYPERLINK("https://www.theguardian.com/money/2023/may/15/would-not-having-a-permanent-uk-address-affect-my-a-mortgage-application")</f>
        <v/>
      </c>
      <c r="B162" t="inlineStr">
        <is>
          <t>Ask the experts: homebuying
Would not having a permanent UK address affect my a mortgage application?</t>
        </is>
      </c>
    </row>
    <row r="163">
      <c r="A163">
        <f>HYPERLINK("https://www.theguardian.com/business/2023/may/13/soaring-interest-rates-to-cost-uk-mortgage-holders-12bn-in-extra-payments")</f>
        <v/>
      </c>
      <c r="B163" t="inlineStr">
        <is>
          <t>Soaring interest rates to cost UK mortgage holders £12bn in extra payments</t>
        </is>
      </c>
    </row>
    <row r="164">
      <c r="A164">
        <f>HYPERLINK("https://www.theguardian.com/money/2023/may/11/uk-interest-rate-hike-homeowners-remortgage")</f>
        <v/>
      </c>
      <c r="B164" t="inlineStr">
        <is>
          <t>‘We won’t be able to pay this much’: UK interest rate hike hits home</t>
        </is>
      </c>
    </row>
    <row r="165">
      <c r="A165">
        <f>HYPERLINK("https://www.theguardian.com/business/2023/may/11/another-uk-interest-rate-rise-nailed-on-but-what-happens-next-bank-of-england")</f>
        <v/>
      </c>
      <c r="B165" t="inlineStr">
        <is>
          <t>Another UK interest rate rise was always nailed on but what happens next?</t>
        </is>
      </c>
    </row>
    <row r="166">
      <c r="A166">
        <f>HYPERLINK("https://www.theguardian.com/business/2023/may/11/uk-interest-rate-rise-how-it-affects-you-inflation")</f>
        <v/>
      </c>
      <c r="B166" t="inlineStr">
        <is>
          <t>UK interest rate rise: how will it affect you?</t>
        </is>
      </c>
    </row>
    <row r="167">
      <c r="A167">
        <f>HYPERLINK("https://www.theguardian.com/money/2023/may/11/variable-rate-mortgages-face-rise-borrowing-after-interest-rate-hike")</f>
        <v/>
      </c>
      <c r="B167" t="inlineStr">
        <is>
          <t>1.5m UK homeowners on variable rate mortgages face new borrowing rise</t>
        </is>
      </c>
    </row>
    <row r="168">
      <c r="A168">
        <f>HYPERLINK("https://www.theguardian.com/money/2023/may/10/tell-us-will-you-apply-for-an-100-mortgage-in-the-uk")</f>
        <v/>
      </c>
      <c r="B168" t="inlineStr">
        <is>
          <t>Tell us: will you apply for a 100% mortgage in the UK?</t>
        </is>
      </c>
    </row>
    <row r="169">
      <c r="A169">
        <f>HYPERLINK("https://www.theguardian.com/business/2023/may/09/skiptons-100-mortgage-for-renters-offers-hope-but-not-without-risk")</f>
        <v/>
      </c>
      <c r="B169" t="inlineStr">
        <is>
          <t>Skipton’s 100% mortgage for renters offers hope – but not without risk</t>
        </is>
      </c>
    </row>
    <row r="170">
      <c r="A170">
        <f>HYPERLINK("https://www.theguardian.com/money/2023/may/09/uk-households-missed-rent-mortgage-payment-which-loans-credit-cards")</f>
        <v/>
      </c>
      <c r="B170" t="inlineStr">
        <is>
          <t>About 700,000 UK households missed rent or mortgage payment last month</t>
        </is>
      </c>
    </row>
    <row r="171">
      <c r="A171">
        <f>HYPERLINK("https://www.theguardian.com/money/2023/may/08/uk-mortgage-lender-100-loans-skipton-building-society")</f>
        <v/>
      </c>
      <c r="B171" t="inlineStr">
        <is>
          <t>UK mortgage lender to offer first 100% loans since 2008 crisis</t>
        </is>
      </c>
    </row>
    <row r="172">
      <c r="A172">
        <f>HYPERLINK("https://www.theguardian.com/money/2023/may/03/uk-homeowners-tell-us-about-your-experience-of-trying-to-remortgage-your-property-in-2023")</f>
        <v/>
      </c>
      <c r="B172" t="inlineStr">
        <is>
          <t>UK homeowners: tell us about your experience of trying to remortgage your property in 2023</t>
        </is>
      </c>
    </row>
    <row r="173">
      <c r="A173">
        <f>HYPERLINK("https://www.theguardian.com/politics/video/2023/may/03/pmqs-keir-starmer-rishi-sunak-mortgate-payments-housing-video")</f>
        <v/>
      </c>
      <c r="B173" t="inlineStr">
        <is>
          <t>PMQs: Starmer blames Tory 'casino' policies for higher mortgage payments – video</t>
        </is>
      </c>
    </row>
    <row r="174">
      <c r="A174">
        <f>HYPERLINK("https://www.theguardian.com/politics/2023/may/03/starmer-accuses-rishi-sunak-of-killing-the-dream-of-home-ownership")</f>
        <v/>
      </c>
      <c r="B174" t="inlineStr">
        <is>
          <t>Starmer accuses Rishi Sunak of ‘killing the dream of home ownership’</t>
        </is>
      </c>
    </row>
    <row r="175">
      <c r="A175">
        <f>HYPERLINK("https://www.theguardian.com/money/2023/may/01/we-want-to-rent-out-our-manchester-house-when-we-move-but-what-are-the-tax-implications")</f>
        <v/>
      </c>
      <c r="B175" t="inlineStr">
        <is>
          <t>Ask the experts: homebuying
We want to rent out our Manchester house when we move but what are the tax implications?</t>
        </is>
      </c>
    </row>
    <row r="176">
      <c r="A176">
        <f>HYPERLINK("https://www.theguardian.com/money/2023/apr/28/i-was-really-shocked-would-be-uk-homebuyers-describe-their-mortgage-battles")</f>
        <v/>
      </c>
      <c r="B176" t="inlineStr">
        <is>
          <t>‘I was really shocked’: would-be UK homebuyers describe their mortgage battles</t>
        </is>
      </c>
    </row>
    <row r="177">
      <c r="A177">
        <f>HYPERLINK("https://www.theguardian.com/money/2023/apr/24/buy-seaside-flat-second-home-mortgage-best")</f>
        <v/>
      </c>
      <c r="B177" t="inlineStr">
        <is>
          <t>Ask the experts: homebuying
We want to buy a second home. What type of mortgage is best?</t>
        </is>
      </c>
    </row>
    <row r="178">
      <c r="A178">
        <f>HYPERLINK("https://www.theguardian.com/money/2023/apr/22/mortgages-40-years-uk-first-time-buyers")</f>
        <v/>
      </c>
      <c r="B178" t="inlineStr">
        <is>
          <t>Marathon mortgages of up to 40 years on rise among UK first-time buyers</t>
        </is>
      </c>
    </row>
    <row r="179">
      <c r="A179">
        <f>HYPERLINK("https://www.theguardian.com/money/2023/apr/17/why-bank-blunders-can-turn-your-house-move-into-a-living-nightmare")</f>
        <v/>
      </c>
      <c r="B179" t="inlineStr">
        <is>
          <t>Why bank blunders can turn your house move into a living nightmare</t>
        </is>
      </c>
    </row>
    <row r="180">
      <c r="A180">
        <f>HYPERLINK("https://www.theguardian.com/money/2023/apr/17/how-can-we-release-equity-from-our-home-as-we-start-retirement-plans")</f>
        <v/>
      </c>
      <c r="B180" t="inlineStr">
        <is>
          <t>Ask the experts: homebuying
How can we release equity from our home as we start retirement plans?</t>
        </is>
      </c>
    </row>
    <row r="181">
      <c r="A181">
        <f>HYPERLINK("https://www.theguardian.com/money/2023/apr/12/were-trapped-by-the-cladding-scandal-and-cant-find-a-way-out")</f>
        <v/>
      </c>
      <c r="B181" t="inlineStr">
        <is>
          <t>Your problems, with Anna Tims
We’re trapped by the cladding scandal and can’t find a way out</t>
        </is>
      </c>
    </row>
    <row r="182">
      <c r="A182">
        <f>HYPERLINK("https://www.theguardian.com/business/2023/apr/08/pensioner-dependent-tories-have-set-the-uk-on-the-road-to-ruin")</f>
        <v/>
      </c>
      <c r="B182" t="inlineStr">
        <is>
          <t>Pensioner-dependent Tories have set the UK on the road to ruin</t>
        </is>
      </c>
    </row>
    <row r="183">
      <c r="A183">
        <f>HYPERLINK("https://www.theguardian.com/business/2023/mar/29/uk-mortgage-approvals-rise-for-first-time-in-six-months")</f>
        <v/>
      </c>
      <c r="B183" t="inlineStr">
        <is>
          <t>UK mortgage approvals rise for first time in six months</t>
        </is>
      </c>
    </row>
    <row r="184">
      <c r="A184">
        <f>HYPERLINK("https://www.theguardian.com/business/2023/mar/23/uk-interest-rate-rise-what-it-means-mortgages-house-price-credit")</f>
        <v/>
      </c>
      <c r="B184" t="inlineStr">
        <is>
          <t>UK interest rate rise: what it means for you</t>
        </is>
      </c>
    </row>
    <row r="185">
      <c r="A185">
        <f>HYPERLINK("https://www.theguardian.com/business/2023/mar/15/uk-homeowners-still-better-off-than-renters-despite-spike-in-interest-rates")</f>
        <v/>
      </c>
      <c r="B185" t="inlineStr">
        <is>
          <t>UK homeowners still better off than renters despite spike in interest rates</t>
        </is>
      </c>
    </row>
    <row r="186">
      <c r="A186">
        <f>HYPERLINK("https://www.theguardian.com/money/2023/mar/13/if-we-sell-our-property-abroad-and-move-back-to-britain-should-we-rent-or-buy")</f>
        <v/>
      </c>
      <c r="B186" t="inlineStr">
        <is>
          <t>Ask the experts: homebuying
If we sell our property abroad and move back to Britain, should we rent or buy?</t>
        </is>
      </c>
    </row>
    <row r="187">
      <c r="A187">
        <f>HYPERLINK("https://www.theguardian.com/money/2023/mar/10/fca-urges-uk-banks-to-consider-cutting-mortgage-payments-struggling-borrowers")</f>
        <v/>
      </c>
      <c r="B187" t="inlineStr">
        <is>
          <t>FCA urges UK banks to consider cutting mortgage payments for those struggling</t>
        </is>
      </c>
    </row>
    <row r="188">
      <c r="A188">
        <f>HYPERLINK("https://www.theguardian.com/money/2023/mar/06/should-i-use-inheritance-pay-off-mortgage-savings-costs")</f>
        <v/>
      </c>
      <c r="B188" t="inlineStr">
        <is>
          <t>Ask the experts: homebuying
Should I use a £75,000 inheritance to pay off the mortgage?</t>
        </is>
      </c>
    </row>
    <row r="189">
      <c r="A189">
        <f>HYPERLINK("https://www.theguardian.com/money/2023/mar/01/uk-government-mortgage-prisoner-loan-sales-martin-lewis")</f>
        <v/>
      </c>
      <c r="B189" t="inlineStr">
        <is>
          <t>UK government made £2.4bn from ‘mortgage prisoner’ loan sales, says Martin Lewis</t>
        </is>
      </c>
    </row>
    <row r="190">
      <c r="A190">
        <f>HYPERLINK("https://www.theguardian.com/business/2023/mar/01/how-rising-interest-rates-have-sent-the-uk-housing-market-into-reverse")</f>
        <v/>
      </c>
      <c r="B190" t="inlineStr">
        <is>
          <t>How rising interest rates sent the UK housing market into reverse</t>
        </is>
      </c>
    </row>
    <row r="191">
      <c r="A191">
        <f>HYPERLINK("https://www.theguardian.com/business/2023/mar/01/uk-mortgage-market-contracts-for-fifth-month-after-liz-truss-mini-budget")</f>
        <v/>
      </c>
      <c r="B191" t="inlineStr">
        <is>
          <t>UK mortgage market contracts for fifth month after Liz Truss mini-budget</t>
        </is>
      </c>
    </row>
    <row r="192">
      <c r="A192">
        <f>HYPERLINK("https://www.theguardian.com/money/2023/feb/24/lots-of-us-are-very-anxious-why-britains-buy-to-let-landlords-are-selling")</f>
        <v/>
      </c>
      <c r="B192" t="inlineStr">
        <is>
          <t>‘Lots of us are very anxious’: why Britain’s buy-to-let landlords are selling</t>
        </is>
      </c>
    </row>
    <row r="193">
      <c r="A193">
        <f>HYPERLINK("https://www.theguardian.com/business/2023/feb/23/interest-rates-rise-bank-mpc-inflation-wages-prices")</f>
        <v/>
      </c>
      <c r="B193" t="inlineStr">
        <is>
          <t>Interest rates will need to rise again, warns Bank of England rate-setter</t>
        </is>
      </c>
    </row>
    <row r="194">
      <c r="A194">
        <f>HYPERLINK("https://www.theguardian.com/business/2023/feb/22/lloyds-bankers-bonus-pot")</f>
        <v/>
      </c>
      <c r="B194" t="inlineStr">
        <is>
          <t>Lloyds accused of ‘stuffing bankers’ pockets’ as it proposes £9.1m CEO deal</t>
        </is>
      </c>
    </row>
    <row r="195">
      <c r="A195">
        <f>HYPERLINK("https://www.theguardian.com/money/2023/feb/17/uk-mortgage-deals-how-to-navigate-the-rollercoaster-rates-ride")</f>
        <v/>
      </c>
      <c r="B195" t="inlineStr">
        <is>
          <t>UK mortgage deals: how to navigate the rollercoaster rates ride</t>
        </is>
      </c>
    </row>
    <row r="196">
      <c r="A196">
        <f>HYPERLINK("https://www.theguardian.com/money/2023/feb/13/bigger-mortgage-debt-management-plan-home-loan")</f>
        <v/>
      </c>
      <c r="B196" t="inlineStr">
        <is>
          <t>Ask the experts: homebuying
Can I get a bigger mortgage given my debt management plan?</t>
        </is>
      </c>
    </row>
    <row r="197">
      <c r="A197">
        <f>HYPERLINK("https://www.theguardian.com/money/2023/feb/07/five-year-fixed-mortgage-under-4-hsbc")</f>
        <v/>
      </c>
      <c r="B197" t="inlineStr">
        <is>
          <t>First five-year fixed mortgage under 4% since mini-budget launched by HSBC</t>
        </is>
      </c>
    </row>
    <row r="198">
      <c r="A198">
        <f>HYPERLINK("https://www.theguardian.com/money/2023/feb/04/cost-of-living-crisis-smart-money-decisions-interest-rates")</f>
        <v/>
      </c>
      <c r="B198" t="inlineStr">
        <is>
          <t>Cost of living crisis: how to make smart money decisions in tough times</t>
        </is>
      </c>
    </row>
    <row r="199">
      <c r="A199">
        <f>HYPERLINK("https://www.theguardian.com/business/2023/feb/03/im-really-worried-homeowners-and-would-be-buyers-on-uk-interest-rates")</f>
        <v/>
      </c>
      <c r="B199" t="inlineStr">
        <is>
          <t>‘I’m really worried’: homeowners and would-be buyers on UK interest rates</t>
        </is>
      </c>
    </row>
    <row r="200">
      <c r="A200">
        <f>HYPERLINK("https://www.theguardian.com/money/2023/feb/02/interest-rate-rise-tracker-mortgages-bank-of-england")</f>
        <v/>
      </c>
      <c r="B200" t="inlineStr">
        <is>
          <t>Will the interest rate rise trigger a stampede for tracker mortgages?</t>
        </is>
      </c>
    </row>
    <row r="201">
      <c r="A201">
        <f>HYPERLINK("https://www.theguardian.com/business/2023/feb/02/bank-of-england-raises-uk-interest-rates-to-4")</f>
        <v/>
      </c>
      <c r="B201" t="inlineStr">
        <is>
          <t>Bank of England raises UK interest rates to 4%</t>
        </is>
      </c>
    </row>
    <row r="202">
      <c r="A202">
        <f>HYPERLINK("https://www.theguardian.com/business/2023/feb/02/bank-of-england-interest-rate-rise-mean-for-you-mortgages-credit-cards-finances")</f>
        <v/>
      </c>
      <c r="B202" t="inlineStr">
        <is>
          <t>What does the Bank of England interest rate rise mean for you?</t>
        </is>
      </c>
    </row>
    <row r="203">
      <c r="A203">
        <f>HYPERLINK("https://www.theguardian.com/business/2023/feb/02/weaker-economy-higher-inflation-bank-of-englands-dilemma")</f>
        <v/>
      </c>
      <c r="B203" t="inlineStr">
        <is>
          <t>Weaker economy, higher inflation: Bank of England’s dilemma</t>
        </is>
      </c>
    </row>
    <row r="204">
      <c r="A204">
        <f>HYPERLINK("https://www.theguardian.com/money/2023/feb/01/uk-house-prices-fall-for-fifth-month-in-a-row")</f>
        <v/>
      </c>
      <c r="B204" t="inlineStr">
        <is>
          <t>UK house prices fall for fifth month in a row</t>
        </is>
      </c>
    </row>
    <row r="205">
      <c r="A205">
        <f>HYPERLINK("https://www.theguardian.com/money/2023/jan/31/uk-mortgages-interest-rates-buyers-bank-of-england-savings")</f>
        <v/>
      </c>
      <c r="B205" t="inlineStr">
        <is>
          <t>UK demand for mortgages slumps as interest rates deter buyers</t>
        </is>
      </c>
    </row>
    <row r="206">
      <c r="A206">
        <f>HYPERLINK("https://www.theguardian.com/money/2023/jan/31/tell-us-how-have-you-been-affected-by-reduced-uk-property-prices")</f>
        <v/>
      </c>
      <c r="B206" t="inlineStr">
        <is>
          <t>Tell us: how have you been affected by reduced UK property prices and rising mortgage rates?</t>
        </is>
      </c>
    </row>
    <row r="207">
      <c r="A207">
        <f>HYPERLINK("https://www.theguardian.com/money/2023/jan/30/should-i-buy-a-property-outright-or-take-on-a-mortgage-and-invest-my-money")</f>
        <v/>
      </c>
      <c r="B207" t="inlineStr">
        <is>
          <t>Ask the experts: homebuying
Should I buy a property outright or take on a mortgage and invest my money?</t>
        </is>
      </c>
    </row>
    <row r="208">
      <c r="A208">
        <f>HYPERLINK("https://www.theguardian.com/business/2023/jan/28/why-uk-house-prices-could-plunge-by-20-after-the-latest-interest-rate-hike")</f>
        <v/>
      </c>
      <c r="B208" t="inlineStr">
        <is>
          <t>Why UK house prices could plunge by 20% after the latest interest rate hike</t>
        </is>
      </c>
    </row>
    <row r="209">
      <c r="A209">
        <f>HYPERLINK("https://www.theguardian.com/money/2023/jan/23/mortgage-move-help-daughter-home")</f>
        <v/>
      </c>
      <c r="B209" t="inlineStr">
        <is>
          <t>Ask the experts: homebuying
Is there a mortgage my friends can use to move without needing help from their daughter?</t>
        </is>
      </c>
    </row>
    <row r="210">
      <c r="A210">
        <f>HYPERLINK("https://www.theguardian.com/business/2023/jan/21/upsize-downsize-why-the-covid-property-race-for-space-went-sour-for-homebuyers")</f>
        <v/>
      </c>
      <c r="B210" t="inlineStr">
        <is>
          <t>Upsize, downsize? Why the Covid property race for space went sour for homebuyers</t>
        </is>
      </c>
    </row>
    <row r="211">
      <c r="A211">
        <f>HYPERLINK("https://www.theguardian.com/money/2023/jan/19/uk-lenders-fear-spike-in-mortgage-defaults-as-cost-of-living-hits-home")</f>
        <v/>
      </c>
      <c r="B211" t="inlineStr">
        <is>
          <t>UK lenders fear spike in mortgage defaults as cost of living hits home</t>
        </is>
      </c>
    </row>
    <row r="212">
      <c r="A212">
        <f>HYPERLINK("https://www.theguardian.com/money/2023/jan/16/sell-house-return-to-renting-freelance-mortgage")</f>
        <v/>
      </c>
      <c r="B212" t="inlineStr">
        <is>
          <t>Ask the experts: homebuying
Would it be reckless to sell my house in Leeds and return to renting?</t>
        </is>
      </c>
    </row>
    <row r="213">
      <c r="A213">
        <f>HYPERLINK("https://www.theguardian.com/society/2023/jan/13/tell-us-are-you-struggling-with-the-process-of-buying-a-house-in-the-uk")</f>
        <v/>
      </c>
      <c r="B213" t="inlineStr">
        <is>
          <t>Tell us: are you struggling with the process of buying a house in the UK?</t>
        </is>
      </c>
    </row>
    <row r="214">
      <c r="A214">
        <f>HYPERLINK("https://www.theguardian.com/money/2023/jan/09/should-i-let-my-fixed-rate-mortgage-term-end-without-negotiating-a-new-deal")</f>
        <v/>
      </c>
      <c r="B214" t="inlineStr">
        <is>
          <t>Ask the experts: homebuying
Should I let my fixed-rate mortgage term end without negotiating a new deal?</t>
        </is>
      </c>
    </row>
    <row r="215">
      <c r="A215">
        <f>HYPERLINK("https://www.theguardian.com/business/2023/jan/08/mortgage-payers-face-squeeze-in-2023-after-uk-interest-rate-rises")</f>
        <v/>
      </c>
      <c r="B215" t="inlineStr">
        <is>
          <t>Mortgage payers face squeeze in 2023 after UK interest rate rises</t>
        </is>
      </c>
    </row>
    <row r="216">
      <c r="A216">
        <f>HYPERLINK("https://www.theguardian.com/money/2023/jan/05/uk-homeowners-are-you-considering-downsizing-for-cheaper-mortgage-repayments")</f>
        <v/>
      </c>
      <c r="B216" t="inlineStr">
        <is>
          <t>UK homeowners: are you considering downsizing for cheaper mortgage repayments?</t>
        </is>
      </c>
    </row>
    <row r="217">
      <c r="A217">
        <f>HYPERLINK("https://www.theguardian.com/business/2023/jan/01/uk-inflation-energy-bills-taxes-house-prices-happy-new-year")</f>
        <v/>
      </c>
      <c r="B217" t="inlineStr">
        <is>
          <t>Economics viewpoint
UK inflation will fall in 2023 but energy bills and taxes will rise as house prices drop. Happy new year</t>
        </is>
      </c>
    </row>
    <row r="218">
      <c r="A218">
        <f>HYPERLINK("https://www.theguardian.com/money/2023/jan/01/predictions-for-2023-to-take-some-of-the-stress-out-of-household-budgeting")</f>
        <v/>
      </c>
      <c r="B218" t="inlineStr">
        <is>
          <t>Predictions for 2023 to take some of the stress out of household budgeting</t>
        </is>
      </c>
    </row>
    <row r="219">
      <c r="A219">
        <f>HYPERLINK("https://www.theguardian.com/money/2022/dec/30/house-prices-in-england-and-wales-york-strongest-rise")</f>
        <v/>
      </c>
      <c r="B219" t="inlineStr">
        <is>
          <t>York records strongest house price rises in England and Wales</t>
        </is>
      </c>
    </row>
    <row r="220">
      <c r="A220">
        <f>HYPERLINK("https://www.theguardian.com/business/2022/dec/30/groundhog-year-uk-disposable-incomes-to-fall-by-38-in-2023")</f>
        <v/>
      </c>
      <c r="B220" t="inlineStr">
        <is>
          <t>‘Groundhog year’: UK disposable incomes to fall by 3.8% in 2023</t>
        </is>
      </c>
    </row>
    <row r="221">
      <c r="A221">
        <f>HYPERLINK("https://www.theguardian.com/world/2022/dec/27/tuesday-briefing-how-the-cost-of-living-crisis-really-hit-home")</f>
        <v/>
      </c>
      <c r="B221" t="inlineStr">
        <is>
          <t>First Edition
Tuesday briefing: How the cost of living crisis really hit home</t>
        </is>
      </c>
    </row>
    <row r="222">
      <c r="A222">
        <f>HYPERLINK("https://www.theguardian.com/politics/2022/dec/22/labour-targets-new-swing-voter-middle-aged-mortgage-man")</f>
        <v/>
      </c>
      <c r="B222" t="inlineStr">
        <is>
          <t>Labour targets new swing voter ‘middle-aged mortgage man’</t>
        </is>
      </c>
    </row>
    <row r="223">
      <c r="A223">
        <f>HYPERLINK("https://www.theguardian.com/business/2022/dec/20/uk-banks-lending-flats-cladding-mortgages")</f>
        <v/>
      </c>
      <c r="B223" t="inlineStr">
        <is>
          <t>Six big UK banks to start lending on flats with cladding</t>
        </is>
      </c>
    </row>
    <row r="224">
      <c r="A224">
        <f>HYPERLINK("https://www.theguardian.com/money/2022/dec/19/government-extends-generation-buy-mortgage-guarantee")</f>
        <v/>
      </c>
      <c r="B224" t="inlineStr">
        <is>
          <t>Government extends ‘generation buy’ mortgage guarantee</t>
        </is>
      </c>
    </row>
    <row r="225">
      <c r="A225">
        <f>HYPERLINK("https://www.theguardian.com/business/2022/dec/15/bank-of-england-interest-rate-rise-what-it-means-for-borrowers-and-savers")</f>
        <v/>
      </c>
      <c r="B225" t="inlineStr">
        <is>
          <t>Bank of England interest rate rise – what it means for borrowers and savers</t>
        </is>
      </c>
    </row>
    <row r="226">
      <c r="A226">
        <f>HYPERLINK("https://www.theguardian.com/business/2022/dec/15/speed-of-uk-interest-rate-rises-will-dent-an-already-weak-economy")</f>
        <v/>
      </c>
      <c r="B226" t="inlineStr">
        <is>
          <t>Interest rates: UK borrowers are facing a serious reality check</t>
        </is>
      </c>
    </row>
    <row r="227">
      <c r="A227">
        <f>HYPERLINK("https://www.theguardian.com/business/2022/dec/06/hunt-to-urge-banks-to-aid-mortgage-borrowers-amid-cost-of-living-crisis")</f>
        <v/>
      </c>
      <c r="B227" t="inlineStr">
        <is>
          <t>Hunt to urge banks to aid mortgage borrowers amid cost-of-living crisis</t>
        </is>
      </c>
    </row>
    <row r="228">
      <c r="A228">
        <f>HYPERLINK("https://www.theguardian.com/money/2022/dec/05/should-our-savings-go-towards-the-help-to-buy-loan-or-overpaying-a-new-mortgage")</f>
        <v/>
      </c>
      <c r="B228" t="inlineStr">
        <is>
          <t>Ask the experts: homebuying
Should our savings go towards the help-to-buy loan or overpaying a new mortgage?</t>
        </is>
      </c>
    </row>
    <row r="229">
      <c r="A229">
        <f>HYPERLINK("https://www.theguardian.com/business/2022/dec/01/big-uk-high-street-bank-slow-react-money-market-movement-fixed-rate-mortgage-savings")</f>
        <v/>
      </c>
      <c r="B229" t="inlineStr">
        <is>
          <t>Are big banks short-changing consumers by failing to reduce mortgage costs?</t>
        </is>
      </c>
    </row>
    <row r="230">
      <c r="A230">
        <f>HYPERLINK("https://www.theguardian.com/business/2022/dec/01/uk-house-prices-fall-at-fastest-pace-since-2020-amid-fallout-from-mini-budget")</f>
        <v/>
      </c>
      <c r="B230" t="inlineStr">
        <is>
          <t>UK house prices fall at fastest pace since 2020 amid fallout from mini-budget</t>
        </is>
      </c>
    </row>
    <row r="231">
      <c r="A231">
        <f>HYPERLINK("https://www.theguardian.com/business/2022/nov/29/uk-mortgage-approvals-for-october-fall-10-following-kwarteng-mini-budget")</f>
        <v/>
      </c>
      <c r="B231" t="inlineStr">
        <is>
          <t>UK mortgage approvals for October fall 10% after mini-budget</t>
        </is>
      </c>
    </row>
    <row r="232">
      <c r="A232">
        <f>HYPERLINK("https://www.theguardian.com/money/2022/nov/28/money-home-deposit-second-property-rent")</f>
        <v/>
      </c>
      <c r="B232" t="inlineStr">
        <is>
          <t>Ask the experts: homebuying
Can we release some money tied up in our current home to use as a deposit on a new one?</t>
        </is>
      </c>
    </row>
    <row r="233">
      <c r="A233">
        <f>HYPERLINK("https://www.theguardian.com/money/2022/nov/28/uk-homeowners-forced-to-settle-for-below-asking-price-zoopla-says")</f>
        <v/>
      </c>
      <c r="B233" t="inlineStr">
        <is>
          <t>UK homeowners forced to settle for below asking price, Zoopla says</t>
        </is>
      </c>
    </row>
    <row r="234">
      <c r="A234">
        <f>HYPERLINK("https://www.theguardian.com/business/2022/nov/27/high-rise-mortgage-costs-see-surge-in-rents-across-the-uk")</f>
        <v/>
      </c>
      <c r="B234" t="inlineStr">
        <is>
          <t>Observer business agenda
High-rise mortgage costs see surge in rents across the UK</t>
        </is>
      </c>
    </row>
    <row r="235">
      <c r="A235">
        <f>HYPERLINK("https://www.theguardian.com/money/2022/nov/23/santander-asked-if-i-was-pregnant-then-it-cut-our-mortgage-offer")</f>
        <v/>
      </c>
      <c r="B235" t="inlineStr">
        <is>
          <t>Your problems, with Anna Tims
Santander asked if I was pregnant, then it cut our mortgage offer</t>
        </is>
      </c>
    </row>
    <row r="236">
      <c r="A236">
        <f>HYPERLINK("https://www.theguardian.com/money/2022/nov/22/uk-five-year-mortgage-fixed-interest-rate-deals")</f>
        <v/>
      </c>
      <c r="B236" t="inlineStr">
        <is>
          <t>Average UK five-year mortgage rate less than 6% for first time in seven weeks</t>
        </is>
      </c>
    </row>
    <row r="237">
      <c r="A237">
        <f>HYPERLINK("https://www.theguardian.com/money/2022/nov/21/student-loans-england-borrow-repay")</f>
        <v/>
      </c>
      <c r="B237" t="inlineStr">
        <is>
          <t>Money hacks
Student loans in England: what you need to know</t>
        </is>
      </c>
    </row>
    <row r="238">
      <c r="A238">
        <f>HYPERLINK("https://www.theguardian.com/business/2022/nov/19/cost-of-living-crisis-lodger-bills-renting-out-room-home")</f>
        <v/>
      </c>
      <c r="B238" t="inlineStr">
        <is>
          <t>Cost of living crisis: could taking in a lodger help you pay your bills?</t>
        </is>
      </c>
    </row>
    <row r="239">
      <c r="A239">
        <f>HYPERLINK("https://www.theguardian.com/business/2022/nov/18/nationwide-sets-aside-safety-net-for-bad-loans-as-borrowers-face-surging-costs")</f>
        <v/>
      </c>
      <c r="B239" t="inlineStr">
        <is>
          <t>Nationwide sets aside £108m for bad loans as borrowers face surging costs</t>
        </is>
      </c>
    </row>
    <row r="240">
      <c r="A240">
        <f>HYPERLINK("https://www.theguardian.com/money/2022/nov/17/uk-interest-rate-rises-mortgages")</f>
        <v/>
      </c>
      <c r="B240" t="inlineStr">
        <is>
          <t>‘It could be years of limbo’: how UK interest rate rises have hit mortgages</t>
        </is>
      </c>
    </row>
    <row r="241">
      <c r="A241">
        <f>HYPERLINK("https://www.theguardian.com/money/2022/nov/14/what-is-happening-to-the-uk-homebuying-and-rental-markets")</f>
        <v/>
      </c>
      <c r="B241" t="inlineStr">
        <is>
          <t>What is happening to the UK homebuying and rental markets?</t>
        </is>
      </c>
    </row>
    <row r="242">
      <c r="A242">
        <f>HYPERLINK("https://www.theguardian.com/money/2022/nov/14/should-we-buy-home-together-mortgage-savings")</f>
        <v/>
      </c>
      <c r="B242" t="inlineStr">
        <is>
          <t>Ask the experts: homebuying
Should we buy a home together even though it will leave me worse off than him?</t>
        </is>
      </c>
    </row>
    <row r="243">
      <c r="A243">
        <f>HYPERLINK("https://www.theguardian.com/money/2022/nov/12/uk-mortgages-equity-release-costs-homes")</f>
        <v/>
      </c>
      <c r="B243" t="inlineStr">
        <is>
          <t>UK mortgages: could equity release help with rising costs?</t>
        </is>
      </c>
    </row>
    <row r="244">
      <c r="A244">
        <f>HYPERLINK("https://www.theguardian.com/money/2022/nov/10/uk-house-prices-stall-as-mortgage-rate-rise-fuels-caution")</f>
        <v/>
      </c>
      <c r="B244" t="inlineStr">
        <is>
          <t>UK house prices stall as mortgage rate rise fuels caution</t>
        </is>
      </c>
    </row>
    <row r="245">
      <c r="A245">
        <f>HYPERLINK("https://www.theguardian.com/money/2022/nov/07/equity-release-mortgage-fix-property")</f>
        <v/>
      </c>
      <c r="B245" t="inlineStr">
        <is>
          <t>Ask the experts: homebuying
Is equity release an option when my mortgage fix ends or am I too young?</t>
        </is>
      </c>
    </row>
    <row r="246">
      <c r="A246">
        <f>HYPERLINK("https://www.theguardian.com/politics/2022/nov/06/lib-dem-leader-ed-davey-proposes-300-a-month-mortgage-grants")</f>
        <v/>
      </c>
      <c r="B246" t="inlineStr">
        <is>
          <t>Lib Dem leader Ed Davey proposes £300-a-month mortgage grants</t>
        </is>
      </c>
    </row>
    <row r="247">
      <c r="A247">
        <f>HYPERLINK("https://www.theguardian.com/business/2022/nov/05/rishi-sunak-vows-to-protect-mortgage-holders-but-says-he-cant-do-everything")</f>
        <v/>
      </c>
      <c r="B247" t="inlineStr">
        <is>
          <t>Sunak vows to protect mortgage holders but says he can’t ‘do everything’</t>
        </is>
      </c>
    </row>
    <row r="248">
      <c r="A248">
        <f>HYPERLINK("https://www.theguardian.com/business/2022/nov/04/higher-mortgage-costs-poverty-analysis-bank-of-england-base-rate")</f>
        <v/>
      </c>
      <c r="B248" t="inlineStr">
        <is>
          <t>UK mortgage rate rises ‘will put extra 400,000 people in poverty’</t>
        </is>
      </c>
    </row>
    <row r="249">
      <c r="A249">
        <f>HYPERLINK("https://www.theguardian.com/business/2022/nov/04/bills-financial-survival-plan-mortgage-rent-energy-food")</f>
        <v/>
      </c>
      <c r="B249" t="inlineStr">
        <is>
          <t>Worried about bills? Here’s a financial survival plan</t>
        </is>
      </c>
    </row>
    <row r="250">
      <c r="A250">
        <f>HYPERLINK("https://www.theguardian.com/business/2022/nov/03/bank-england-warn-uk-economy-longest-recession-100-year-raise-rate-three-percent")</f>
        <v/>
      </c>
      <c r="B250" t="inlineStr">
        <is>
          <t>Bank of England warns of longest recession in 100 years as it raises rates to 3%</t>
        </is>
      </c>
    </row>
    <row r="251">
      <c r="A251">
        <f>HYPERLINK("https://www.theguardian.com/business/2022/nov/03/how-will-the-uk-interest-rate-hike-affect-you")</f>
        <v/>
      </c>
      <c r="B251" t="inlineStr">
        <is>
          <t>How will the UK interest rate hike affect you?</t>
        </is>
      </c>
    </row>
    <row r="252">
      <c r="A252">
        <f>HYPERLINK("https://www.theguardian.com/business/2022/nov/03/interest-rates-likely-to-jump-as-markets-await-bank-of-england-decision")</f>
        <v/>
      </c>
      <c r="B252" t="inlineStr">
        <is>
          <t>Interest rates likely to jump as markets await Bank of England decision</t>
        </is>
      </c>
    </row>
    <row r="253">
      <c r="A253">
        <f>HYPERLINK("https://www.theguardian.com/business/2022/oct/31/uk-households-saving-more-and-borrowing-less-figures-suggest")</f>
        <v/>
      </c>
      <c r="B253" t="inlineStr">
        <is>
          <t>UK households saving more and borrowing less, figures suggest</t>
        </is>
      </c>
    </row>
    <row r="254">
      <c r="A254">
        <f>HYPERLINK("https://www.theguardian.com/business/2022/oct/28/natwest-profit-predicts-fall-in-uk-house-prices")</f>
        <v/>
      </c>
      <c r="B254" t="inlineStr">
        <is>
          <t>NatWest reports £1.1bn profit as it predicts 7% fall in UK house prices</t>
        </is>
      </c>
    </row>
    <row r="255">
      <c r="A255">
        <f>HYPERLINK("https://www.theguardian.com/money/2022/oct/24/should-we-overpay-the-mortgage-and-borrow-money-for-house-renovations")</f>
        <v/>
      </c>
      <c r="B255" t="inlineStr">
        <is>
          <t>Ask the experts: homebuying
Should we overpay the mortgage and borrow money for house renovations?</t>
        </is>
      </c>
    </row>
    <row r="256">
      <c r="A256">
        <f>HYPERLINK("https://www.theguardian.com/business/2022/oct/21/uk-housing-sales-fall-but-real-horror-story-yet-to-come")</f>
        <v/>
      </c>
      <c r="B256" t="inlineStr">
        <is>
          <t>UK housing sales fall but real ‘horror story’ yet to come</t>
        </is>
      </c>
    </row>
    <row r="257">
      <c r="A257">
        <f>HYPERLINK("https://www.theguardian.com/society/2022/oct/17/housing-market-expected-to-benefit-as-hunt-rips-up-mini-budget")</f>
        <v/>
      </c>
      <c r="B257" t="inlineStr">
        <is>
          <t>Housing market expected to benefit as Hunt rips up mini-budget</t>
        </is>
      </c>
    </row>
    <row r="258">
      <c r="A258">
        <f>HYPERLINK("https://www.theguardian.com/commentisfree/2022/oct/17/i-havent-borrowed-money-from-my-mother-since-1994-but-if-the-banks-wont-lend-me-any-")</f>
        <v/>
      </c>
      <c r="B258" t="inlineStr">
        <is>
          <t>I haven’t borrowed money from my mother since 1994. But if the banks won’t lend me any …</t>
        </is>
      </c>
    </row>
    <row r="259">
      <c r="A259">
        <f>HYPERLINK("https://www.theguardian.com/business/2022/oct/17/uk-house-prices-rise-in-october-despite-economic-turmoil")</f>
        <v/>
      </c>
      <c r="B259" t="inlineStr">
        <is>
          <t>UK house prices rise in October despite economic turmoil</t>
        </is>
      </c>
    </row>
    <row r="260">
      <c r="A260">
        <f>HYPERLINK("https://www.theguardian.com/money/2022/oct/15/uk-families-mortgage-rising-resolution-foundation")</f>
        <v/>
      </c>
      <c r="B260" t="inlineStr">
        <is>
          <t>Five million UK families ‘face mortgage rising by £5,100 a year by end of 2024’</t>
        </is>
      </c>
    </row>
    <row r="261">
      <c r="A261">
        <f>HYPERLINK("https://www.theguardian.com/society/2022/oct/13/co-owning-couples-breakup-remain-same-home")</f>
        <v/>
      </c>
      <c r="B261" t="inlineStr">
        <is>
          <t>Third of co-owning UK couples who break up forced to stay living together</t>
        </is>
      </c>
    </row>
    <row r="262">
      <c r="A262">
        <f>HYPERLINK("https://www.theguardian.com/business/2022/oct/13/uks-13-year-housing-market-boom-to-end-in-2023-surveyors-predict")</f>
        <v/>
      </c>
      <c r="B262" t="inlineStr">
        <is>
          <t>UK’s 13-year housing market boom to end in 2023, surveyors predict</t>
        </is>
      </c>
    </row>
    <row r="263">
      <c r="A263">
        <f>HYPERLINK("https://www.theguardian.com/business/2022/oct/12/the-cliff-edge-looms-for-the-uks-financial-system")</f>
        <v/>
      </c>
      <c r="B263" t="inlineStr">
        <is>
          <t>Cliff edge looms for UK’s financial system</t>
        </is>
      </c>
    </row>
    <row r="264">
      <c r="A264">
        <f>HYPERLINK("https://www.theguardian.com/money/2022/oct/11/uk-homeowners-are-you-worried-about-defaulting-on-your-mortgage")</f>
        <v/>
      </c>
      <c r="B264" t="inlineStr">
        <is>
          <t>UK homeowners: are you worried about defaulting on your mortgage?</t>
        </is>
      </c>
    </row>
    <row r="265">
      <c r="A265">
        <f>HYPERLINK("https://www.theguardian.com/business/2022/oct/11/rise-in-uk-borrowers-falling-behind-on-mortgage-payments-says-santander")</f>
        <v/>
      </c>
      <c r="B265" t="inlineStr">
        <is>
          <t>Rise in UK borrowers falling behind on mortgage payments, says Santander</t>
        </is>
      </c>
    </row>
    <row r="266">
      <c r="A266">
        <f>HYPERLINK("https://www.theguardian.com/money/2022/oct/10/a-tiny-error-in-your-address-could-wreck-your-credit-rating")</f>
        <v/>
      </c>
      <c r="B266" t="inlineStr">
        <is>
          <t>A tiny error in your address could wreck your credit rating</t>
        </is>
      </c>
    </row>
    <row r="267">
      <c r="A267">
        <f>HYPERLINK("https://www.theguardian.com/money/2022/oct/10/should-i-pay-off-my-student-loan-and-use-spare-cash-to-overpay-my-mortgage")</f>
        <v/>
      </c>
      <c r="B267" t="inlineStr">
        <is>
          <t>Ask the experts: homebuying
Should I pay off my student loan and use spare cash to overpay my mortgage?</t>
        </is>
      </c>
    </row>
    <row r="268">
      <c r="A268">
        <f>HYPERLINK("https://www.theguardian.com/politics/2022/oct/07/obr-forecasts-likely-to-show-60bn-70bn-hole-after-kwartengs-mini-budget")</f>
        <v/>
      </c>
      <c r="B268" t="inlineStr">
        <is>
          <t>OBR forecasts likely to show £60bn-£70bn hole after Kwarteng’s mini-budget</t>
        </is>
      </c>
    </row>
    <row r="269">
      <c r="A269">
        <f>HYPERLINK("https://www.theguardian.com/business/2022/oct/07/fear-panic-housing-market-bishops-stortford-mini-budget-mortgages")</f>
        <v/>
      </c>
      <c r="B269" t="inlineStr">
        <is>
          <t>‘Kicking myself I didn’t move faster’: fear and panic grips housing market</t>
        </is>
      </c>
    </row>
    <row r="270">
      <c r="A270">
        <f>HYPERLINK("https://www.theguardian.com/business/2022/oct/07/uk-house-prices-expected-to-fall-as-mortgage-rates-soar")</f>
        <v/>
      </c>
      <c r="B270" t="inlineStr">
        <is>
          <t>UK house prices expected to fall as mortgage rates soar</t>
        </is>
      </c>
    </row>
    <row r="271">
      <c r="A271">
        <f>HYPERLINK("https://www.theguardian.com/money/2022/oct/07/uk-mortgage-rates-property-market-first-time-buyers")</f>
        <v/>
      </c>
      <c r="B271" t="inlineStr">
        <is>
          <t>UK mortgage rates are soaring – what can you do?</t>
        </is>
      </c>
    </row>
    <row r="272">
      <c r="A272">
        <f>HYPERLINK("https://www.theguardian.com/politics/live/2022/oct/06/liz-truss-tory-tories-conference-labour-conservatives-uk-politics-live")</f>
        <v/>
      </c>
      <c r="B272" t="inlineStr">
        <is>
          <t>Politics live with Andrew Sparrow
Liz Truss meets European leaders in Prague as Irish deputy PM says NI protocol ‘a little too strict’ – as it happened</t>
        </is>
      </c>
    </row>
    <row r="273">
      <c r="A273">
        <f>HYPERLINK("https://www.theguardian.com/business/2022/oct/06/uk-banks-to-raise-mortgage-market-fears-in-kwarteng-meeting")</f>
        <v/>
      </c>
      <c r="B273" t="inlineStr">
        <is>
          <t>Kwarteng considers extending mortgage guarantee scheme</t>
        </is>
      </c>
    </row>
    <row r="274">
      <c r="A274">
        <f>HYPERLINK("https://www.theguardian.com/money/2022/oct/05/rates-for-two-year-fixed-mortgage-pass-6-percent-first-time-2008")</f>
        <v/>
      </c>
      <c r="B274" t="inlineStr">
        <is>
          <t>Rates for two-year fixed mortgage pass 6% mark for first time since 2008</t>
        </is>
      </c>
    </row>
    <row r="275">
      <c r="A275">
        <f>HYPERLINK("https://www.theguardian.com/money/2022/oct/05/tell-us-are-you-at-risk-of-losing-your-first-property-due-to-rising-living-costs")</f>
        <v/>
      </c>
      <c r="B275" t="inlineStr">
        <is>
          <t>Tell us: are you at risk of losing your first property due to rising living costs?</t>
        </is>
      </c>
    </row>
    <row r="276">
      <c r="A276">
        <f>HYPERLINK("https://www.theguardian.com/money/2022/oct/04/uk-mortgages-rate-fixed-deal-tax-u-turn")</f>
        <v/>
      </c>
      <c r="B276" t="inlineStr">
        <is>
          <t>UK mortgages: average rate on a two-year fixed deal soars to nearly 6%</t>
        </is>
      </c>
    </row>
    <row r="277">
      <c r="A277">
        <f>HYPERLINK("https://www.theguardian.com/business/2022/oct/03/45p-tax-u-turn-markets-mortgages-kwasi-kwarteng-liz-truss-mini-budget")</f>
        <v/>
      </c>
      <c r="B277" t="inlineStr">
        <is>
          <t>What is the impact of 45p tax U-turn on markets and mortgages?</t>
        </is>
      </c>
    </row>
    <row r="278">
      <c r="A278">
        <f>HYPERLINK("https://www.theguardian.com/money/2022/oct/02/natwest-raises-mortgage-rates-rivals")</f>
        <v/>
      </c>
      <c r="B278" t="inlineStr">
        <is>
          <t>NatWest raises mortgage rates in line with its rivals</t>
        </is>
      </c>
    </row>
    <row r="279">
      <c r="A279">
        <f>HYPERLINK("https://www.theguardian.com/business/2022/oct/02/uk-house-buyers-left-powerless-as-mortgage-deals-hang-in-balance")</f>
        <v/>
      </c>
      <c r="B279" t="inlineStr">
        <is>
          <t>UK house buyers ‘left powerless’ as mortgage deals hang in balance</t>
        </is>
      </c>
    </row>
    <row r="280">
      <c r="A280">
        <f>HYPERLINK("https://www.theguardian.com/money/2022/oct/01/uk-financial-chaos-mortgage-savings-energy-pound-mini-budget")</f>
        <v/>
      </c>
      <c r="B280" t="inlineStr">
        <is>
          <t>UK financial chaos: a survival guide for your mortgage, savings and energy</t>
        </is>
      </c>
    </row>
    <row r="281">
      <c r="A281">
        <f>HYPERLINK("https://www.theguardian.com/uk-news/2022/sep/30/kwasi-kwarteng-budget-growth-plan-tory-party-conference")</f>
        <v/>
      </c>
      <c r="B281" t="inlineStr">
        <is>
          <t>How Kwasi Kwarteng’s budget-busting growth plan turned into week from hell</t>
        </is>
      </c>
    </row>
    <row r="282">
      <c r="A282">
        <f>HYPERLINK("https://www.theguardian.com/money/2022/sep/30/city-watchdog-fca-banks-support-mortgage-borrowers")</f>
        <v/>
      </c>
      <c r="B282" t="inlineStr">
        <is>
          <t>City watchdog asks banks how they will support mortgage borrowers</t>
        </is>
      </c>
    </row>
    <row r="283">
      <c r="A283">
        <f>HYPERLINK("https://www.theguardian.com/business/2022/sep/30/uk-house-price-growth-flatlines-as-mortgage-rates-rise-says-nationwide")</f>
        <v/>
      </c>
      <c r="B283" t="inlineStr">
        <is>
          <t>UK house prices flatlining as mortgage rates rise, says Nationwide</t>
        </is>
      </c>
    </row>
    <row r="284">
      <c r="A284">
        <f>HYPERLINK("https://www.theguardian.com/politics/2022/sep/29/liz-truss-to-hold-emergency-talks-with-obr-after-failing-to-calm-markets")</f>
        <v/>
      </c>
      <c r="B284" t="inlineStr">
        <is>
          <t>Liz Truss to hold emergency talks with OBR after failing to calm markets</t>
        </is>
      </c>
    </row>
    <row r="285">
      <c r="A285">
        <f>HYPERLINK("https://www.theguardian.com/money/2022/sep/29/buy-to-let-landlords-mini-budget-mortgage-market-meltdown")</f>
        <v/>
      </c>
      <c r="B285" t="inlineStr">
        <is>
          <t>Buy-to-let landlords facing financial cliff edge after mini-budget</t>
        </is>
      </c>
    </row>
    <row r="286">
      <c r="A286">
        <f>HYPERLINK("https://www.theguardian.com/money/2022/sep/29/our-dream-of-home-ownership-is-slipping-away-because-of-kwartengs-actions")</f>
        <v/>
      </c>
      <c r="B286" t="inlineStr">
        <is>
          <t>‘We will likely lose our dream house because of Kwarteng’s actions’</t>
        </is>
      </c>
    </row>
    <row r="287">
      <c r="A287">
        <f>HYPERLINK("https://www.theguardian.com/business/2022/sep/29/mortgages-withdrawn-housing-market-mini-budget-lenders-economic-uncertainty")</f>
        <v/>
      </c>
      <c r="B287" t="inlineStr">
        <is>
          <t>More than 40% of mortgages withdrawn as market reels after mini-budget</t>
        </is>
      </c>
    </row>
    <row r="288">
      <c r="A288">
        <f>HYPERLINK("https://www.theguardian.com/money/2022/sep/28/uk-house-prices-may-fall-20-amid-mortgage-carnage-warn-experts")</f>
        <v/>
      </c>
      <c r="B288" t="inlineStr">
        <is>
          <t>UK house prices may fall 20% amid mortgage ‘carnage’, warn experts</t>
        </is>
      </c>
    </row>
    <row r="289">
      <c r="A289">
        <f>HYPERLINK("https://www.theguardian.com/money/2022/sep/28/almost-1000-mortgage-deals-pulled-as-panic-grips-uk-housing-market")</f>
        <v/>
      </c>
      <c r="B289" t="inlineStr">
        <is>
          <t>Almost 1,000 mortgage deals pulled as panic grips UK housing market</t>
        </is>
      </c>
    </row>
    <row r="290">
      <c r="A290">
        <f>HYPERLINK("https://www.theguardian.com/money/2022/sep/28/uk-house-prices-predicted-fall-mortgage-interest-rate")</f>
        <v/>
      </c>
      <c r="B290" t="inlineStr">
        <is>
          <t>UK house prices predicted to drop by at least 10% in 2023</t>
        </is>
      </c>
    </row>
    <row r="291">
      <c r="A291">
        <f>HYPERLINK("https://www.theguardian.com/business/2022/sep/27/homeowners-warned-of-significant-rise-in-uk-interest-rates")</f>
        <v/>
      </c>
      <c r="B291" t="inlineStr">
        <is>
          <t>Homeowners warned of ‘significant’ rise in UK interest rates</t>
        </is>
      </c>
    </row>
    <row r="292">
      <c r="A292">
        <f>HYPERLINK("https://www.theguardian.com/money/2022/sep/27/uk-mortgage-deal-banks-building-societies-interest-rate-rises")</f>
        <v/>
      </c>
      <c r="B292" t="inlineStr">
        <is>
          <t>UK mortgage market turmoil: what does it mean for your deal?</t>
        </is>
      </c>
    </row>
    <row r="293">
      <c r="A293">
        <f>HYPERLINK("https://www.theguardian.com/money/2022/sep/27/uk-mortgage-deals-pulled-pound-rate-rise")</f>
        <v/>
      </c>
      <c r="B293" t="inlineStr">
        <is>
          <t>Nearly 300 UK mortgage deals pulled in a day as pound’s fall heralds rate rise</t>
        </is>
      </c>
    </row>
    <row r="294">
      <c r="A294">
        <f>HYPERLINK("https://www.theguardian.com/money/2022/sep/27/uk-mortgages-rates-rise-stock-market-pound-kwarteng-mini-budget")</f>
        <v/>
      </c>
      <c r="B294" t="inlineStr">
        <is>
          <t>UK mortgages: ‘next 10 days crucial’ in how much rates rise</t>
        </is>
      </c>
    </row>
    <row r="295">
      <c r="A295">
        <f>HYPERLINK("https://www.theguardian.com/money/2022/sep/26/uk-lenders-temporarily-pull-new-mortgage-deals-amid-volatile-market")</f>
        <v/>
      </c>
      <c r="B295" t="inlineStr">
        <is>
          <t>Two UK lenders temporarily pull new mortgage deals amid volatile market</t>
        </is>
      </c>
    </row>
    <row r="296">
      <c r="A296">
        <f>HYPERLINK("https://www.theguardian.com/money/2022/sep/26/should-i-cash-in-my-endowment-and-pay-off-my-41000-interest-only-mortgage")</f>
        <v/>
      </c>
      <c r="B296" t="inlineStr">
        <is>
          <t>Ask the experts: homebuying
Should I cash in my endowment and pay off my £41,000 interest-only mortgage?</t>
        </is>
      </c>
    </row>
    <row r="297">
      <c r="A297">
        <f>HYPERLINK("https://www.theguardian.com/uk-news/2022/sep/24/teachers-and-nurses-face-tax-increase-after-mini-budget-hands-cut-to-bankers")</f>
        <v/>
      </c>
      <c r="B297" t="inlineStr">
        <is>
          <t>Teachers and nurses face tax increase after mini-budget hands cut to bankers</t>
        </is>
      </c>
    </row>
    <row r="298">
      <c r="A298">
        <f>HYPERLINK("https://www.theguardian.com/business/2022/sep/22/what-does-the-banks-interest-rate-hike-mean-for-peoples-finances")</f>
        <v/>
      </c>
      <c r="B298" t="inlineStr">
        <is>
          <t>What does the Bank’s interest rate rise mean for people’s finances?</t>
        </is>
      </c>
    </row>
    <row r="299">
      <c r="A299">
        <f>HYPERLINK("https://www.theguardian.com/business/2022/sep/22/mortgage-lenders-put-up-interest-payments-before-banks-base-rate-hike")</f>
        <v/>
      </c>
      <c r="B299" t="inlineStr">
        <is>
          <t>Mortgage lenders put up interest payments before Bank’s base rate hike</t>
        </is>
      </c>
    </row>
    <row r="300">
      <c r="A300">
        <f>HYPERLINK("https://www.theguardian.com/money/2022/sep/19/if-we-buy-a-flat-for-our-son-in-my-wifes-name-would-she-be-deemed-a-first-time-buyer")</f>
        <v/>
      </c>
      <c r="B300" t="inlineStr">
        <is>
          <t>Ask the experts: homebuying
If we buy a flat for our son in my wife’s name would she be deemed a first-time buyer?</t>
        </is>
      </c>
    </row>
    <row r="301">
      <c r="A301">
        <f>HYPERLINK("https://www.theguardian.com/money/2022/sep/12/help-to-buy-or-shared-ownership-best-england")</f>
        <v/>
      </c>
      <c r="B301" t="inlineStr">
        <is>
          <t>Help to buy or shared ownership: which is best for homebuyers in England?</t>
        </is>
      </c>
    </row>
    <row r="302">
      <c r="A302">
        <f>HYPERLINK("https://www.theguardian.com/money/2022/sep/12/should-i-pay-off-my-mortgage-or-use-the-money-for-a-deposit-on-a-second-property")</f>
        <v/>
      </c>
      <c r="B302" t="inlineStr">
        <is>
          <t>Ask the experts: homebuying
Should I pay off my mortgage or use the money for a deposit on a second property?</t>
        </is>
      </c>
    </row>
    <row r="303">
      <c r="A303">
        <f>HYPERLINK("https://www.theguardian.com/money/2022/sep/10/shared-ownership-cost-buy-home-property")</f>
        <v/>
      </c>
      <c r="B303" t="inlineStr">
        <is>
          <t>Shared ownership: a low-cost way to buy a home – but is there a catch?</t>
        </is>
      </c>
    </row>
    <row r="304">
      <c r="A304">
        <f>HYPERLINK("https://www.theguardian.com/money/2022/sep/05/should-i-sell-my-rental-flat-to-buy-out-my-partner-from-the-house-we-bought-together")</f>
        <v/>
      </c>
      <c r="B304" t="inlineStr">
        <is>
          <t>Ask the experts: homebuying
Should I sell my rental flat to buy out my partner from the house we bought together?</t>
        </is>
      </c>
    </row>
    <row r="305">
      <c r="A305">
        <f>HYPERLINK("https://www.theguardian.com/money/2022/aug/29/how-long-must-my-husband-be-in-his-new-job-for-us-to-get-a-mortgage")</f>
        <v/>
      </c>
      <c r="B305" t="inlineStr">
        <is>
          <t>Ask the experts: homebuying
How long must my husband be in his new job for us to get a mortgage?</t>
        </is>
      </c>
    </row>
    <row r="306">
      <c r="A306">
        <f>HYPERLINK("https://www.theguardian.com/money/2022/aug/23/share-your-experience-of-applying-for-a-mortgage-to-buy-a-uk-property-recently")</f>
        <v/>
      </c>
      <c r="B306" t="inlineStr">
        <is>
          <t>Tell us: how are rising UK interest rates affecting your mortgage?</t>
        </is>
      </c>
    </row>
    <row r="307">
      <c r="A307">
        <f>HYPERLINK("https://www.theguardian.com/money/2022/aug/23/how-to-cut-the-biggest-bill-of-them-all-your-mortgage")</f>
        <v/>
      </c>
      <c r="B307" t="inlineStr">
        <is>
          <t>How to cut the biggest bill of them all … your mortgage</t>
        </is>
      </c>
    </row>
    <row r="308">
      <c r="A308">
        <f>HYPERLINK("https://www.theguardian.com/money/2022/aug/22/uk-mortgage-rate-rise-outpaces-interest-rates-data-reveals")</f>
        <v/>
      </c>
      <c r="B308" t="inlineStr">
        <is>
          <t>Key UK mortgage rate passes 4% for the first time since 2013</t>
        </is>
      </c>
    </row>
    <row r="309">
      <c r="A309">
        <f>HYPERLINK("https://www.theguardian.com/money/2022/aug/13/mortgages-switch-deals-first-time-buyer-interest-rates")</f>
        <v/>
      </c>
      <c r="B309" t="inlineStr">
        <is>
          <t>Mortgages: your options if you want to switch deals or are a first-time buyer</t>
        </is>
      </c>
    </row>
    <row r="310">
      <c r="A310">
        <f>HYPERLINK("https://www.theguardian.com/commentisfree/2022/aug/09/thanks-to-my-feminist-principles-i-kept-my-name-after-i-married-until-i-met-my-mortgage-advisor")</f>
        <v/>
      </c>
      <c r="B310" t="inlineStr">
        <is>
          <t>Thanks to my feminist principles I kept my name after I married – until I met my mortgage advisor</t>
        </is>
      </c>
    </row>
    <row r="311">
      <c r="A311">
        <f>HYPERLINK("https://www.theguardian.com/commentisfree/2022/aug/08/house-prices-generation-rent-property")</f>
        <v/>
      </c>
      <c r="B311" t="inlineStr">
        <is>
          <t>Are slowing house prices good news for Britain’s generation rent? Don’t hold your breath</t>
        </is>
      </c>
    </row>
    <row r="312">
      <c r="A312">
        <f>HYPERLINK("https://www.theguardian.com/money/2022/aug/08/money-paying-off-mortgage-selling-flat-banking")</f>
        <v/>
      </c>
      <c r="B312" t="inlineStr">
        <is>
          <t>Ask the experts: homebuying
What should we do with the money we will have left after paying off our mortgage?</t>
        </is>
      </c>
    </row>
    <row r="313">
      <c r="A313">
        <f>HYPERLINK("https://www.theguardian.com/business/2022/aug/04/bank-of-england-interest-rate-rise-first-time-home-buyers-credit-card-finances")</f>
        <v/>
      </c>
      <c r="B313" t="inlineStr">
        <is>
          <t>What does the Bank of England interest rate rise mean for you?</t>
        </is>
      </c>
    </row>
    <row r="314">
      <c r="A314">
        <f>HYPERLINK("https://www.theguardian.com/business/2022/aug/01/interest-rates-are-rising-so-why-are-mortgage-rules-being-scrapped")</f>
        <v/>
      </c>
      <c r="B314" t="inlineStr">
        <is>
          <t>Interest rates are rising – so why are mortgage rules being scrapped?</t>
        </is>
      </c>
    </row>
    <row r="315">
      <c r="A315">
        <f>HYPERLINK("https://www.theguardian.com/money/2022/aug/01/bank-of-england-scraps-mortgage-affordability-test")</f>
        <v/>
      </c>
      <c r="B315" t="inlineStr">
        <is>
          <t>Bank of England scraps mortgage affordability test</t>
        </is>
      </c>
    </row>
    <row r="316">
      <c r="A316">
        <f>HYPERLINK("https://www.theguardian.com/money/2022/aug/01/one-in-seven-uk-loyalty-penalty-broadband-phone-citizens-advice")</f>
        <v/>
      </c>
      <c r="B316" t="inlineStr">
        <is>
          <t>One in seven consumers in UK paying ‘loyalty penalty’, says charity</t>
        </is>
      </c>
    </row>
    <row r="317">
      <c r="A317">
        <f>HYPERLINK("https://www.theguardian.com/politics/2022/jul/29/liz-truss-pledges-to-help-more-renters-buy-their-first-home")</f>
        <v/>
      </c>
      <c r="B317" t="inlineStr">
        <is>
          <t>Liz Truss pledges to help more renters buy their first home</t>
        </is>
      </c>
    </row>
    <row r="318">
      <c r="A318">
        <f>HYPERLINK("https://www.theguardian.com/business/2022/jul/25/uk-mortgage-brokers-deals-interest-rates-banks-low-rate-inflation")</f>
        <v/>
      </c>
      <c r="B318" t="inlineStr">
        <is>
          <t>‘It’s been tough’: UK mortgage brokers chase deals as interest rates soar</t>
        </is>
      </c>
    </row>
    <row r="319">
      <c r="A319">
        <f>HYPERLINK("https://www.theguardian.com/money/2022/jul/25/can-we-put-up-the-money-for-our-son-to-buy-a-house-at-auction-in-his-name")</f>
        <v/>
      </c>
      <c r="B319" t="inlineStr">
        <is>
          <t>Ask the experts: homebuying
Can we put up the money for our son to buy a house at auction in his name?</t>
        </is>
      </c>
    </row>
    <row r="320">
      <c r="A320">
        <f>HYPERLINK("https://www.theguardian.com/money/2022/jul/23/help-to-buy-scheme-apply-deadline")</f>
        <v/>
      </c>
      <c r="B320" t="inlineStr">
        <is>
          <t>Help to buy scheme: the clock is ticking if you want to apply</t>
        </is>
      </c>
    </row>
    <row r="321">
      <c r="A321">
        <f>HYPERLINK("https://www.theguardian.com/money/2022/jul/23/second-mortgages-lending-pay-off-debt-loan-inflation-cost-of-living")</f>
        <v/>
      </c>
      <c r="B321" t="inlineStr">
        <is>
          <t>Second mortgages: lending soars as Britons struggle to pay off debt</t>
        </is>
      </c>
    </row>
    <row r="322">
      <c r="A322">
        <f>HYPERLINK("https://www.theguardian.com/money/2022/jul/11/average-svr-mortgage-paid-uk-borrowers-tops-5-per-cent")</f>
        <v/>
      </c>
      <c r="B322" t="inlineStr">
        <is>
          <t>Average SVR mortgage paid in UK tops 5% for first time since 2009</t>
        </is>
      </c>
    </row>
    <row r="323">
      <c r="A323">
        <f>HYPERLINK("https://www.theguardian.com/money/2022/jul/11/if-i-marry-can-hmrc-claw-back-stamp-duty-on-the-buy-to-let-property-ive-bought")</f>
        <v/>
      </c>
      <c r="B323" t="inlineStr">
        <is>
          <t>Ask the experts: homebuying
If I marry can HMRC claw back stamp duty on the buy-to-let property I’ve bought?</t>
        </is>
      </c>
    </row>
    <row r="324">
      <c r="A324">
        <f>HYPERLINK("https://www.theguardian.com/business/2022/jul/06/cost-of-living-2m-households-missed-bill-every-month-this-year")</f>
        <v/>
      </c>
      <c r="B324" t="inlineStr">
        <is>
          <t>Cost of living: 2m households missed bill every month this year</t>
        </is>
      </c>
    </row>
    <row r="325">
      <c r="A325">
        <f>HYPERLINK("https://www.theguardian.com/money/2022/jul/01/no-10-considers-50-year-mortgages-that-could-pass-down-generations")</f>
        <v/>
      </c>
      <c r="B325" t="inlineStr">
        <is>
          <t>No 10 considers 50-year mortgages that could pass down generations</t>
        </is>
      </c>
    </row>
    <row r="326">
      <c r="A326">
        <f>HYPERLINK("https://www.theguardian.com/money/2022/jul/01/fifty-year-home-loans-would-get-more-on-ladder-but-come-with-risks")</f>
        <v/>
      </c>
      <c r="B326" t="inlineStr">
        <is>
          <t>Fifty-year home loans would get more on ladder but come with risks</t>
        </is>
      </c>
    </row>
    <row r="327">
      <c r="A327">
        <f>HYPERLINK("https://www.theguardian.com/money/2022/jun/25/uk-mortgage-stress-test-first-time-buyers")</f>
        <v/>
      </c>
      <c r="B327" t="inlineStr">
        <is>
          <t>Removal of mortgage stress test ‘will not result in free-for-all’</t>
        </is>
      </c>
    </row>
    <row r="328">
      <c r="A328">
        <f>HYPERLINK("https://www.theguardian.com/business/2022/jun/24/barclays-buy-kensington-mortgages-interest-rates-rise")</f>
        <v/>
      </c>
      <c r="B328" t="inlineStr">
        <is>
          <t>Barclays to buy Kensington Mortgages as interest rates rise</t>
        </is>
      </c>
    </row>
    <row r="329">
      <c r="A329">
        <f>HYPERLINK("https://www.theguardian.com/money/2022/jun/20/average-svr-paid-by-uk-mortgage-borrowers-hits-highest-level-in-13-years")</f>
        <v/>
      </c>
      <c r="B329" t="inlineStr">
        <is>
          <t>Average SVR paid by UK mortgage borrowers hits highest level in 13 years</t>
        </is>
      </c>
    </row>
    <row r="330">
      <c r="A330">
        <f>HYPERLINK("https://www.theguardian.com/business/2022/jun/20/uk-mortgage-lenders-told-they-can-scrap-affordability-rules-for-buyers-bank-of-england")</f>
        <v/>
      </c>
      <c r="B330" t="inlineStr">
        <is>
          <t>UK mortgage lenders told they can scrap affordability rule for buyers</t>
        </is>
      </c>
    </row>
    <row r="331">
      <c r="A331">
        <f>HYPERLINK("https://www.theguardian.com/money/2022/jun/18/10-year-fixed-rate-uk-mortgages-value-loans-deals")</f>
        <v/>
      </c>
      <c r="B331" t="inlineStr">
        <is>
          <t>Ten-year fixed-rate UK mortgages ‘are now incredible value’</t>
        </is>
      </c>
    </row>
    <row r="332">
      <c r="A332">
        <f>HYPERLINK("https://www.theguardian.com/business/2022/jun/16/bank-of-england-base-interest-rate-rise-mortgages-savings-annuities-house-prices-rents-effects")</f>
        <v/>
      </c>
      <c r="B332" t="inlineStr">
        <is>
          <t>What the Bank of England’s base rate rise to 1.25% means for you</t>
        </is>
      </c>
    </row>
    <row r="333">
      <c r="A333">
        <f>HYPERLINK("https://www.theguardian.com/politics/2022/jun/09/boris-johnson-warns-wage-price-spiral-workers-demand-higher-pay")</f>
        <v/>
      </c>
      <c r="B333" t="inlineStr">
        <is>
          <t>Boris Johnson warns of ‘wage-price spiral’ if workers demand higher pay</t>
        </is>
      </c>
    </row>
    <row r="334">
      <c r="A334">
        <f>HYPERLINK("https://www.theguardian.com/politics/live/2022/jun/09/boris-johnson-housing-speech-labour-criticise-plans-uk-politics-latest")</f>
        <v/>
      </c>
      <c r="B334" t="inlineStr">
        <is>
          <t>Politics live with Andrew Sparrow
Boris Johnson promises action on cost of living crisis but says higher wages risk further inflation – as it happened</t>
        </is>
      </c>
    </row>
    <row r="335">
      <c r="A335">
        <f>HYPERLINK("https://www.theguardian.com/money/2022/may/30/were-fed-up-with-high-mortgage-costs-which-is-the-best-way-to-pay-off-the-debts")</f>
        <v/>
      </c>
      <c r="B335" t="inlineStr">
        <is>
          <t>Ask the experts: homebuying
We’re fed up with high mortgage costs – which is the best way to pay off the debts?</t>
        </is>
      </c>
    </row>
    <row r="336">
      <c r="A336">
        <f>HYPERLINK("https://www.theguardian.com/money/2022/may/30/santander-dragging-its-heels-over-stopped-me-getting-a-mortgage")</f>
        <v/>
      </c>
      <c r="B336" t="inlineStr">
        <is>
          <t>Consumer champions
Santander dragging its heels over fraud stopped me getting a mortgage</t>
        </is>
      </c>
    </row>
    <row r="337">
      <c r="A337">
        <f>HYPERLINK("https://www.theguardian.com/money/2022/may/29/first-time-buyers-using-help-to-buy-scheme-must-reserve-property-by-end-of-october")</f>
        <v/>
      </c>
      <c r="B337" t="inlineStr">
        <is>
          <t>First-time buyers using help-to-buy scheme must reserve property by end of October</t>
        </is>
      </c>
    </row>
    <row r="338">
      <c r="A338">
        <f>HYPERLINK("https://www.theguardian.com/money/2022/may/23/husband-home-sole-name-stamp-duty")</f>
        <v/>
      </c>
      <c r="B338" t="inlineStr">
        <is>
          <t>Ask the experts: homebuying
My husband wants our home in his sole name – can I protect myself?</t>
        </is>
      </c>
    </row>
    <row r="339">
      <c r="A339">
        <f>HYPERLINK("https://www.theguardian.com/business/2022/may/23/uk-inflation-house-prices-savings-pay-rises")</f>
        <v/>
      </c>
      <c r="B339" t="inlineStr">
        <is>
          <t>UK inflation: what it means for house prices, savings and pay rises</t>
        </is>
      </c>
    </row>
    <row r="340">
      <c r="A340">
        <f>HYPERLINK("https://www.theguardian.com/business/2022/may/20/nationwide-warns-of-impact-of-inflation-on-struggling-customers")</f>
        <v/>
      </c>
      <c r="B340" t="inlineStr">
        <is>
          <t>Nationwide warns of inflation’s impact on struggling customers</t>
        </is>
      </c>
    </row>
    <row r="341">
      <c r="A341">
        <f>HYPERLINK("https://www.theguardian.com/business/2022/may/05/what-bank-of-england-base-interest-rate-rise-means-in-numbers")</f>
        <v/>
      </c>
      <c r="B341" t="inlineStr">
        <is>
          <t>What the Bank of England’s base rate rise means – in numbers</t>
        </is>
      </c>
    </row>
    <row r="342">
      <c r="A342">
        <f>HYPERLINK("https://www.theguardian.com/business/2022/apr/27/lloyds-warns-loan-defaults-cost-living-crisis-uk-economy-uncertain")</f>
        <v/>
      </c>
      <c r="B342" t="inlineStr">
        <is>
          <t>Lloyds says customers cutting back on streaming and gyms as inflation bites</t>
        </is>
      </c>
    </row>
    <row r="343">
      <c r="A343">
        <f>HYPERLINK("https://www.theguardian.com/money/2022/apr/16/looking-for-a-mortgage-time-to-get-move-on-inflation-best-offers-interest-rates")</f>
        <v/>
      </c>
      <c r="B343" t="inlineStr">
        <is>
          <t>Looking for a mortgage? It’s time to get a move on</t>
        </is>
      </c>
    </row>
    <row r="344">
      <c r="A344">
        <f>HYPERLINK("https://www.theguardian.com/money/2022/apr/11/how-to-get-yourself-mortgage-ready")</f>
        <v/>
      </c>
      <c r="B344" t="inlineStr">
        <is>
          <t>Money hacks
How to get yourself mortgage ready</t>
        </is>
      </c>
    </row>
    <row r="345">
      <c r="A345">
        <f>HYPERLINK("https://www.theguardian.com/business/2022/apr/11/homebuyers-could-struggle-with-mortgages-as-uk-banks-tighten-affordability-tests")</f>
        <v/>
      </c>
      <c r="B345" t="inlineStr">
        <is>
          <t>Homebuyers could struggle with mortgages as UK banks tighten affordability tests</t>
        </is>
      </c>
    </row>
    <row r="346">
      <c r="A346">
        <f>HYPERLINK("https://www.theguardian.com/money/2022/apr/10/stamp-duty-holiday-tempted-buyers-into-marathon-loans")</f>
        <v/>
      </c>
      <c r="B346" t="inlineStr">
        <is>
          <t>Stamp duty holiday tempted buyers into ‘marathon’ loans</t>
        </is>
      </c>
    </row>
    <row r="347">
      <c r="A347">
        <f>HYPERLINK("https://www.theguardian.com/money/2022/mar/21/remortgage-two-or-three-years-fixed-rate-deal-buyer")</f>
        <v/>
      </c>
      <c r="B347" t="inlineStr">
        <is>
          <t>Ask the experts: homebuying
What happens if I remortgage two or three years into a fixed-rate deal?</t>
        </is>
      </c>
    </row>
    <row r="348">
      <c r="A348">
        <f>HYPERLINK("https://www.theguardian.com/business/2022/mar/17/what-does-uk-interest-rate-rise-mean-savers-borrowers-mortgages-houses")</f>
        <v/>
      </c>
      <c r="B348" t="inlineStr">
        <is>
          <t>What does UK interest rate rise mean for savers and borrowers?</t>
        </is>
      </c>
    </row>
    <row r="349">
      <c r="A349">
        <f>HYPERLINK("https://www.theguardian.com/money/2022/mar/14/should-we-pay-off-the-mortgage-or-use-our-savings-for-home-improvements")</f>
        <v/>
      </c>
      <c r="B349" t="inlineStr">
        <is>
          <t>Ask the experts: homebuying
Should we pay off the mortgage or use our savings for home improvements?</t>
        </is>
      </c>
    </row>
    <row r="350">
      <c r="A350">
        <f>HYPERLINK("https://www.theguardian.com/money/2022/mar/12/cost-of-living-crisis-you-can-cut-your-bills-but-there-may-be-pitfalls")</f>
        <v/>
      </c>
      <c r="B350" t="inlineStr">
        <is>
          <t>Cost of living crisis: you can cut your bills, but there may be pitfalls</t>
        </is>
      </c>
    </row>
    <row r="351">
      <c r="A351">
        <f>HYPERLINK("https://www.theguardian.com/money/2022/mar/05/record-rents-house-prices-uk-households")</f>
        <v/>
      </c>
      <c r="B351" t="inlineStr">
        <is>
          <t>Record rents and house prices pile pressure on UK households</t>
        </is>
      </c>
    </row>
    <row r="352">
      <c r="A352">
        <f>HYPERLINK("https://www.theguardian.com/money/2022/feb/28/will-inheriting-a-house-affect-my-status-as-a-first-time-buyer")</f>
        <v/>
      </c>
      <c r="B352" t="inlineStr">
        <is>
          <t>Ask the experts: homebuying
Will inheriting a house affect my status as a first-time buyer?</t>
        </is>
      </c>
    </row>
    <row r="353">
      <c r="A353">
        <f>HYPERLINK("https://www.theguardian.com/money/2022/feb/19/passivhaus-how-to-insulate-your-home-against-soaring-heating-bills")</f>
        <v/>
      </c>
      <c r="B353" t="inlineStr">
        <is>
          <t>Passivhaus: how to insulate your home against soaring heating bills</t>
        </is>
      </c>
    </row>
    <row r="354">
      <c r="A354">
        <f>HYPERLINK("https://www.theguardian.com/money/2022/feb/14/should-i-sell-or-rent-out-my-flat-as-it-would-not-suit-our-needs-if-my-partner-moved-in")</f>
        <v/>
      </c>
      <c r="B354" t="inlineStr">
        <is>
          <t>Ask the experts: homebuying
Should I sell or rent out my flat as it would not suit our needs if my partner moved in?</t>
        </is>
      </c>
    </row>
    <row r="355">
      <c r="A355">
        <f>HYPERLINK("https://www.theguardian.com/money/2022/feb/07/i-bought-a-property-with-a-friend-how-should-we-split-ownership")</f>
        <v/>
      </c>
      <c r="B355" t="inlineStr">
        <is>
          <t>Ask the experts: homebuying
I bought a property with a friend – how should we split ownership?</t>
        </is>
      </c>
    </row>
    <row r="356">
      <c r="A356">
        <f>HYPERLINK("https://www.theguardian.com/money/2022/feb/05/mortgages-switching-save-interest-rates-rise")</f>
        <v/>
      </c>
      <c r="B356" t="inlineStr">
        <is>
          <t>Mortgages: switching could save £200 a month as interest rates rise</t>
        </is>
      </c>
    </row>
    <row r="357">
      <c r="A357">
        <f>HYPERLINK("https://www.theguardian.com/money/2022/jan/24/should-i-buy-a-house-within-budget-or-stretch-myself-for-a-long-term-place")</f>
        <v/>
      </c>
      <c r="B357" t="inlineStr">
        <is>
          <t>Ask the experts: homebuying
Should I buy a house within budget or stretch myself for a long-term place?</t>
        </is>
      </c>
    </row>
    <row r="358">
      <c r="A358">
        <f>HYPERLINK("https://www.theguardian.com/money/2022/jan/22/average-uk-first-time-buyer-is-now-older-than-30-says-halifax")</f>
        <v/>
      </c>
      <c r="B358" t="inlineStr">
        <is>
          <t>Average UK first-time buyer is now older than 30, says Halifax</t>
        </is>
      </c>
    </row>
    <row r="359">
      <c r="A359">
        <f>HYPERLINK("https://www.theguardian.com/money/2022/jan/08/cost-of-living-squeeze-how-much-worse-off-will-you-be-in-2022")</f>
        <v/>
      </c>
      <c r="B359" t="inlineStr">
        <is>
          <t>Cost of living squeeze: how much worse off will you be in 2022?</t>
        </is>
      </c>
    </row>
    <row r="360">
      <c r="A360">
        <f>HYPERLINK("https://www.theguardian.com/money/2022/jan/08/supersize-mortgages-can-you-get-one-and-what-are-the-dangers")</f>
        <v/>
      </c>
      <c r="B360" t="inlineStr">
        <is>
          <t>Supersize mortgages: can you get one, and what are the dangers?</t>
        </is>
      </c>
    </row>
    <row r="361">
      <c r="A361">
        <f>HYPERLINK("https://www.theguardian.com/money/2022/jan/04/uk-house-sales-first-time-buyers-highest-nearly-20-years")</f>
        <v/>
      </c>
      <c r="B361" t="inlineStr">
        <is>
          <t>UK house sales to first-time buyers reach highest for 19 years</t>
        </is>
      </c>
    </row>
    <row r="362">
      <c r="A362">
        <f>HYPERLINK("https://www.theguardian.com/business/2021/dec/27/fears-of-higher-uk-home-prices-as-habito-launches-7x-mortgage")</f>
        <v/>
      </c>
      <c r="B362" t="inlineStr">
        <is>
          <t>UK lender allows homebuyers to borrow seven times salary</t>
        </is>
      </c>
    </row>
    <row r="363">
      <c r="A363">
        <f>HYPERLINK("https://www.theguardian.com/money/2021/dec/20/can-we-buy-my-mums-house-and-build-her-an-annexe-to-live-in")</f>
        <v/>
      </c>
      <c r="B363" t="inlineStr">
        <is>
          <t>Ask the experts: homebuying
Can we buy my mum’s house and build her an annexe to live in?</t>
        </is>
      </c>
    </row>
    <row r="364">
      <c r="A364">
        <f>HYPERLINK("https://www.theguardian.com/money/2021/dec/16/interest-rate-rise-mortgage-debt-savings")</f>
        <v/>
      </c>
      <c r="B364" t="inlineStr">
        <is>
          <t>What the interest rate rise means for your mortgage, debt and savings</t>
        </is>
      </c>
    </row>
    <row r="365">
      <c r="A365">
        <f>HYPERLINK("https://www.theguardian.com/business/2021/dec/13/bank-of-england-plans-to-remove-interest-rate-check-for-mortgages")</f>
        <v/>
      </c>
      <c r="B365" t="inlineStr">
        <is>
          <t>Bank of England plans to remove interest rate rule for mortgages</t>
        </is>
      </c>
    </row>
    <row r="366">
      <c r="A366">
        <f>HYPERLINK("https://www.theguardian.com/business/2021/dec/13/uk-housing-market-forecast-for-2022-busy-but-less-frenetic")</f>
        <v/>
      </c>
      <c r="B366" t="inlineStr">
        <is>
          <t>UK housing market forecast for 2022? Busy, but less frenetic</t>
        </is>
      </c>
    </row>
    <row r="367">
      <c r="A367">
        <f>HYPERLINK("https://www.theguardian.com/money/2021/dec/06/im-buying-a-house-with-my-boyfriend-how-much-should-we-pay-each")</f>
        <v/>
      </c>
      <c r="B367" t="inlineStr">
        <is>
          <t>Ask the experts: homebuying
I’m buying a house with my boyfriend – how much should we pay each?</t>
        </is>
      </c>
    </row>
    <row r="368">
      <c r="A368">
        <f>HYPERLINK("https://www.theguardian.com/money/2021/nov/30/should-i-remortgage-now-even-though-my-fixed-term-hasnt-ended")</f>
        <v/>
      </c>
      <c r="B368" t="inlineStr">
        <is>
          <t>Ask the experts: homebuying
Should I remortgage now even though my fixed term hasn’t ended?</t>
        </is>
      </c>
    </row>
    <row r="369">
      <c r="A369">
        <f>HYPERLINK("https://www.theguardian.com/money/2021/nov/29/fca-urges-lenders-to-support-uks-47000-mortgage-prisoners")</f>
        <v/>
      </c>
      <c r="B369" t="inlineStr">
        <is>
          <t>FCA urges lenders to support UK’s 47,000 ‘mortgage prisoners’</t>
        </is>
      </c>
    </row>
    <row r="370">
      <c r="A370">
        <f>HYPERLINK("https://www.theguardian.com/money/2021/nov/29/uk-mortgage-approvals-at-lowest-level-since-mid-2020")</f>
        <v/>
      </c>
      <c r="B370" t="inlineStr">
        <is>
          <t>UK mortgage approvals at lowest level since mid-2020</t>
        </is>
      </c>
    </row>
    <row r="371">
      <c r="A371">
        <f>HYPERLINK("https://www.theguardian.com/money/2021/nov/27/homebuyers-offered-40-year-fixed-rate-mortgage-by-uk-lender")</f>
        <v/>
      </c>
      <c r="B371" t="inlineStr">
        <is>
          <t>Homebuyers offered 40-year fixed-rate mortgage by UK lender</t>
        </is>
      </c>
    </row>
    <row r="372">
      <c r="A372">
        <f>HYPERLINK("https://www.theguardian.com/money/2023/dec/12/uk-homeowners-if-your-mortgage-costs-will-rise-soon-how-are-you-preparing")</f>
        <v/>
      </c>
      <c r="B372" t="inlineStr">
        <is>
          <t>UK homeowners: if your mortgage costs will rise soon, how are you preparing?</t>
        </is>
      </c>
    </row>
    <row r="373">
      <c r="A373">
        <f>HYPERLINK("https://www.theguardian.com/money/2023/dec/12/i-want-to-buy-my-disabled-mum-a-home-in-scotland-but-i-cant-afford-the-property-tax")</f>
        <v/>
      </c>
      <c r="B373" t="inlineStr">
        <is>
          <t>Ask the experts: homebuying
I want to buy my disabled mum a home in Scotland, but I can’t afford the property tax</t>
        </is>
      </c>
    </row>
    <row r="374">
      <c r="A374">
        <f>HYPERLINK("https://www.theguardian.com/money/2023/dec/11/average-asking-price-for-home-in-uk-drops-by-7000-in-december")</f>
        <v/>
      </c>
      <c r="B374" t="inlineStr">
        <is>
          <t>Average asking price for home in UK drops by £7,000 in December</t>
        </is>
      </c>
    </row>
    <row r="375">
      <c r="A375">
        <f>HYPERLINK("https://www.theguardian.com/business/2023/dec/09/costly-credit-and-a-mortgage-timebomb-five-ways-rising-interest-rates-have-hit-the-uk")</f>
        <v/>
      </c>
      <c r="B375" t="inlineStr">
        <is>
          <t>Costly credit and a mortgage timebomb: five ways rising interest rates have hit the UK</t>
        </is>
      </c>
    </row>
    <row r="376">
      <c r="A376">
        <f>HYPERLINK("https://www.theguardian.com/money/2023/dec/08/average-uk-two-year-fixed-mortgage-rate-drops-below-6-per-cent-six-month-low")</f>
        <v/>
      </c>
      <c r="B376" t="inlineStr">
        <is>
          <t>Average UK two-year fixed mortgage rate drops below 6% to six-month low</t>
        </is>
      </c>
    </row>
    <row r="377">
      <c r="A377">
        <f>HYPERLINK("https://www.theguardian.com/business/2023/dec/07/uk-house-prices-rise-again-as-easing-of-mortgage-rates-tempts-more-buyers")</f>
        <v/>
      </c>
      <c r="B377" t="inlineStr">
        <is>
          <t>UK house prices rise again as easing of mortgage rates tempts more buyers</t>
        </is>
      </c>
    </row>
    <row r="378">
      <c r="A378">
        <f>HYPERLINK("https://www.theguardian.com/business/2023/dec/01/uk-economy-shows-signs-of-steadying-amid-pause-in-interest-rate-rises")</f>
        <v/>
      </c>
      <c r="B378" t="inlineStr">
        <is>
          <t>UK economy shows signs of steadying amid pause in interest rate rises</t>
        </is>
      </c>
    </row>
    <row r="379">
      <c r="A379">
        <f>HYPERLINK("https://www.theguardian.com/business/2023/dec/01/uk-house-prices-rise-for-third-straight-month-as-mortgage-rates-fall")</f>
        <v/>
      </c>
      <c r="B379" t="inlineStr">
        <is>
          <t>UK house prices rise for third straight month as mortgage rates fall</t>
        </is>
      </c>
    </row>
    <row r="380">
      <c r="A380">
        <f>HYPERLINK("https://www.theguardian.com/business/2023/nov/27/uk-interest-rates-will-stay-high-for-some-time-stresses-bank-of-england-governor")</f>
        <v/>
      </c>
      <c r="B380" t="inlineStr">
        <is>
          <t>UK interest rates will stay high for some time, stresses Bank of England governor</t>
        </is>
      </c>
    </row>
    <row r="381">
      <c r="A381">
        <f>HYPERLINK("https://www.theguardian.com/money/2023/nov/27/we-are-moving-cities-should-we-get-a-mortgage-if-we-rent-out-our-home")</f>
        <v/>
      </c>
      <c r="B381" t="inlineStr">
        <is>
          <t>Ask the experts: homebuying
We are moving cities – should we get a mortgage if we rent out our home?</t>
        </is>
      </c>
    </row>
    <row r="382">
      <c r="A382">
        <f>HYPERLINK("https://www.theguardian.com/business/2023/nov/17/uk-mortgage-arrears-rise-as-borrowers-feel-squeeze-says-nationwide")</f>
        <v/>
      </c>
      <c r="B382" t="inlineStr">
        <is>
          <t>UK mortgage arrears rise as borrowers feel squeeze, says Nationwide</t>
        </is>
      </c>
    </row>
    <row r="383">
      <c r="A383">
        <f>HYPERLINK("https://www.theguardian.com/money/gallery/2023/nov/10/homes-for-uk-first-time-buyers-in-pictures")</f>
        <v/>
      </c>
      <c r="B383" t="inlineStr">
        <is>
          <t>Fantasy house hunt
Homes for UK first-time buyers – in pictures</t>
        </is>
      </c>
    </row>
    <row r="384">
      <c r="A384">
        <f>HYPERLINK("https://www.theguardian.com/money/2023/nov/09/sharp-rise-in-landlords-and-homeowners-in-mortgage-arrears-data-shows")</f>
        <v/>
      </c>
      <c r="B384" t="inlineStr">
        <is>
          <t>Sharp rise in landlords and homeowners in mortgage arrears, data shows</t>
        </is>
      </c>
    </row>
    <row r="385">
      <c r="A385">
        <f>HYPERLINK("https://www.theguardian.com/money/2023/nov/09/new-mortgage-deal-below-5-percent-watershed-moment-uk-homeowners")</f>
        <v/>
      </c>
      <c r="B385" t="inlineStr">
        <is>
          <t>New mortgage deal falls below 5% in ‘watershed moment’ for UK homeowners</t>
        </is>
      </c>
    </row>
    <row r="386">
      <c r="A386">
        <f>HYPERLINK("https://www.theguardian.com/news/2023/nov/06/gazunder-alert-how-the-uks-house-buyers-are-forcing-sellers-to-slash-prices")</f>
        <v/>
      </c>
      <c r="B386" t="inlineStr">
        <is>
          <t>Pass notes
Gazunder alert! How the UK’s house buyers are forcing sellers to slash prices</t>
        </is>
      </c>
    </row>
    <row r="387">
      <c r="A387">
        <f>HYPERLINK("https://www.theguardian.com/money/2023/nov/06/should-my-bonus-go-on-overpaying-the-mortgage-or-into-a-high-interest-savings-account")</f>
        <v/>
      </c>
      <c r="B387" t="inlineStr">
        <is>
          <t>Ask the experts: homebuying
Should my bonus go on overpaying the mortgage or into a high-interest savings account?</t>
        </is>
      </c>
    </row>
    <row r="388">
      <c r="A388">
        <f>HYPERLINK("https://www.theguardian.com/business/2023/nov/05/as-the-bank-of-england-puts-rate-rises-on-hold-what-are-the-ups-and-the-downs")</f>
        <v/>
      </c>
      <c r="B388" t="inlineStr">
        <is>
          <t>As the Bank of England puts rate rises on hold, what are the ups … and the downs?</t>
        </is>
      </c>
    </row>
    <row r="389">
      <c r="A389">
        <f>HYPERLINK("https://www.theguardian.com/business/2023/nov/02/uk-mortgage-lenders-will-use-eye-catching-rates-to-compete-for-business")</f>
        <v/>
      </c>
      <c r="B389" t="inlineStr">
        <is>
          <t>UK mortgage borrowers can expect competitive rates but higher fees</t>
        </is>
      </c>
    </row>
    <row r="390">
      <c r="A390">
        <f>HYPERLINK("https://www.theguardian.com/business/2023/nov/02/labour-says-630000-will-be-hit-by-surge-in-mortgage-costs-before-2024-elections")</f>
        <v/>
      </c>
      <c r="B390" t="inlineStr">
        <is>
          <t>Labour says 630,000 will be hit by surge in mortgage costs before 2024 elections</t>
        </is>
      </c>
    </row>
    <row r="391">
      <c r="A391">
        <f>HYPERLINK("https://www.theguardian.com/business/2023/oct/30/uk-mortgage-approvals-interest-rates-property-market")</f>
        <v/>
      </c>
      <c r="B391" t="inlineStr">
        <is>
          <t>UK mortgage approvals slump before interest rates decision</t>
        </is>
      </c>
    </row>
    <row r="392">
      <c r="A392">
        <f>HYPERLINK("https://www.theguardian.com/money/2023/oct/26/people-falling-behind-on-mortgage-repayments-interest-rates-arrears")</f>
        <v/>
      </c>
      <c r="B392" t="inlineStr">
        <is>
          <t>‘Every night is sleepless’: the people falling behind on mortgage repayments</t>
        </is>
      </c>
    </row>
    <row r="393">
      <c r="A393">
        <f>HYPERLINK("https://www.theguardian.com/business/2023/oct/25/uk-house-prices-will-not-stop-falling-until-2025-lloyds-predicts")</f>
        <v/>
      </c>
      <c r="B393" t="inlineStr">
        <is>
          <t>UK house prices will not stop falling until 2025, Lloyds predicts</t>
        </is>
      </c>
    </row>
    <row r="394">
      <c r="A394">
        <f>HYPERLINK("https://www.theguardian.com/money/2023/oct/23/should-we-take-a-two-year-fixed-mortgage-or-a-cheaper-five-year-deal")</f>
        <v/>
      </c>
      <c r="B394" t="inlineStr">
        <is>
          <t>Ask the experts: homebuying
Should we take a two-year fixed mortgage or a cheaper five-year deal?</t>
        </is>
      </c>
    </row>
    <row r="395">
      <c r="A395">
        <f>HYPERLINK("https://www.theguardian.com/business/2023/oct/18/barratt-buyers-mortgages-uk-housebuilder-help-to-buy-scheme")</f>
        <v/>
      </c>
      <c r="B395" t="inlineStr">
        <is>
          <t>Barratt warns of ‘uncertain’ year as buyers struggle with mortgages</t>
        </is>
      </c>
    </row>
    <row r="396">
      <c r="A396">
        <f>HYPERLINK("https://www.theguardian.com/money/2023/oct/16/we-have-10000-left-after-a-house-move-should-we-save-it-or-overpay-the-mortgage")</f>
        <v/>
      </c>
      <c r="B396" t="inlineStr">
        <is>
          <t>Ask the experts: homebuying
We have £10,000 left after a house move – should we save it or overpay the mortgage?</t>
        </is>
      </c>
    </row>
    <row r="397">
      <c r="A397">
        <f>HYPERLINK("https://www.theguardian.com/business/2023/oct/10/bank-of-england-flags-concerns-over-longer-mortgages-and-rise-in-credit-card-use")</f>
        <v/>
      </c>
      <c r="B397" t="inlineStr">
        <is>
          <t>Bank of England flags concerns over longer mortgages and rise in credit card use</t>
        </is>
      </c>
    </row>
    <row r="398">
      <c r="A398">
        <f>HYPERLINK("https://www.theguardian.com/lifeandstyle/2023/oct/08/does-your-12-year-old-have-a-pension-yet-the-best-financial-advice-for-every-stage-of-your-childs-life")</f>
        <v/>
      </c>
      <c r="B398" t="inlineStr">
        <is>
          <t>Does your 12 year old have a pension yet? The best financial advice for every stage of your child’s life</t>
        </is>
      </c>
    </row>
    <row r="399">
      <c r="A399">
        <f>HYPERLINK("https://www.theguardian.com/business/2023/oct/06/buyers-market-fuels-fastest-fall-in-house-prices-in-14-years")</f>
        <v/>
      </c>
      <c r="B399" t="inlineStr">
        <is>
          <t>Buyer’s market fuels fastest fall in UK house prices in 14 years</t>
        </is>
      </c>
    </row>
    <row r="400">
      <c r="A400">
        <f>HYPERLINK("https://www.theguardian.com/money/2023/oct/05/supply-shortages-and-mortgage-rate-rises-push-uk-rents-to-highest-point-ever")</f>
        <v/>
      </c>
      <c r="B400" t="inlineStr">
        <is>
          <t>Supply shortages and mortgage rate rises push UK rents to highest point ever</t>
        </is>
      </c>
    </row>
    <row r="401">
      <c r="A401">
        <f>HYPERLINK("https://www.theguardian.com/money/2023/oct/02/should-we-add-our-childrens-names-to-our-buy-to-let-mortgage")</f>
        <v/>
      </c>
      <c r="B401" t="inlineStr">
        <is>
          <t>Ask the experts: homebuying
Should we add our children’s names to our buy-to-let mortgage?</t>
        </is>
      </c>
    </row>
    <row r="402">
      <c r="A402">
        <f>HYPERLINK("https://www.theguardian.com/money/2023/oct/02/one-in-four-new-uk-homeowners-opt-for-marathon-mortgages-to-cut-payments")</f>
        <v/>
      </c>
      <c r="B402" t="inlineStr">
        <is>
          <t>One in four new UK homeowners opt for ‘marathon mortgages’ to cut payments</t>
        </is>
      </c>
    </row>
    <row r="403">
      <c r="A403">
        <f>HYPERLINK("https://www.theguardian.com/money/2023/sep/28/average-five-year-fixed-mortgage-rate-in-uk-falls-back-below-6")</f>
        <v/>
      </c>
      <c r="B403" t="inlineStr">
        <is>
          <t>Average five-year fixed mortgage rate in UK falls back below 6%</t>
        </is>
      </c>
    </row>
    <row r="404">
      <c r="A404">
        <f>HYPERLINK("https://www.theguardian.com/money/2023/sep/28/mortgage-payers-higher-payments-savings-pensions-kpmg")</f>
        <v/>
      </c>
      <c r="B404" t="inlineStr">
        <is>
          <t>UK mortgage payers making big changes to meet higher payments, survey finds</t>
        </is>
      </c>
    </row>
    <row r="405">
      <c r="A405">
        <f>HYPERLINK("https://www.theguardian.com/business/2023/sep/27/first-time-buyers-in-uk-drop-by-a-fifth-as-higher-mortgage-costs-bite")</f>
        <v/>
      </c>
      <c r="B405" t="inlineStr">
        <is>
          <t>First-time buyers in UK drop by a fifth as higher mortgage costs bite</t>
        </is>
      </c>
    </row>
    <row r="406">
      <c r="A406">
        <f>HYPERLINK("https://www.theguardian.com/money/2023/sep/25/dilemma-for-muslim-homebuyers-compelled-to-pay-a-high-price-for-loans")</f>
        <v/>
      </c>
      <c r="B406" t="inlineStr">
        <is>
          <t>Dilemma for Muslim homebuyers compelled to pay a high price for loans</t>
        </is>
      </c>
    </row>
    <row r="407">
      <c r="A407">
        <f>HYPERLINK("https://www.theguardian.com/money/2023/sep/22/uk-lenders-mortgage-rate-cuts-bank-of-england-borrowing-costs")</f>
        <v/>
      </c>
      <c r="B407" t="inlineStr">
        <is>
          <t>UK lenders expected to make further mortgage rate cuts next week</t>
        </is>
      </c>
    </row>
    <row r="408">
      <c r="A408">
        <f>HYPERLINK("https://www.theguardian.com/business/2023/sep/22/we-lost-about-100000-one-year-on-britons-count-cost-of-the-mini-budget")</f>
        <v/>
      </c>
      <c r="B408" t="inlineStr">
        <is>
          <t>‘We lost about £100,000’: one year on, Britons count cost of the mini-budget</t>
        </is>
      </c>
    </row>
    <row r="409">
      <c r="A409">
        <f>HYPERLINK("https://www.theguardian.com/money/2023/sep/22/uk-mortgageinterest-rates-tracker-two-year-or-five-year-fix")</f>
        <v/>
      </c>
      <c r="B409" t="inlineStr">
        <is>
          <t>As UK mortgage interest rates fall, should you choose a two-year or five-year fix?</t>
        </is>
      </c>
    </row>
    <row r="410">
      <c r="A410">
        <f>HYPERLINK("https://www.theguardian.com/money/2023/sep/20/mortgage-lenders-including-natwest-cut-rates-after-surprise-inflation-drop")</f>
        <v/>
      </c>
      <c r="B410" t="inlineStr">
        <is>
          <t>Mortgage lenders including NatWest cut rates after surprise inflation drop</t>
        </is>
      </c>
    </row>
    <row r="411">
      <c r="A411">
        <f>HYPERLINK("https://www.theguardian.com/money/2023/sep/18/help-to-buy-delays-leave-sellers-and-remortgagors-stuck-and-paying-more")</f>
        <v/>
      </c>
      <c r="B411" t="inlineStr">
        <is>
          <t>Help-to-buy delays leave borrowers unable to sell or remortgage and paying more</t>
        </is>
      </c>
    </row>
    <row r="412">
      <c r="A412">
        <f>HYPERLINK("https://www.theguardian.com/money/2023/sep/18/we-bought-a-house-with-my-parents-can-we-get-a-mortgage-to-buy-their-share")</f>
        <v/>
      </c>
      <c r="B412" t="inlineStr">
        <is>
          <t>Ask the experts: homebuying
We bought a house with my parents – can we get a mortgage to buy their share?</t>
        </is>
      </c>
    </row>
    <row r="413">
      <c r="A413">
        <f>HYPERLINK("https://www.theguardian.com/money/2023/sep/18/uk-house-sellers-cutting-asking-price-rightmove")</f>
        <v/>
      </c>
      <c r="B413" t="inlineStr">
        <is>
          <t>Proportion of UK house sellers cutting asking price reaches ‘highest in over a decade’</t>
        </is>
      </c>
    </row>
    <row r="414">
      <c r="A414">
        <f>HYPERLINK("https://www.theguardian.com/money/2023/sep/14/uk-mortgage-war-underway-as-lender-offers-499-fixed-rate")</f>
        <v/>
      </c>
      <c r="B414" t="inlineStr">
        <is>
          <t>UK mortgage war ‘under way’ as lender offers 4.99% fixed rate</t>
        </is>
      </c>
    </row>
    <row r="415">
      <c r="A415">
        <f>HYPERLINK("https://www.theguardian.com/global/2023/sep/13/uk-homeowners-tell-us-if-you-got-into-mortgage-arrears-recently")</f>
        <v/>
      </c>
      <c r="B415" t="inlineStr">
        <is>
          <t>UK homeowners and landlords: tell us if you got into mortgage arrears recently</t>
        </is>
      </c>
    </row>
    <row r="416">
      <c r="A416">
        <f>HYPERLINK("https://www.theguardian.com/money/2023/sep/12/uk-mortgage-meltdown-looms-amid-terrifying-growth-in-arrears")</f>
        <v/>
      </c>
      <c r="B416" t="inlineStr">
        <is>
          <t>UK ‘mortgage meltdown’ looms amid ‘terrifying’ growth in arrears</t>
        </is>
      </c>
    </row>
    <row r="417">
      <c r="A417">
        <f>HYPERLINK("https://www.theguardian.com/money/2023/sep/11/my-five-year-fixed-rate-mortgage-deal-is-ending-what-should-i-do-next")</f>
        <v/>
      </c>
      <c r="B417" t="inlineStr">
        <is>
          <t>Ask the experts: homebuying
My five-year fixed-rate mortgage deal is ending. What should I do next?</t>
        </is>
      </c>
    </row>
    <row r="418">
      <c r="A418">
        <f>HYPERLINK("https://www.theguardian.com/money/2023/sep/07/new-uk-mortgage-lender-perenna-offers-30-year-fixed-rate-deals")</f>
        <v/>
      </c>
      <c r="B418" t="inlineStr">
        <is>
          <t>New UK mortgage lender Perenna offers 30-year fixed-rate deals</t>
        </is>
      </c>
    </row>
    <row r="419">
      <c r="A419">
        <f>HYPERLINK("https://www.theguardian.com/money/2023/sep/04/hsbc-and-natwest-cut-mortgage-rates-again-as-others-tipped-to-follow")</f>
        <v/>
      </c>
      <c r="B419" t="inlineStr">
        <is>
          <t>HSBC and NatWest cut mortgage rates again as rivals tipped to follow</t>
        </is>
      </c>
    </row>
    <row r="420">
      <c r="A420">
        <f>HYPERLINK("https://www.theguardian.com/money/2023/sep/02/uk-mortgage-holders-pay-it-off-hsbc-maximum-home-loan-term")</f>
        <v/>
      </c>
      <c r="B420" t="inlineStr">
        <is>
          <t>Third of UK mortgage holders ‘do not think they will pay it off by 65’</t>
        </is>
      </c>
    </row>
    <row r="421">
      <c r="A421">
        <f>HYPERLINK("https://www.theguardian.com/business/2023/sep/01/uk-house-prices-fall-at-fastest-rate-since-2009-says-nationwide")</f>
        <v/>
      </c>
      <c r="B421" t="inlineStr">
        <is>
          <t>UK house prices fall at fastest rate since 2009, says Nationwide</t>
        </is>
      </c>
    </row>
    <row r="422">
      <c r="A422">
        <f>HYPERLINK("https://www.theguardian.com/business/live/2023/aug/30/easyjet-flights-air-traffic-airports-delays-bank-of-england-mortgages-interest-rates-us-gdp-business-live")</f>
        <v/>
      </c>
      <c r="B422" t="inlineStr">
        <is>
          <t>Business live
Rishi Sunak says airlines must help stranded passengers after ‘dodgy flight plan’ caused meltdown – as it happened</t>
        </is>
      </c>
    </row>
    <row r="423">
      <c r="A423">
        <f>HYPERLINK("https://www.theguardian.com/money/2023/aug/30/uk-mortgage-approvals-fall-to-five-month-low-interest-rate-hikes-hit-demand")</f>
        <v/>
      </c>
      <c r="B423" t="inlineStr">
        <is>
          <t>UK mortgage approvals fall to five-month low as rate hikes hit demand</t>
        </is>
      </c>
    </row>
    <row r="424">
      <c r="A424">
        <f>HYPERLINK("https://www.theguardian.com/business/2023/aug/30/uk-home-sales-zoopla-interest-rate-rises-mortgages-property")</f>
        <v/>
      </c>
      <c r="B424" t="inlineStr">
        <is>
          <t>UK home sales in 2023 will be lowest in a decade, says Zoopla</t>
        </is>
      </c>
    </row>
    <row r="425">
      <c r="A425">
        <f>HYPERLINK("https://www.theguardian.com/money/2023/aug/28/joint-mortgage-pay-early-interest-rates")</f>
        <v/>
      </c>
      <c r="B425" t="inlineStr">
        <is>
          <t>Ask the experts: homebuying
I have a joint mortgage and want to pay up early. What are the implications?</t>
        </is>
      </c>
    </row>
    <row r="426">
      <c r="A426">
        <f>HYPERLINK("https://www.theguardian.com/money/2023/aug/27/homeowners-left-out-of-pocket-after-two-year-delays-at-uk-land-registry")</f>
        <v/>
      </c>
      <c r="B426" t="inlineStr">
        <is>
          <t>Homeowners left out of pocket after two-year delays at UK Land Registry</t>
        </is>
      </c>
    </row>
    <row r="427">
      <c r="A427">
        <f>HYPERLINK("https://www.theguardian.com/business/2023/aug/14/number-of-landlords-selling-up-in-uk-grows-mortgage-rates-surge-buy-to-let")</f>
        <v/>
      </c>
      <c r="B427" t="inlineStr">
        <is>
          <t>Number of landlords selling up in UK grows as mortgage rates surge</t>
        </is>
      </c>
    </row>
    <row r="428">
      <c r="A428">
        <f>HYPERLINK("https://www.theguardian.com/money/2023/aug/12/how-six-uk-couples-manage-family-finances-now-the-pressure-is-on")</f>
        <v/>
      </c>
      <c r="B428" t="inlineStr">
        <is>
          <t>How six UK couples manage family finances now the pressure is on</t>
        </is>
      </c>
    </row>
    <row r="429">
      <c r="A429">
        <f>HYPERLINK("https://www.theguardian.com/money/2023/aug/10/natwest-and-virgin-money-cut-rates-as-mortgage-price-war-spreads")</f>
        <v/>
      </c>
      <c r="B429" t="inlineStr">
        <is>
          <t>NatWest and Virgin Money cut rates as mortgage ‘price war’ spreads</t>
        </is>
      </c>
    </row>
    <row r="430">
      <c r="A430">
        <f>HYPERLINK("https://www.theguardian.com/money/2023/aug/10/uk-mortgage-holders-share-your-experience-of-rising-costs")</f>
        <v/>
      </c>
      <c r="B430" t="inlineStr">
        <is>
          <t>UK mortgage holders: share your experience of repossession</t>
        </is>
      </c>
    </row>
    <row r="431">
      <c r="A431">
        <f>HYPERLINK("https://www.theguardian.com/money/2023/aug/09/four-of-britains-biggest-lenders-cut-rates-on-fixed-mortgage-deals")</f>
        <v/>
      </c>
      <c r="B431" t="inlineStr">
        <is>
          <t>Four of Britain’s biggest lenders cut rates on fixed mortgage deals</t>
        </is>
      </c>
    </row>
    <row r="432">
      <c r="A432">
        <f>HYPERLINK("https://www.theguardian.com/business/2023/aug/09/bellway-cuts-jobs-in-anticipation-of-uk-property-market-slowdown")</f>
        <v/>
      </c>
      <c r="B432" t="inlineStr">
        <is>
          <t>Bellway cuts jobs in anticipation of UK property market slowdown</t>
        </is>
      </c>
    </row>
    <row r="433">
      <c r="A433">
        <f>HYPERLINK("https://www.theguardian.com/money/2023/aug/07/families-face-tough-choices-over-lifestyle-as-mortgage-costs-soar")</f>
        <v/>
      </c>
      <c r="B433" t="inlineStr">
        <is>
          <t>Families face tough choices over lifestyle as mortgage costs soar</t>
        </is>
      </c>
    </row>
    <row r="434">
      <c r="A434">
        <f>HYPERLINK("https://www.theguardian.com/money/2023/aug/07/uk-house-prices-drop-again-as-halifax-says-first-time-buyers-are-switching-to-smaller-homes")</f>
        <v/>
      </c>
      <c r="B434" t="inlineStr">
        <is>
          <t>UK house prices drop again as Halifax says first-time buyers are switching to smaller homes</t>
        </is>
      </c>
    </row>
    <row r="435">
      <c r="A435">
        <f>HYPERLINK("https://www.theguardian.com/money/2023/aug/07/should-i-overpay-my-mortgage-monthly-or-with-a-lump-sum-at-the-end-of-each-year")</f>
        <v/>
      </c>
      <c r="B435" t="inlineStr">
        <is>
          <t>Ask the experts: homebuying
Should I overpay my mortgage monthly or with a lump sum at the end of each year?</t>
        </is>
      </c>
    </row>
    <row r="436">
      <c r="A436">
        <f>HYPERLINK("https://www.theguardian.com/politics/2023/aug/06/kwasi-kwarteng-mortgage-payments-mini-budget-turmoil")</f>
        <v/>
      </c>
      <c r="B436" t="inlineStr">
        <is>
          <t>Kwasi Kwarteng admits mini-budget turmoil affected his mortgage</t>
        </is>
      </c>
    </row>
    <row r="437">
      <c r="A437">
        <f>HYPERLINK("https://www.theguardian.com/money/2023/aug/06/help-to-buy-delays-still-blocking-property-sales-and-remortgages")</f>
        <v/>
      </c>
      <c r="B437" t="inlineStr">
        <is>
          <t>Help-to-buy paperwork delays still endangering property sales and remortgages</t>
        </is>
      </c>
    </row>
    <row r="438">
      <c r="A438">
        <f>HYPERLINK("https://www.theguardian.com/business/2023/aug/03/uk-interest-rate-rise-what-it-means-for-you")</f>
        <v/>
      </c>
      <c r="B438" t="inlineStr">
        <is>
          <t>UK interest rate rise: what it means for you</t>
        </is>
      </c>
    </row>
    <row r="439">
      <c r="A439">
        <f>HYPERLINK("https://www.theguardian.com/money/2023/aug/03/its-a-bloodbath-the-uk-homeowners-on-variable-mortgages-fearing-another-rate-rise")</f>
        <v/>
      </c>
      <c r="B439" t="inlineStr">
        <is>
          <t>‘It’s a bloodbath’: the UK homeowners on variable rate mortgages</t>
        </is>
      </c>
    </row>
    <row r="440">
      <c r="A440">
        <f>HYPERLINK("https://www.theguardian.com/business/2023/aug/02/housing-market-hurt-by-rising-interest-rates-warns-taylor-wimpey")</f>
        <v/>
      </c>
      <c r="B440" t="inlineStr">
        <is>
          <t>Rising UK interest rates force homebuyers to take on longer mortgages</t>
        </is>
      </c>
    </row>
    <row r="441">
      <c r="A441">
        <f>HYPERLINK("https://www.theguardian.com/business/2023/jul/31/uk-mortgage-approvals-rise-despite-surge-in-borrowing-rates")</f>
        <v/>
      </c>
      <c r="B441" t="inlineStr">
        <is>
          <t>UK mortgage approvals rise despite surge in borrowing rates</t>
        </is>
      </c>
    </row>
    <row r="442">
      <c r="A442">
        <f>HYPERLINK("https://www.theguardian.com/money/2023/jul/31/can-we-avoid-stamp-duty-on-a-second-house-if-my-husband-buys-it-in-his-name")</f>
        <v/>
      </c>
      <c r="B442" t="inlineStr">
        <is>
          <t>Ask the experts: homebuying
Can we avoid stamp duty on a second house if my husband buys it in his name?</t>
        </is>
      </c>
    </row>
    <row r="443">
      <c r="A443">
        <f>HYPERLINK("https://www.theguardian.com/business/2023/jul/30/mortgage-rates-ease-as-bank-of-englands-bitter-medicine-shows-signs-of-working")</f>
        <v/>
      </c>
      <c r="B443" t="inlineStr">
        <is>
          <t>Observer business agenda
Mortgage rates ease as Bank of England’s bitter medicine shows signs of working</t>
        </is>
      </c>
    </row>
    <row r="444">
      <c r="A444">
        <f>HYPERLINK("https://www.theguardian.com/money/2023/jul/28/weve-no-magic-wand-uk-mortgage-advisers-face-an-avalanche-of-queries")</f>
        <v/>
      </c>
      <c r="B444" t="inlineStr">
        <is>
          <t>‘We’ve no magic wand’: UK mortgage advisers face an avalanche of queries</t>
        </is>
      </c>
    </row>
    <row r="445">
      <c r="A445">
        <f>HYPERLINK("https://www.theguardian.com/money/2023/jul/28/big-uk-lender-cut-fixed-mortgage-deal-sign-rate-close-peaking")</f>
        <v/>
      </c>
      <c r="B445" t="inlineStr">
        <is>
          <t>Big UK lenders cut fixed mortgage deals in sign rates may be close to peaking</t>
        </is>
      </c>
    </row>
    <row r="446">
      <c r="A446">
        <f>HYPERLINK("https://www.theguardian.com/business/2023/jul/25/one-four-new-uk-homebuyers-under-25-rely-bank-mum-dad-study")</f>
        <v/>
      </c>
      <c r="B446" t="inlineStr">
        <is>
          <t>One in four new UK homebuyers under 25 rely on ‘bank of mum and dad’ – study</t>
        </is>
      </c>
    </row>
    <row r="447">
      <c r="A447">
        <f>HYPERLINK("https://www.theguardian.com/money/2023/jul/20/hope-for-homebuyers-as-rates-fall-on-uk-fixed-rate-mortgage-deals")</f>
        <v/>
      </c>
      <c r="B447" t="inlineStr">
        <is>
          <t>Hope for homebuyers as rates fall on UK fixed mortgage deals</t>
        </is>
      </c>
    </row>
    <row r="448">
      <c r="A448">
        <f>HYPERLINK("https://www.theguardian.com/money/2023/jul/17/in-the-balance-with-rates-rising-is-overpaying-your-mortgage-a-good-move")</f>
        <v/>
      </c>
      <c r="B448" t="inlineStr">
        <is>
          <t>In the balance: with rates rising, is overpaying your mortgage a good move?</t>
        </is>
      </c>
    </row>
    <row r="449">
      <c r="A449">
        <f>HYPERLINK("https://www.theguardian.com/commentisfree/2023/jul/15/labour-approach-britain-failed-tory-rebuild")</f>
        <v/>
      </c>
      <c r="B449" t="inlineStr">
        <is>
          <t>Labour will rebuild broken Britain with big reforms, not big spending. That’s a promise</t>
        </is>
      </c>
    </row>
    <row r="450">
      <c r="A450">
        <f>HYPERLINK("https://www.theguardian.com/business/nils-pratley-on-finance/2023/jul/13/a-crash-is-unlikely-but-the-fall-in-uk-home-prices-has-a-long-way-to-go")</f>
        <v/>
      </c>
      <c r="B450" t="inlineStr">
        <is>
          <t>Nils Pratley on finance
A crash is unlikely but the fall in UK home prices has a long way to go</t>
        </is>
      </c>
    </row>
    <row r="451">
      <c r="A451">
        <f>HYPERLINK("https://www.theguardian.com/business/2023/jul/13/profits-at-uk-homebuilder-barratt-drop-by-half-as-buyer-demand-slumps")</f>
        <v/>
      </c>
      <c r="B451" t="inlineStr">
        <is>
          <t>Profits at UK homebuilder Barratt drop as buyer demand slumps</t>
        </is>
      </c>
    </row>
    <row r="452">
      <c r="A452">
        <f>HYPERLINK("https://www.theguardian.com/business/2023/jul/13/uk-gdp-mortgage-payers-worst-fears-are-likely-to-come-true")</f>
        <v/>
      </c>
      <c r="B452" t="inlineStr">
        <is>
          <t>UK GDP: mortgage payers’ worst fears are likely to come true</t>
        </is>
      </c>
    </row>
    <row r="453">
      <c r="A453">
        <f>HYPERLINK("https://www.theguardian.com/business/2023/jul/12/uk-lenders-stress-tests-bank-of-england-risks-financial-stability-resilience")</f>
        <v/>
      </c>
      <c r="B453" t="inlineStr">
        <is>
          <t>Nils Pratley on finance
UK lenders passed stress tests – but no one should feel relaxed by the news</t>
        </is>
      </c>
    </row>
    <row r="454">
      <c r="A454">
        <f>HYPERLINK("https://www.theguardian.com/money/2023/jul/12/mortgage-payment-rise-bank-of-england-2026-forecast")</f>
        <v/>
      </c>
      <c r="B454" t="inlineStr">
        <is>
          <t>Mortgages to cost 1m borrowers extra £500 a month by 2026, Bank warns</t>
        </is>
      </c>
    </row>
    <row r="455">
      <c r="A455">
        <f>HYPERLINK("https://www.theguardian.com/business/2023/jul/12/uk-lenders-pass-stress-tests-as-bank-of-england-warns-of-more-mortgage-pain")</f>
        <v/>
      </c>
      <c r="B455" t="inlineStr">
        <is>
          <t>UK lenders pass stress tests as Bank of England warns of more mortgage pain</t>
        </is>
      </c>
    </row>
    <row r="456">
      <c r="A456">
        <f>HYPERLINK("https://www.theguardian.com/money/2023/jul/11/more-uk-mortgage-borrowers-face-financial-stress-lenders-warn")</f>
        <v/>
      </c>
      <c r="B456" t="inlineStr">
        <is>
          <t>UK mortgage payers must brace for even higher borrowing costs, IMF warns</t>
        </is>
      </c>
    </row>
    <row r="457">
      <c r="A457">
        <f>HYPERLINK("https://www.theguardian.com/money/2023/jul/11/uk-two-year-fixed-mortgage-rate-moneyfacts")</f>
        <v/>
      </c>
      <c r="B457" t="inlineStr">
        <is>
          <t>UK two-year fixed mortgage rates hit highest level since 2008</t>
        </is>
      </c>
    </row>
    <row r="458">
      <c r="A458">
        <f>HYPERLINK("https://www.theguardian.com/money/2023/jul/11/uk-homeowners-what-are-you-doing-to-afford-your-increased-mortgage-payments")</f>
        <v/>
      </c>
      <c r="B458" t="inlineStr">
        <is>
          <t>UK homeowners: what are you doing to afford your increased mortgage payments?</t>
        </is>
      </c>
    </row>
    <row r="459">
      <c r="A459">
        <f>HYPERLINK("https://www.theguardian.com/business/2023/jul/10/inflation-bank-of-england-boss-andrew-bailey-speech")</f>
        <v/>
      </c>
      <c r="B459" t="inlineStr">
        <is>
          <t>Bank of England boss vows to ‘see the job through’ on reducing inflation</t>
        </is>
      </c>
    </row>
    <row r="460">
      <c r="A460">
        <f>HYPERLINK("https://www.theguardian.com/business/2023/jul/07/uk-house-prices-fall-at-fastest-annual-rate-since-2011-says-halifax-mortgage-rates")</f>
        <v/>
      </c>
      <c r="B460" t="inlineStr">
        <is>
          <t>UK house prices fall at fastest annual rate since 2011, says Halifax</t>
        </is>
      </c>
    </row>
    <row r="461">
      <c r="A461">
        <f>HYPERLINK("https://www.theguardian.com/business/2023/jul/06/uk-banks-meets-finance-regulator-as-anger-grows-over-savings-rates")</f>
        <v/>
      </c>
      <c r="B461" t="inlineStr">
        <is>
          <t>UK banks urged to ‘accelerate’ savings rates by financial regulator</t>
        </is>
      </c>
    </row>
    <row r="462">
      <c r="A462">
        <f>HYPERLINK("https://www.theguardian.com/money/2023/jul/06/homeowners-struggle-to-sell-as-help-to-buy-firm-doesnt-answer-phone")</f>
        <v/>
      </c>
      <c r="B462" t="inlineStr">
        <is>
          <t>UK homeowners in limbo as help to buy firm won’t answer phone</t>
        </is>
      </c>
    </row>
    <row r="463">
      <c r="A463">
        <f>HYPERLINK("https://www.theguardian.com/money/2023/jul/06/uk-homeowners-share-your-experience-of-having-a-variable-rate-mortgage")</f>
        <v/>
      </c>
      <c r="B463" t="inlineStr">
        <is>
          <t>UK homeowners: share your experience of having a variable rate mortgage</t>
        </is>
      </c>
    </row>
    <row r="464">
      <c r="A464">
        <f>HYPERLINK("https://www.theguardian.com/money/2023/jul/05/help-to-buy-has-trapped-me-in-an-unsellable-cladded-flat")</f>
        <v/>
      </c>
      <c r="B464" t="inlineStr">
        <is>
          <t>Your problems, with Anna Tims
Help to buy has trapped me in an unsellable cladded flat</t>
        </is>
      </c>
    </row>
    <row r="465">
      <c r="A465">
        <f>HYPERLINK("https://www.theguardian.com/business/2023/jul/04/risks-of-a-uk-housing-crash-rising-by-the-day-as-fixed-rate-mortgage-deals-end")</f>
        <v/>
      </c>
      <c r="B465" t="inlineStr">
        <is>
          <t>Risks of UK housing crash rising by the day as fixed-rate mortgage deals end</t>
        </is>
      </c>
    </row>
    <row r="466">
      <c r="A466">
        <f>HYPERLINK("https://www.theguardian.com/commentisfree/2023/jul/04/uk-housing-market-hurting-homeowners-renters")</f>
        <v/>
      </c>
      <c r="B466" t="inlineStr">
        <is>
          <t>The UK’s housing market is hurting everyone. Time to rethink the whole thing</t>
        </is>
      </c>
    </row>
    <row r="467">
      <c r="A467">
        <f>HYPERLINK("https://www.theguardian.com/money/2023/jul/04/five-year-fixed-mortgage-deal-uk-average-above-6pc")</f>
        <v/>
      </c>
      <c r="B467" t="inlineStr">
        <is>
          <t>Average rate on five-year fixed mortgage deal in UK climbs above 6%</t>
        </is>
      </c>
    </row>
    <row r="468">
      <c r="A468">
        <f>HYPERLINK("https://www.theguardian.com/money/2023/jul/03/first-time-homebuyers-now-need-nearly-10-years-to-save-a-deposit-research-finds")</f>
        <v/>
      </c>
      <c r="B468" t="inlineStr">
        <is>
          <t>First-time homebuyers now need nearly 10 years to save a deposit, research finds</t>
        </is>
      </c>
    </row>
    <row r="469">
      <c r="A469">
        <f>HYPERLINK("https://www.theguardian.com/money/2023/jul/03/remortgage-standard-variable-rate-svr-fixed-term-deal")</f>
        <v/>
      </c>
      <c r="B469" t="inlineStr">
        <is>
          <t>Ask the experts: homebuying
Do we have any remortgage options beyond the standard variable rate?</t>
        </is>
      </c>
    </row>
    <row r="470">
      <c r="A470">
        <f>HYPERLINK("https://www.theguardian.com/business/2023/jun/30/uk-house-prices-rise-in-june-but-annual-rate-falls-mortgage-nationwide")</f>
        <v/>
      </c>
      <c r="B470" t="inlineStr">
        <is>
          <t>UK house prices rise unexpectedly in June but annual rate falls</t>
        </is>
      </c>
    </row>
    <row r="471">
      <c r="A471">
        <f>HYPERLINK("https://www.theguardian.com/business/2023/jun/29/uk-households-withdrawing-savings-at-fastest-ever-rate-official-figures-show")</f>
        <v/>
      </c>
      <c r="B471" t="inlineStr">
        <is>
          <t>Squeezed UK households withdraw record amount of savings in May</t>
        </is>
      </c>
    </row>
    <row r="472">
      <c r="A472">
        <f>HYPERLINK("https://www.theguardian.com/artanddesign/2023/jun/28/the-delight-of-seeing-a-vermeer-at-no-cost")</f>
        <v/>
      </c>
      <c r="B472" t="inlineStr">
        <is>
          <t>Brief letters
The delight of seeing a Vermeer at no cost</t>
        </is>
      </c>
    </row>
    <row r="473">
      <c r="A473">
        <f>HYPERLINK("https://www.theguardian.com/money/2023/jun/28/high-mortgage-rates-forcing-sellers-to-accept-lower-offers-on-homes-zoopla")</f>
        <v/>
      </c>
      <c r="B473" t="inlineStr">
        <is>
          <t>High mortgage rates forcing sellers to accept lower offers on homes – Zoopla</t>
        </is>
      </c>
    </row>
    <row r="474">
      <c r="A474">
        <f>HYPERLINK("https://www.theguardian.com/politics/live/2023/jun/26/rishi-sunak-nhs-health-keir-starmer-covid-inquiry-uk-politics-live")</f>
        <v/>
      </c>
      <c r="B474" t="inlineStr">
        <is>
          <t>Politics live with Andrew Sparrow
Government scheme to send asylum seekers to Rwanda will cost £169,000 per person, Home Office says – as it happened</t>
        </is>
      </c>
    </row>
    <row r="475">
      <c r="A475">
        <f>HYPERLINK("https://www.theguardian.com/money/2023/jun/26/two-and-five-year-fixed-rate-mortgages-in-uk-at-highest-level-for-seven-months")</f>
        <v/>
      </c>
      <c r="B475" t="inlineStr">
        <is>
          <t>Two and five-year fixed-rate mortgages in UK at highest level for seven months</t>
        </is>
      </c>
    </row>
    <row r="476">
      <c r="A476">
        <f>HYPERLINK("https://www.theguardian.com/politics/2023/jun/26/heres-how-we-can-stop-britains-inflation-nightmare")</f>
        <v/>
      </c>
      <c r="B476" t="inlineStr">
        <is>
          <t>Here’s how we can stop Britain’s inflation nightmare</t>
        </is>
      </c>
    </row>
    <row r="477">
      <c r="A477">
        <f>HYPERLINK("https://www.theguardian.com/business/2023/jun/25/young-adults-pay-heaviest-price-for-britains-exploding-mortgage-timebomb")</f>
        <v/>
      </c>
      <c r="B477" t="inlineStr">
        <is>
          <t>Economics viewpoint
Young adults pay heaviest price for Britain’s exploding mortgage timebomb</t>
        </is>
      </c>
    </row>
    <row r="478">
      <c r="A478">
        <f>HYPERLINK("https://www.theguardian.com/society/2023/jun/25/margaret-thatchers-dream-turns-to-dust-the-days-of-easy-home-buying-are-over")</f>
        <v/>
      </c>
      <c r="B478" t="inlineStr">
        <is>
          <t>Margaret Thatcher’s dream turns to dust: the days of easy home buying are over</t>
        </is>
      </c>
    </row>
    <row r="479">
      <c r="A479">
        <f>HYPERLINK("https://www.theguardian.com/business/2023/jun/25/theres-a-lot-of-anger-the-mortgage-trap-ensnaring-the-tories-in-their-heartlands")</f>
        <v/>
      </c>
      <c r="B479" t="inlineStr">
        <is>
          <t>‘There’s a lot of anger’: the mortgage trap ensnaring the Tories in their heartlands</t>
        </is>
      </c>
    </row>
    <row r="480">
      <c r="A480">
        <f>HYPERLINK("https://www.theguardian.com/business/2023/jun/25/the-mortgage-crisis-has-changed-our-lives-borrowers-in-england-reel-from-latest-rise-in-rates")</f>
        <v/>
      </c>
      <c r="B480" t="inlineStr">
        <is>
          <t>‘The mortgage crisis has changed our lives’: borrowers in England reel from latest rise in rates</t>
        </is>
      </c>
    </row>
    <row r="481">
      <c r="A481">
        <f>HYPERLINK("https://www.theguardian.com/business/2023/jun/24/mortgage-rise-impact-will-dwarf-energy-bills-crisis-for-uk-homeowners")</f>
        <v/>
      </c>
      <c r="B481" t="inlineStr">
        <is>
          <t>Mortgage rise impact ‘will dwarf energy bills crisis’ for UK homeowners</t>
        </is>
      </c>
    </row>
    <row r="482">
      <c r="A482">
        <f>HYPERLINK("https://www.theguardian.com/money/2023/jun/24/interest-only-mortgages-a-godsend-for-uk-borrowers-if-you-can-get-one")</f>
        <v/>
      </c>
      <c r="B482" t="inlineStr">
        <is>
          <t>Interest-only mortgages: a godsend for UK borrowers (if you can get one)</t>
        </is>
      </c>
    </row>
    <row r="483">
      <c r="A483">
        <f>HYPERLINK("https://www.theguardian.com/money/2023/jun/24/mortgages-how-to-cope-as-uk-interest-rates-hit-the-roof")</f>
        <v/>
      </c>
      <c r="B483" t="inlineStr">
        <is>
          <t>Mortgages: how to cope as UK interest rates hit the roof</t>
        </is>
      </c>
    </row>
    <row r="484">
      <c r="A484">
        <f>HYPERLINK("https://www.theguardian.com/money/2023/jun/24/uk-mortgage-rate-crisis-driving-record-rent-squeeze-as-landlords-pass-higher-costs-on-to-tenants")</f>
        <v/>
      </c>
      <c r="B484" t="inlineStr">
        <is>
          <t>UK mortgage rate crisis driving record rent squeeze as landlords pass higher costs on to tenants</t>
        </is>
      </c>
    </row>
    <row r="485">
      <c r="A485">
        <f>HYPERLINK("https://www.theguardian.com/money/2023/jun/23/mortgage-12-month-grace-period-whats-in-it-for-you")</f>
        <v/>
      </c>
      <c r="B485" t="inlineStr">
        <is>
          <t>Mortgage 12-month grace period: what’s in it for you?</t>
        </is>
      </c>
    </row>
    <row r="486">
      <c r="A486">
        <f>HYPERLINK("https://www.theguardian.com/money/2023/jun/23/mortgage-pressures-will-not-tip-uk-into-wave-of-repossessions-fca-says")</f>
        <v/>
      </c>
      <c r="B486" t="inlineStr">
        <is>
          <t>Mortgage pressures will not tip UK into wave of repossessions, FCA says</t>
        </is>
      </c>
    </row>
    <row r="487">
      <c r="A487">
        <f>HYPERLINK("https://www.theguardian.com/business/2023/jun/23/why-are-uk-banks-taking-so-long-to-pass-higher-interest-rates-on-to-savers")</f>
        <v/>
      </c>
      <c r="B487" t="inlineStr">
        <is>
          <t>Why are UK banks taking so long to pass higher interest rates on to savers?</t>
        </is>
      </c>
    </row>
    <row r="488">
      <c r="A488">
        <f>HYPERLINK("https://www.theguardian.com/politics/live/2023/jun/23/brexit-anniversary-poll-eu-rishi-sunak-jeremy-hunt-inflation-mortgages-uk-politics-live")</f>
        <v/>
      </c>
      <c r="B488" t="inlineStr">
        <is>
          <t>Politics live with Andrew Sparrow
Dissatisfaction with Rishi Sunak’s government at near record levels, poll suggests – as it happened</t>
        </is>
      </c>
    </row>
    <row r="489">
      <c r="A489">
        <f>HYPERLINK("https://www.theguardian.com/business/live/2023/jun/23/uk-chancellor-jeremy-hunt-lenders-mortgage-crisis-interest-rates-inflation-business-live")</f>
        <v/>
      </c>
      <c r="B489" t="inlineStr">
        <is>
          <t>Business live
UK mortgage holders to get 12-month grace period before repossessions after sharp rate hike – as it happened</t>
        </is>
      </c>
    </row>
    <row r="490">
      <c r="A490">
        <f>HYPERLINK("https://www.theguardian.com/business/2023/jun/23/jeremy-hunt-meets-uks-biggest-lenders-in-effort-to-quell-mortgage-crisis")</f>
        <v/>
      </c>
      <c r="B490" t="inlineStr">
        <is>
          <t>Mortgage crisis: UK lenders agree to 12-month grace period on repossessions</t>
        </is>
      </c>
    </row>
    <row r="491">
      <c r="A491">
        <f>HYPERLINK("https://www.theguardian.com/politics/2023/jun/23/ever-higher-mortgage-rates-will-leave-rishi-sunak-feeling-low")</f>
        <v/>
      </c>
      <c r="B491" t="inlineStr">
        <is>
          <t>Ever-higher mortgage rates will leave Rishi Sunak feeling low</t>
        </is>
      </c>
    </row>
    <row r="492">
      <c r="A492">
        <f>HYPERLINK("https://www.theguardian.com/politics/2023/jun/22/shock-and-awe-interest-rate-rise-rishi-sunak-cost-of-living-pledge-in-tatters")</f>
        <v/>
      </c>
      <c r="B492" t="inlineStr">
        <is>
          <t>‘Shock and awe’ interest rate rise leaves Sunak’s cost of living pledge in tatters</t>
        </is>
      </c>
    </row>
    <row r="493">
      <c r="A493">
        <f>HYPERLINK("https://www.theguardian.com/business/2023/jun/22/markets-predict-uk-interest-rate-bank-of-england")</f>
        <v/>
      </c>
      <c r="B493" t="inlineStr">
        <is>
          <t>Markets predict 6% UK interest rate by end of year</t>
        </is>
      </c>
    </row>
    <row r="494">
      <c r="A494">
        <f>HYPERLINK("https://www.theguardian.com/commentisfree/picture/2023/jun/22/ben-jennings-on-the-uks-mortgage-crisis-cartoon")</f>
        <v/>
      </c>
      <c r="B494" t="inlineStr">
        <is>
          <t>Guardian Opinion cartoon
Ben Jennings on the UK’s mortgage crisis – cartoon</t>
        </is>
      </c>
    </row>
    <row r="495">
      <c r="A495">
        <f>HYPERLINK("https://www.theguardian.com/politics/live/2023/jun/22/james-cleverly-rishi-sunak-inflation-interest-rates-mortgages-covid-inquiry-uk-politics-live")</f>
        <v/>
      </c>
      <c r="B495" t="inlineStr">
        <is>
          <t>Politics live with Andrew Sparrow
Rishi Sunak says he is ‘totally, 100% on it’ in battle against inflation – as it happened</t>
        </is>
      </c>
    </row>
    <row r="496">
      <c r="A496">
        <f>HYPERLINK("https://www.theguardian.com/politics/2023/jun/22/labour-would-not-back-subsidising-mortgage-holders-starmer-says")</f>
        <v/>
      </c>
      <c r="B496" t="inlineStr">
        <is>
          <t>Labour would not back subsidising mortgage holders, Starmer says</t>
        </is>
      </c>
    </row>
    <row r="497">
      <c r="A497">
        <f>HYPERLINK("https://www.theguardian.com/commentisfree/2023/jun/22/interest-rates-poorer-rishi-sunak-britain-economic")</f>
        <v/>
      </c>
      <c r="B497" t="inlineStr">
        <is>
          <t>Hiking interest rates isn’t working. That leaves us all poorer – and Rishi Sunak carrying the can</t>
        </is>
      </c>
    </row>
    <row r="498">
      <c r="A498">
        <f>HYPERLINK("https://www.theguardian.com/business/2023/jun/22/bank-of-england-raises-interest-rates-by-a-half-point-to-5")</f>
        <v/>
      </c>
      <c r="B498" t="inlineStr">
        <is>
          <t>Bank of England raises interest rates by a half point to 5%</t>
        </is>
      </c>
    </row>
    <row r="499">
      <c r="A499">
        <f>HYPERLINK("https://www.theguardian.com/money/2023/jun/22/uk-interest-rate-rise-what-it-means-for-you-mortgage-holders-and-savers")</f>
        <v/>
      </c>
      <c r="B499" t="inlineStr">
        <is>
          <t>UK interest rate rise: what it means for you</t>
        </is>
      </c>
    </row>
    <row r="500">
      <c r="A500">
        <f>HYPERLINK("https://www.theguardian.com/business/2023/jun/22/this-is-ruining-peoples-lives-homeowners-hit-by-uk-mortgage-crisis-speak-out")</f>
        <v/>
      </c>
      <c r="B500" t="inlineStr">
        <is>
          <t>‘This is ruining people’s lives’: homeowners hit by UK mortgage crisis speak out</t>
        </is>
      </c>
    </row>
    <row r="501">
      <c r="A501">
        <f>HYPERLINK("https://www.theguardian.com/news/audio/2023/jun/22/britain-mortgage-timebomb-podcast")</f>
        <v/>
      </c>
      <c r="B501" t="inlineStr">
        <is>
          <t>Today in Focus
Britain’s mortgage timebomb</t>
        </is>
      </c>
    </row>
    <row r="502">
      <c r="A502">
        <f>HYPERLINK("https://www.theguardian.com/business/nils-pratley-on-finance/2023/jun/21/lets-not-pretend-labour-has-found-a-way-to-defuse-the-mortgage-timebomb")</f>
        <v/>
      </c>
      <c r="B502" t="inlineStr">
        <is>
          <t>Nils Pratley on finance
Let’s not pretend Labour has found a way to defuse the ‘mortgage timebomb’</t>
        </is>
      </c>
    </row>
    <row r="503">
      <c r="A503">
        <f>HYPERLINK("https://www.theguardian.com/politics/2023/jun/21/labour-rishi-sunak-rachel-reeves-mortgage-plan")</f>
        <v/>
      </c>
      <c r="B503" t="inlineStr">
        <is>
          <t>Labour piles pressure on Sunak with plan to prevent ‘mortgage catastrophe’</t>
        </is>
      </c>
    </row>
    <row r="504">
      <c r="A504">
        <f>HYPERLINK("https://www.theguardian.com/commentisfree/2023/jun/21/the-guardian-view-on-mortgages-the-crunch-is-coming")</f>
        <v/>
      </c>
      <c r="B504" t="inlineStr">
        <is>
          <t>The Guardian view on mortgages: the crunch is coming</t>
        </is>
      </c>
    </row>
    <row r="505">
      <c r="A505">
        <f>HYPERLINK("https://www.theguardian.com/politics/live/2023/jun/21/rishi-sunak-inflation-pmqs-keir-starmer-covid-inquiry-jeremy-hunt-boris-johnson-uk-politics-live")</f>
        <v/>
      </c>
      <c r="B505" t="inlineStr">
        <is>
          <t>Politics live with Andrew Sparrow
Jeremy Hunt tells Covid inquiry quarantining people sooner ‘might have avoided’ first lockdown – as it happened</t>
        </is>
      </c>
    </row>
    <row r="506">
      <c r="A506">
        <f>HYPERLINK("https://www.theguardian.com/money/2023/jun/21/1-point-4m-uk-households-huge-hit-to-finances-mortgage-timebomb-payments-fifth-disposale-income")</f>
        <v/>
      </c>
      <c r="B506" t="inlineStr">
        <is>
          <t>1.4m UK mortgage holders face 20% hit to disposable income from rate hikes</t>
        </is>
      </c>
    </row>
    <row r="507">
      <c r="A507">
        <f>HYPERLINK("https://www.theguardian.com/business/2023/jun/21/bank-of-england-interest-rates-inflation-unchanged")</f>
        <v/>
      </c>
      <c r="B507" t="inlineStr">
        <is>
          <t>Bank poised to hike interest rates as inflation remains unchanged at 8.7%</t>
        </is>
      </c>
    </row>
    <row r="508">
      <c r="A508">
        <f>HYPERLINK("https://www.theguardian.com/commentisfree/2023/jun/21/britain-mortgage-banks-bailout-profits-homeowners")</f>
        <v/>
      </c>
      <c r="B508" t="inlineStr">
        <is>
          <t>There’s only one way to tackle Britain’s mortgage meltdown – get the banks to cough up</t>
        </is>
      </c>
    </row>
    <row r="509">
      <c r="A509">
        <f>HYPERLINK("https://www.theguardian.com/world/2023/jun/21/first-edition-mortgage-rates")</f>
        <v/>
      </c>
      <c r="B509" t="inlineStr">
        <is>
          <t>First Edition
Wednesday briefing: How to solve the UK’s mortgage mess, as interest rates rise again</t>
        </is>
      </c>
    </row>
    <row r="510">
      <c r="A510">
        <f>HYPERLINK("https://www.theguardian.com/money/2023/jun/21/uk-mortgage-rates-rollercoaster-is-the-price-to-pay-for-cheap-short-term-deals")</f>
        <v/>
      </c>
      <c r="B510" t="inlineStr">
        <is>
          <t>UK mortgage rates rollercoaster is the price to pay for cheap, short-term deals</t>
        </is>
      </c>
    </row>
    <row r="511">
      <c r="A511">
        <f>HYPERLINK("https://www.theguardian.com/business/2023/jun/20/tory-mps-split-on-whether-to-intervene-to-help-mortgage-holders")</f>
        <v/>
      </c>
      <c r="B511" t="inlineStr">
        <is>
          <t>Tory MPs split on whether to intervene to help mortgage holders</t>
        </is>
      </c>
    </row>
    <row r="512">
      <c r="A512">
        <f>HYPERLINK("https://www.theguardian.com/money/2023/jun/20/mortgage-cost-rises-just-dont-happen-here-how-other-countries-compare-with-the-uk")</f>
        <v/>
      </c>
      <c r="B512" t="inlineStr">
        <is>
          <t>Mortgage cost rises: how other countries compare with the UK</t>
        </is>
      </c>
    </row>
    <row r="513">
      <c r="A513">
        <f>HYPERLINK("https://www.theguardian.com/money/2023/jun/20/mortgage-ticking-timebomb-i-warned-of-has-exploded-says-martin-lewis")</f>
        <v/>
      </c>
      <c r="B513" t="inlineStr">
        <is>
          <t>Mortgage ‘ticking timebomb’ I warned of has exploded, says Martin Lewis</t>
        </is>
      </c>
    </row>
    <row r="514">
      <c r="A514">
        <f>HYPERLINK("https://www.theguardian.com/business/live/2023/jun/19/uk-mortgage-rates-housing-summer-slowdown-rightmove-interest-rates-bank-of-england-business-live")</f>
        <v/>
      </c>
      <c r="B514" t="inlineStr">
        <is>
          <t>Business live
Average two-year fixed rate mortgage deal hits 6% for first time this year, as Sunak rules out extra help – business live</t>
        </is>
      </c>
    </row>
    <row r="515">
      <c r="A515">
        <f>HYPERLINK("https://www.theguardian.com/business/2023/jun/19/rishi-sunak-rules-out-extra-government-help-with-uk-mortgages")</f>
        <v/>
      </c>
      <c r="B515" t="inlineStr">
        <is>
          <t>Sunak says no extra help with mortgages as fixed rates climb to 6%</t>
        </is>
      </c>
    </row>
    <row r="516">
      <c r="A516">
        <f>HYPERLINK("https://www.theguardian.com/money/2023/jun/19/will-i-have-to-switch-to-a-buy-to-let-mortgage-for-a-six-month-sabbatical")</f>
        <v/>
      </c>
      <c r="B516" t="inlineStr">
        <is>
          <t>Ask the experts: homebuying
Will I have to switch to a buy-to-let mortgage for a six-month sabbatical?</t>
        </is>
      </c>
    </row>
    <row r="517">
      <c r="A517">
        <f>HYPERLINK("https://www.theguardian.com/business/2023/jun/18/as-mortgage-rates-surge-the-tories-are-losing-their-reputation-for-economic-competence")</f>
        <v/>
      </c>
      <c r="B517" t="inlineStr">
        <is>
          <t>Economics viewpoint
As mortgage rates surge, the Tories are losing their reputation for economic competence</t>
        </is>
      </c>
    </row>
    <row r="518">
      <c r="A518">
        <f>HYPERLINK("https://www.theguardian.com/commentisfree/2023/jun/18/millions-are-facing-soaring-mortgage-rates-how-did-we-leave-them-so-vulnerable")</f>
        <v/>
      </c>
      <c r="B518" t="inlineStr">
        <is>
          <t>Millions are facing soaring mortgage rates. How did we leave them so vulnerable?</t>
        </is>
      </c>
    </row>
    <row r="519">
      <c r="A519">
        <f>HYPERLINK("https://www.theguardian.com/politics/2023/jun/18/mortgage-catastrophe-will-lose-us-the-election-warn-tory-mp")</f>
        <v/>
      </c>
      <c r="B519" t="inlineStr">
        <is>
          <t>Mortgage ‘catastrophe’ will lose us the election, warn Tory MPs</t>
        </is>
      </c>
    </row>
    <row r="520">
      <c r="A520">
        <f>HYPERLINK("https://www.theguardian.com/money/2023/jun/17/uk-homeowners-face-huge-rise-in-payments-when-fixed-rate-mortgages-expire")</f>
        <v/>
      </c>
      <c r="B520" t="inlineStr">
        <is>
          <t>UK homeowners face huge rise in payments when fixed-rate mortgages expire</t>
        </is>
      </c>
    </row>
    <row r="521">
      <c r="A521">
        <f>HYPERLINK("https://www.theguardian.com/money/2023/jun/17/best-options-mortgage-interest-rates-fixed")</f>
        <v/>
      </c>
      <c r="B521" t="inlineStr">
        <is>
          <t>What are the best options if you are looking for a mortgage?</t>
        </is>
      </c>
    </row>
    <row r="522">
      <c r="A522">
        <f>HYPERLINK("https://www.theguardian.com/business/live/2023/jun/16/mortgage-rates-uk-government-urged-to-provide-emergency-help-costs-rising-nationwide-liberal-democrats-business-live")</f>
        <v/>
      </c>
      <c r="B522" t="inlineStr">
        <is>
          <t>Business live
UK government urged to help mortgage holders as rates keep rising; company insolvencies jump 40% – as it happened</t>
        </is>
      </c>
    </row>
    <row r="523">
      <c r="A523">
        <f>HYPERLINK("https://www.theguardian.com/money/2023/jun/16/what-steps-government-help-mortgage-borrowers")</f>
        <v/>
      </c>
      <c r="B523" t="inlineStr">
        <is>
          <t>What steps could government take to help mortgage borrowers?</t>
        </is>
      </c>
    </row>
    <row r="524">
      <c r="A524">
        <f>HYPERLINK("https://www.theguardian.com/money/2023/jun/15/average-mortgage-rate-two-year-fixed-nationwide-bank-of-england-interest-rate-rise-borrowers")</f>
        <v/>
      </c>
      <c r="B524" t="inlineStr">
        <is>
          <t>Average mortgage rate for two-year fixed deal edges closer to 6%</t>
        </is>
      </c>
    </row>
    <row r="525">
      <c r="A525">
        <f>HYPERLINK("https://www.theguardian.com/commentisfree/2023/jun/14/the-guardian-view-of-rishi-sunaks-economics-the-morons-are-back-in-charge")</f>
        <v/>
      </c>
      <c r="B525" t="inlineStr">
        <is>
          <t>The Guardian view on Rishi Sunak’s economics: recession is an acceptable price to pay</t>
        </is>
      </c>
    </row>
    <row r="526">
      <c r="A526">
        <f>HYPERLINK("https://www.theguardian.com/business/2023/jun/14/uk-has-no-choice-but-to-raise-interest-rates-to-curb-inflation-says-jeremy-hunt")</f>
        <v/>
      </c>
      <c r="B526" t="inlineStr">
        <is>
          <t>UK has no choice but to raise interest rates to curb inflation, says Jeremy Hunt</t>
        </is>
      </c>
    </row>
    <row r="527">
      <c r="A527">
        <f>HYPERLINK("https://www.theguardian.com/politics/2023/jun/13/heatwave-piles-torpor-on-paralysis-as-tories-face-up-to-their-doom")</f>
        <v/>
      </c>
      <c r="B527" t="inlineStr">
        <is>
          <t>The politics sketch
Heatwave piles torpor on paralysis as Tories face up to their doom</t>
        </is>
      </c>
    </row>
    <row r="528">
      <c r="A528">
        <f>HYPERLINK("https://www.theguardian.com/money/2023/jun/13/my-parents-want-to-split-their-home-into-two-houses-selling-one-to-me-is-it-feasible")</f>
        <v/>
      </c>
      <c r="B528" t="inlineStr">
        <is>
          <t>Ask the experts: homebuying
My parents want to split their home into two houses, selling one to me. Is it feasible?</t>
        </is>
      </c>
    </row>
    <row r="529">
      <c r="A529">
        <f>HYPERLINK("https://www.theguardian.com/money/2023/jun/12/uk-mortgage-turmoil-continues-as-santander-pulls-deals-for-new-borrowers")</f>
        <v/>
      </c>
      <c r="B529" t="inlineStr">
        <is>
          <t>UK mortgage turmoil: Santander pulls new borrower deals as NatWest hikes rates</t>
        </is>
      </c>
    </row>
    <row r="530">
      <c r="A530">
        <f>HYPERLINK("https://www.theguardian.com/society/ng-interactive/2023/jun/12/interactive-tool-that-shows-where-you-can-afford-to-buy-or-rent-home-great-britain")</f>
        <v/>
      </c>
      <c r="B530" t="inlineStr">
        <is>
          <t>Find out where you can afford to buy or rent in Great Britain</t>
        </is>
      </c>
    </row>
    <row r="531">
      <c r="A531">
        <f>HYPERLINK("https://www.theguardian.com/money/2023/jun/10/labour-says-tory-mortgage-penalty-costs-homeowners-extra-7000")</f>
        <v/>
      </c>
      <c r="B531" t="inlineStr">
        <is>
          <t>Labour says ‘Tory mortgage penalty’ costs homeowners extra £7,000 a year</t>
        </is>
      </c>
    </row>
    <row r="532">
      <c r="A532">
        <f>HYPERLINK("https://www.theguardian.com/business/2023/jun/09/uk-government-can-rule-out-pre-election-feelgood-factor-from-property-market-house-prices")</f>
        <v/>
      </c>
      <c r="B532" t="inlineStr">
        <is>
          <t>Tories can rule out any pre-election feelgood factor from property market</t>
        </is>
      </c>
    </row>
    <row r="533">
      <c r="A533">
        <f>HYPERLINK("https://www.theguardian.com/business/2023/jun/08/hsbc-temporarily-withdraws-mortgage-deals-for-new-borrowers")</f>
        <v/>
      </c>
      <c r="B533" t="inlineStr">
        <is>
          <t>HSBC temporarily withdraws mortgage deals for new borrowers</t>
        </is>
      </c>
    </row>
    <row r="534">
      <c r="A534">
        <f>HYPERLINK("https://www.theguardian.com/money/2023/jun/08/it-would-really-help-us-renters-who-want-a-100-mortgage")</f>
        <v/>
      </c>
      <c r="B534" t="inlineStr">
        <is>
          <t>‘It would really help us’: renters in the UK who want a 100% mortgage</t>
        </is>
      </c>
    </row>
    <row r="535">
      <c r="A535">
        <f>HYPERLINK("https://www.theguardian.com/business/2023/jun/06/housebuilders-cut-back-on-construction-as-uk-mortgage-rate-rises-spook-buyers")</f>
        <v/>
      </c>
      <c r="B535" t="inlineStr">
        <is>
          <t>Housebuilders cut back on construction as UK mortgage rate rises spook buyers</t>
        </is>
      </c>
    </row>
    <row r="536">
      <c r="A536">
        <f>HYPERLINK("https://www.theguardian.com/money/2023/jun/05/uk-banks-pull-hundreds-more-home-loan-deals-as-fixed-mortgage-rates-rise")</f>
        <v/>
      </c>
      <c r="B536" t="inlineStr">
        <is>
          <t>UK banks pull hundreds more home loan deals as fixed mortgage rates rise</t>
        </is>
      </c>
    </row>
    <row r="537">
      <c r="A537">
        <f>HYPERLINK("https://www.theguardian.com/money/2023/jun/05/mortgages-uk-lenders-continue-to-raise-rates-and-pull-deals")</f>
        <v/>
      </c>
      <c r="B537" t="inlineStr">
        <is>
          <t>Mortgages: UK lenders continue to raise rates and pull deals</t>
        </is>
      </c>
    </row>
    <row r="538">
      <c r="A538">
        <f>HYPERLINK("https://www.theguardian.com/money/2023/jun/05/we-cant-get-a-mortgage-to-help-us-buy-a-listed-property-should-we-find-another-way")</f>
        <v/>
      </c>
      <c r="B538" t="inlineStr">
        <is>
          <t>Ask the experts: homebuying
We can’t get a mortgage to help us buy a listed property. Should we find another way?</t>
        </is>
      </c>
    </row>
    <row r="539">
      <c r="A539">
        <f>HYPERLINK("https://www.theguardian.com/business/2023/jun/04/uk-property-market-lacks-spring-bounce-but-crash-unlikely")</f>
        <v/>
      </c>
      <c r="B539" t="inlineStr">
        <is>
          <t>Economics viewpoint
UK property market lacks spring bounce but a crash is unlikely</t>
        </is>
      </c>
    </row>
    <row r="540">
      <c r="A540">
        <f>HYPERLINK("https://www.theguardian.com/politics/2023/may/30/what-is-the-tory-partys-problem-with-millenials")</f>
        <v/>
      </c>
      <c r="B540" t="inlineStr">
        <is>
          <t>Why are millennials so turned off by the Tory party?</t>
        </is>
      </c>
    </row>
    <row r="541">
      <c r="A541">
        <f>HYPERLINK("https://www.theguardian.com/money/2023/may/30/uk-mortgages-deals-pulled-interest-rate-fixed-term-loans-moneyfacts")</f>
        <v/>
      </c>
      <c r="B541" t="inlineStr">
        <is>
          <t>Almost 800 UK mortgage deals pulled as concerns mount over interest rate rises</t>
        </is>
      </c>
    </row>
    <row r="542">
      <c r="A542">
        <f>HYPERLINK("https://www.theguardian.com/money/2023/may/29/is-it-worth-playing-the-waiting-game-in-the-hope-of-a-better-mortgage-deal")</f>
        <v/>
      </c>
      <c r="B542" t="inlineStr">
        <is>
          <t>Is it worth playing the waiting game in the hope of a better mortgage deal?</t>
        </is>
      </c>
    </row>
    <row r="543">
      <c r="A543">
        <f>HYPERLINK("https://www.theguardian.com/money/2023/may/27/uk-mortgages-loan-debt-bank-of-scotland")</f>
        <v/>
      </c>
      <c r="B543" t="inlineStr">
        <is>
          <t>UK mortgages: ‘How did a £42,500 loan turn into a £477,000 debt?’</t>
        </is>
      </c>
    </row>
    <row r="544">
      <c r="A544">
        <f>HYPERLINK("https://www.theguardian.com/business/2023/may/25/uk-homeowners-and-first-time-buyers-warned-to-brace-for-5-plus-mortgage-rates")</f>
        <v/>
      </c>
      <c r="B544" t="inlineStr">
        <is>
          <t>UK homeowners and first-time buyers warned to brace for 5%-plus mortgage rates</t>
        </is>
      </c>
    </row>
    <row r="545">
      <c r="A545">
        <f>HYPERLINK("https://www.theguardian.com/money/2023/may/22/a-broker-told-me-i-dont-earn-enough-for-a-london-mortgage-is-that-true")</f>
        <v/>
      </c>
      <c r="B545" t="inlineStr">
        <is>
          <t>Ask the experts: homebuying
A broker told me I don’t earn enough for a London mortgage. Is that true?</t>
        </is>
      </c>
    </row>
    <row r="546">
      <c r="A546">
        <f>HYPERLINK("https://www.theguardian.com/money/2023/may/20/uk-mortgages-time-to-switch-and-fix-to-save-up-to-400-a-month")</f>
        <v/>
      </c>
      <c r="B546" t="inlineStr">
        <is>
          <t>UK mortgages: time to switch and fix to save up to £400 a month</t>
        </is>
      </c>
    </row>
    <row r="547">
      <c r="A547">
        <f>HYPERLINK("https://www.theguardian.com/commentisfree/picture/2023/may/18/sarah-akinterinwa-on-the-uks-housing-crisis-cartoon")</f>
        <v/>
      </c>
      <c r="B547" t="inlineStr">
        <is>
          <t>Guardian Opinion cartoon
Sarah Akinterinwa on the UK’s housing crisis – cartoon</t>
        </is>
      </c>
    </row>
    <row r="548">
      <c r="A548">
        <f>HYPERLINK("https://www.theguardian.com/environment/2023/may/16/the-war-on-japanese-knotweed")</f>
        <v/>
      </c>
      <c r="B548" t="inlineStr">
        <is>
          <t>The long read
The war on Japanese knotweed</t>
        </is>
      </c>
    </row>
    <row r="549">
      <c r="A549">
        <f>HYPERLINK("https://www.theguardian.com/money/2023/may/15/give-customers-a-fair-deal-or-else-finance-regulator-warns-sector")</f>
        <v/>
      </c>
      <c r="B549" t="inlineStr">
        <is>
          <t>Give customers a fair deal or else, finance regulator warns sector</t>
        </is>
      </c>
    </row>
    <row r="550">
      <c r="A550">
        <f>HYPERLINK("https://www.theguardian.com/money/2023/may/15/would-not-having-a-permanent-uk-address-affect-my-a-mortgage-application")</f>
        <v/>
      </c>
      <c r="B550" t="inlineStr">
        <is>
          <t>Ask the experts: homebuying
Would not having a permanent UK address affect my a mortgage application?</t>
        </is>
      </c>
    </row>
    <row r="551">
      <c r="A551">
        <f>HYPERLINK("https://www.theguardian.com/business/2023/may/13/soaring-interest-rates-to-cost-uk-mortgage-holders-12bn-in-extra-payments")</f>
        <v/>
      </c>
      <c r="B551" t="inlineStr">
        <is>
          <t>Soaring interest rates to cost UK mortgage holders £12bn in extra payments</t>
        </is>
      </c>
    </row>
    <row r="552">
      <c r="A552">
        <f>HYPERLINK("https://www.theguardian.com/money/2023/may/11/uk-interest-rate-hike-homeowners-remortgage")</f>
        <v/>
      </c>
      <c r="B552" t="inlineStr">
        <is>
          <t>‘We won’t be able to pay this much’: UK interest rate hike hits home</t>
        </is>
      </c>
    </row>
    <row r="553">
      <c r="A553">
        <f>HYPERLINK("https://www.theguardian.com/business/2023/may/11/another-uk-interest-rate-rise-nailed-on-but-what-happens-next-bank-of-england")</f>
        <v/>
      </c>
      <c r="B553" t="inlineStr">
        <is>
          <t>Another UK interest rate rise was always nailed on but what happens next?</t>
        </is>
      </c>
    </row>
    <row r="554">
      <c r="A554">
        <f>HYPERLINK("https://www.theguardian.com/business/2023/may/11/uk-interest-rate-rise-how-it-affects-you-inflation")</f>
        <v/>
      </c>
      <c r="B554" t="inlineStr">
        <is>
          <t>UK interest rate rise: how will it affect you?</t>
        </is>
      </c>
    </row>
    <row r="555">
      <c r="A555">
        <f>HYPERLINK("https://www.theguardian.com/money/2023/may/11/variable-rate-mortgages-face-rise-borrowing-after-interest-rate-hike")</f>
        <v/>
      </c>
      <c r="B555" t="inlineStr">
        <is>
          <t>1.5m UK homeowners on variable rate mortgages face new borrowing rise</t>
        </is>
      </c>
    </row>
    <row r="556">
      <c r="A556">
        <f>HYPERLINK("https://www.theguardian.com/money/2023/may/10/tell-us-will-you-apply-for-an-100-mortgage-in-the-uk")</f>
        <v/>
      </c>
      <c r="B556" t="inlineStr">
        <is>
          <t>Tell us: will you apply for a 100% mortgage in the UK?</t>
        </is>
      </c>
    </row>
    <row r="557">
      <c r="A557">
        <f>HYPERLINK("https://www.theguardian.com/business/2023/may/09/skiptons-100-mortgage-for-renters-offers-hope-but-not-without-risk")</f>
        <v/>
      </c>
      <c r="B557" t="inlineStr">
        <is>
          <t>Skipton’s 100% mortgage for renters offers hope – but not without risk</t>
        </is>
      </c>
    </row>
    <row r="558">
      <c r="A558">
        <f>HYPERLINK("https://www.theguardian.com/money/2023/may/09/uk-households-missed-rent-mortgage-payment-which-loans-credit-cards")</f>
        <v/>
      </c>
      <c r="B558" t="inlineStr">
        <is>
          <t>About 700,000 UK households missed rent or mortgage payment last month</t>
        </is>
      </c>
    </row>
    <row r="559">
      <c r="A559">
        <f>HYPERLINK("https://www.theguardian.com/money/2023/may/08/uk-mortgage-lender-100-loans-skipton-building-society")</f>
        <v/>
      </c>
      <c r="B559" t="inlineStr">
        <is>
          <t>UK mortgage lender to offer first 100% loans since 2008 crisis</t>
        </is>
      </c>
    </row>
    <row r="560">
      <c r="A560">
        <f>HYPERLINK("https://www.theguardian.com/money/2023/may/03/uk-homeowners-tell-us-about-your-experience-of-trying-to-remortgage-your-property-in-2023")</f>
        <v/>
      </c>
      <c r="B560" t="inlineStr">
        <is>
          <t>UK homeowners: tell us about your experience of trying to remortgage your property in 2023</t>
        </is>
      </c>
    </row>
    <row r="561">
      <c r="A561">
        <f>HYPERLINK("https://www.theguardian.com/politics/video/2023/may/03/pmqs-keir-starmer-rishi-sunak-mortgate-payments-housing-video")</f>
        <v/>
      </c>
      <c r="B561" t="inlineStr">
        <is>
          <t>PMQs: Starmer blames Tory 'casino' policies for higher mortgage payments – video</t>
        </is>
      </c>
    </row>
    <row r="562">
      <c r="A562">
        <f>HYPERLINK("https://www.theguardian.com/politics/2023/may/03/starmer-accuses-rishi-sunak-of-killing-the-dream-of-home-ownership")</f>
        <v/>
      </c>
      <c r="B562" t="inlineStr">
        <is>
          <t>Starmer accuses Rishi Sunak of ‘killing the dream of home ownership’</t>
        </is>
      </c>
    </row>
    <row r="563">
      <c r="A563">
        <f>HYPERLINK("https://www.theguardian.com/money/2023/may/01/we-want-to-rent-out-our-manchester-house-when-we-move-but-what-are-the-tax-implications")</f>
        <v/>
      </c>
      <c r="B563" t="inlineStr">
        <is>
          <t>Ask the experts: homebuying
We want to rent out our Manchester house when we move but what are the tax implications?</t>
        </is>
      </c>
    </row>
    <row r="564">
      <c r="A564">
        <f>HYPERLINK("https://www.theguardian.com/money/2023/apr/28/i-was-really-shocked-would-be-uk-homebuyers-describe-their-mortgage-battles")</f>
        <v/>
      </c>
      <c r="B564" t="inlineStr">
        <is>
          <t>‘I was really shocked’: would-be UK homebuyers describe their mortgage battles</t>
        </is>
      </c>
    </row>
    <row r="565">
      <c r="A565">
        <f>HYPERLINK("https://www.theguardian.com/money/2023/apr/24/buy-seaside-flat-second-home-mortgage-best")</f>
        <v/>
      </c>
      <c r="B565" t="inlineStr">
        <is>
          <t>Ask the experts: homebuying
We want to buy a second home. What type of mortgage is best?</t>
        </is>
      </c>
    </row>
    <row r="566">
      <c r="A566">
        <f>HYPERLINK("https://www.theguardian.com/money/2023/apr/22/mortgages-40-years-uk-first-time-buyers")</f>
        <v/>
      </c>
      <c r="B566" t="inlineStr">
        <is>
          <t>Marathon mortgages of up to 40 years on rise among UK first-time buyers</t>
        </is>
      </c>
    </row>
    <row r="567">
      <c r="A567">
        <f>HYPERLINK("https://www.theguardian.com/money/2023/apr/17/why-bank-blunders-can-turn-your-house-move-into-a-living-nightmare")</f>
        <v/>
      </c>
      <c r="B567" t="inlineStr">
        <is>
          <t>Why bank blunders can turn your house move into a living nightmare</t>
        </is>
      </c>
    </row>
    <row r="568">
      <c r="A568">
        <f>HYPERLINK("https://www.theguardian.com/money/2023/apr/17/how-can-we-release-equity-from-our-home-as-we-start-retirement-plans")</f>
        <v/>
      </c>
      <c r="B568" t="inlineStr">
        <is>
          <t>Ask the experts: homebuying
How can we release equity from our home as we start retirement plans?</t>
        </is>
      </c>
    </row>
    <row r="569">
      <c r="A569">
        <f>HYPERLINK("https://www.theguardian.com/money/2023/apr/12/were-trapped-by-the-cladding-scandal-and-cant-find-a-way-out")</f>
        <v/>
      </c>
      <c r="B569" t="inlineStr">
        <is>
          <t>Your problems, with Anna Tims
We’re trapped by the cladding scandal and can’t find a way out</t>
        </is>
      </c>
    </row>
    <row r="570">
      <c r="A570">
        <f>HYPERLINK("https://www.theguardian.com/business/2023/apr/08/pensioner-dependent-tories-have-set-the-uk-on-the-road-to-ruin")</f>
        <v/>
      </c>
      <c r="B570" t="inlineStr">
        <is>
          <t>Pensioner-dependent Tories have set the UK on the road to ruin</t>
        </is>
      </c>
    </row>
    <row r="571">
      <c r="A571">
        <f>HYPERLINK("https://www.theguardian.com/business/2023/mar/29/uk-mortgage-approvals-rise-for-first-time-in-six-months")</f>
        <v/>
      </c>
      <c r="B571" t="inlineStr">
        <is>
          <t>UK mortgage approvals rise for first time in six months</t>
        </is>
      </c>
    </row>
    <row r="572">
      <c r="A572">
        <f>HYPERLINK("https://www.theguardian.com/business/2023/mar/23/uk-interest-rate-rise-what-it-means-mortgages-house-price-credit")</f>
        <v/>
      </c>
      <c r="B572" t="inlineStr">
        <is>
          <t>UK interest rate rise: what it means for you</t>
        </is>
      </c>
    </row>
    <row r="573">
      <c r="A573">
        <f>HYPERLINK("https://www.theguardian.com/business/2023/mar/15/uk-homeowners-still-better-off-than-renters-despite-spike-in-interest-rates")</f>
        <v/>
      </c>
      <c r="B573" t="inlineStr">
        <is>
          <t>UK homeowners still better off than renters despite spike in interest rates</t>
        </is>
      </c>
    </row>
    <row r="574">
      <c r="A574">
        <f>HYPERLINK("https://www.theguardian.com/money/2023/mar/13/if-we-sell-our-property-abroad-and-move-back-to-britain-should-we-rent-or-buy")</f>
        <v/>
      </c>
      <c r="B574" t="inlineStr">
        <is>
          <t>Ask the experts: homebuying
If we sell our property abroad and move back to Britain, should we rent or buy?</t>
        </is>
      </c>
    </row>
    <row r="575">
      <c r="A575">
        <f>HYPERLINK("https://www.theguardian.com/money/2023/mar/10/fca-urges-uk-banks-to-consider-cutting-mortgage-payments-struggling-borrowers")</f>
        <v/>
      </c>
      <c r="B575" t="inlineStr">
        <is>
          <t>FCA urges UK banks to consider cutting mortgage payments for those struggling</t>
        </is>
      </c>
    </row>
    <row r="576">
      <c r="A576">
        <f>HYPERLINK("https://www.theguardian.com/money/2023/mar/06/should-i-use-inheritance-pay-off-mortgage-savings-costs")</f>
        <v/>
      </c>
      <c r="B576" t="inlineStr">
        <is>
          <t>Ask the experts: homebuying
Should I use a £75,000 inheritance to pay off the mortgage?</t>
        </is>
      </c>
    </row>
    <row r="577">
      <c r="A577">
        <f>HYPERLINK("https://www.theguardian.com/money/2023/mar/01/uk-government-mortgage-prisoner-loan-sales-martin-lewis")</f>
        <v/>
      </c>
      <c r="B577" t="inlineStr">
        <is>
          <t>UK government made £2.4bn from ‘mortgage prisoner’ loan sales, says Martin Lewis</t>
        </is>
      </c>
    </row>
    <row r="578">
      <c r="A578">
        <f>HYPERLINK("https://www.theguardian.com/business/2023/mar/01/how-rising-interest-rates-have-sent-the-uk-housing-market-into-reverse")</f>
        <v/>
      </c>
      <c r="B578" t="inlineStr">
        <is>
          <t>How rising interest rates sent the UK housing market into reverse</t>
        </is>
      </c>
    </row>
    <row r="579">
      <c r="A579">
        <f>HYPERLINK("https://www.theguardian.com/business/2023/mar/01/uk-mortgage-market-contracts-for-fifth-month-after-liz-truss-mini-budget")</f>
        <v/>
      </c>
      <c r="B579" t="inlineStr">
        <is>
          <t>UK mortgage market contracts for fifth month after Liz Truss mini-budget</t>
        </is>
      </c>
    </row>
    <row r="580">
      <c r="A580">
        <f>HYPERLINK("https://www.theguardian.com/money/2023/feb/24/lots-of-us-are-very-anxious-why-britains-buy-to-let-landlords-are-selling")</f>
        <v/>
      </c>
      <c r="B580" t="inlineStr">
        <is>
          <t>‘Lots of us are very anxious’: why Britain’s buy-to-let landlords are selling</t>
        </is>
      </c>
    </row>
    <row r="581">
      <c r="A581">
        <f>HYPERLINK("https://www.theguardian.com/business/2023/feb/23/interest-rates-rise-bank-mpc-inflation-wages-prices")</f>
        <v/>
      </c>
      <c r="B581" t="inlineStr">
        <is>
          <t>Interest rates will need to rise again, warns Bank of England rate-setter</t>
        </is>
      </c>
    </row>
    <row r="582">
      <c r="A582">
        <f>HYPERLINK("https://www.theguardian.com/business/2023/feb/22/lloyds-bankers-bonus-pot")</f>
        <v/>
      </c>
      <c r="B582" t="inlineStr">
        <is>
          <t>Lloyds accused of ‘stuffing bankers’ pockets’ as it proposes £9.1m CEO deal</t>
        </is>
      </c>
    </row>
    <row r="583">
      <c r="A583">
        <f>HYPERLINK("https://www.theguardian.com/money/2023/feb/17/uk-mortgage-deals-how-to-navigate-the-rollercoaster-rates-ride")</f>
        <v/>
      </c>
      <c r="B583" t="inlineStr">
        <is>
          <t>UK mortgage deals: how to navigate the rollercoaster rates ride</t>
        </is>
      </c>
    </row>
    <row r="584">
      <c r="A584">
        <f>HYPERLINK("https://www.theguardian.com/money/2023/feb/13/bigger-mortgage-debt-management-plan-home-loan")</f>
        <v/>
      </c>
      <c r="B584" t="inlineStr">
        <is>
          <t>Ask the experts: homebuying
Can I get a bigger mortgage given my debt management plan?</t>
        </is>
      </c>
    </row>
    <row r="585">
      <c r="A585">
        <f>HYPERLINK("https://www.theguardian.com/money/2023/feb/07/five-year-fixed-mortgage-under-4-hsbc")</f>
        <v/>
      </c>
      <c r="B585" t="inlineStr">
        <is>
          <t>First five-year fixed mortgage under 4% since mini-budget launched by HSBC</t>
        </is>
      </c>
    </row>
    <row r="586">
      <c r="A586">
        <f>HYPERLINK("https://www.theguardian.com/money/2023/feb/04/cost-of-living-crisis-smart-money-decisions-interest-rates")</f>
        <v/>
      </c>
      <c r="B586" t="inlineStr">
        <is>
          <t>Cost of living crisis: how to make smart money decisions in tough times</t>
        </is>
      </c>
    </row>
    <row r="587">
      <c r="A587">
        <f>HYPERLINK("https://www.theguardian.com/business/2023/feb/03/im-really-worried-homeowners-and-would-be-buyers-on-uk-interest-rates")</f>
        <v/>
      </c>
      <c r="B587" t="inlineStr">
        <is>
          <t>‘I’m really worried’: homeowners and would-be buyers on UK interest rates</t>
        </is>
      </c>
    </row>
    <row r="588">
      <c r="A588">
        <f>HYPERLINK("https://www.theguardian.com/money/2023/feb/02/interest-rate-rise-tracker-mortgages-bank-of-england")</f>
        <v/>
      </c>
      <c r="B588" t="inlineStr">
        <is>
          <t>Will the interest rate rise trigger a stampede for tracker mortgages?</t>
        </is>
      </c>
    </row>
    <row r="589">
      <c r="A589">
        <f>HYPERLINK("https://www.theguardian.com/business/2023/feb/02/bank-of-england-raises-uk-interest-rates-to-4")</f>
        <v/>
      </c>
      <c r="B589" t="inlineStr">
        <is>
          <t>Bank of England raises UK interest rates to 4%</t>
        </is>
      </c>
    </row>
    <row r="590">
      <c r="A590">
        <f>HYPERLINK("https://www.theguardian.com/business/2023/feb/02/bank-of-england-interest-rate-rise-mean-for-you-mortgages-credit-cards-finances")</f>
        <v/>
      </c>
      <c r="B590" t="inlineStr">
        <is>
          <t>What does the Bank of England interest rate rise mean for you?</t>
        </is>
      </c>
    </row>
    <row r="591">
      <c r="A591">
        <f>HYPERLINK("https://www.theguardian.com/business/2023/feb/02/weaker-economy-higher-inflation-bank-of-englands-dilemma")</f>
        <v/>
      </c>
      <c r="B591" t="inlineStr">
        <is>
          <t>Weaker economy, higher inflation: Bank of England’s dilemma</t>
        </is>
      </c>
    </row>
    <row r="592">
      <c r="A592">
        <f>HYPERLINK("https://www.theguardian.com/money/2023/feb/01/uk-house-prices-fall-for-fifth-month-in-a-row")</f>
        <v/>
      </c>
      <c r="B592" t="inlineStr">
        <is>
          <t>UK house prices fall for fifth month in a row</t>
        </is>
      </c>
    </row>
    <row r="593">
      <c r="A593">
        <f>HYPERLINK("https://www.theguardian.com/money/2023/jan/31/uk-mortgages-interest-rates-buyers-bank-of-england-savings")</f>
        <v/>
      </c>
      <c r="B593" t="inlineStr">
        <is>
          <t>UK demand for mortgages slumps as interest rates deter buyers</t>
        </is>
      </c>
    </row>
    <row r="594">
      <c r="A594">
        <f>HYPERLINK("https://www.theguardian.com/money/2023/jan/31/tell-us-how-have-you-been-affected-by-reduced-uk-property-prices")</f>
        <v/>
      </c>
      <c r="B594" t="inlineStr">
        <is>
          <t>Tell us: how have you been affected by reduced UK property prices and rising mortgage rates?</t>
        </is>
      </c>
    </row>
    <row r="595">
      <c r="A595">
        <f>HYPERLINK("https://www.theguardian.com/money/2023/jan/30/should-i-buy-a-property-outright-or-take-on-a-mortgage-and-invest-my-money")</f>
        <v/>
      </c>
      <c r="B595" t="inlineStr">
        <is>
          <t>Ask the experts: homebuying
Should I buy a property outright or take on a mortgage and invest my money?</t>
        </is>
      </c>
    </row>
    <row r="596">
      <c r="A596">
        <f>HYPERLINK("https://www.theguardian.com/business/2023/jan/28/why-uk-house-prices-could-plunge-by-20-after-the-latest-interest-rate-hike")</f>
        <v/>
      </c>
      <c r="B596" t="inlineStr">
        <is>
          <t>Why UK house prices could plunge by 20% after the latest interest rate hike</t>
        </is>
      </c>
    </row>
    <row r="597">
      <c r="A597">
        <f>HYPERLINK("https://www.theguardian.com/money/2023/jan/23/mortgage-move-help-daughter-home")</f>
        <v/>
      </c>
      <c r="B597" t="inlineStr">
        <is>
          <t>Ask the experts: homebuying
Is there a mortgage my friends can use to move without needing help from their daughter?</t>
        </is>
      </c>
    </row>
    <row r="598">
      <c r="A598">
        <f>HYPERLINK("https://www.theguardian.com/business/2023/jan/21/upsize-downsize-why-the-covid-property-race-for-space-went-sour-for-homebuyers")</f>
        <v/>
      </c>
      <c r="B598" t="inlineStr">
        <is>
          <t>Upsize, downsize? Why the Covid property race for space went sour for homebuyers</t>
        </is>
      </c>
    </row>
    <row r="599">
      <c r="A599">
        <f>HYPERLINK("https://www.theguardian.com/money/2023/jan/19/uk-lenders-fear-spike-in-mortgage-defaults-as-cost-of-living-hits-home")</f>
        <v/>
      </c>
      <c r="B599" t="inlineStr">
        <is>
          <t>UK lenders fear spike in mortgage defaults as cost of living hits home</t>
        </is>
      </c>
    </row>
    <row r="600">
      <c r="A600">
        <f>HYPERLINK("https://www.theguardian.com/money/2023/jan/16/sell-house-return-to-renting-freelance-mortgage")</f>
        <v/>
      </c>
      <c r="B600" t="inlineStr">
        <is>
          <t>Ask the experts: homebuying
Would it be reckless to sell my house in Leeds and return to renting?</t>
        </is>
      </c>
    </row>
    <row r="601">
      <c r="A601">
        <f>HYPERLINK("https://www.theguardian.com/society/2023/jan/13/tell-us-are-you-struggling-with-the-process-of-buying-a-house-in-the-uk")</f>
        <v/>
      </c>
      <c r="B601" t="inlineStr">
        <is>
          <t>Tell us: are you struggling with the process of buying a house in the UK?</t>
        </is>
      </c>
    </row>
    <row r="602">
      <c r="A602">
        <f>HYPERLINK("https://www.theguardian.com/money/2023/jan/09/should-i-let-my-fixed-rate-mortgage-term-end-without-negotiating-a-new-deal")</f>
        <v/>
      </c>
      <c r="B602" t="inlineStr">
        <is>
          <t>Ask the experts: homebuying
Should I let my fixed-rate mortgage term end without negotiating a new deal?</t>
        </is>
      </c>
    </row>
    <row r="603">
      <c r="A603">
        <f>HYPERLINK("https://www.theguardian.com/business/2023/jan/08/mortgage-payers-face-squeeze-in-2023-after-uk-interest-rate-rises")</f>
        <v/>
      </c>
      <c r="B603" t="inlineStr">
        <is>
          <t>Mortgage payers face squeeze in 2023 after UK interest rate rises</t>
        </is>
      </c>
    </row>
    <row r="604">
      <c r="A604">
        <f>HYPERLINK("https://www.theguardian.com/money/2023/jan/05/uk-homeowners-are-you-considering-downsizing-for-cheaper-mortgage-repayments")</f>
        <v/>
      </c>
      <c r="B604" t="inlineStr">
        <is>
          <t>UK homeowners: are you considering downsizing for cheaper mortgage repayments?</t>
        </is>
      </c>
    </row>
    <row r="605">
      <c r="A605">
        <f>HYPERLINK("https://www.theguardian.com/business/2023/jan/01/uk-inflation-energy-bills-taxes-house-prices-happy-new-year")</f>
        <v/>
      </c>
      <c r="B605" t="inlineStr">
        <is>
          <t>Economics viewpoint
UK inflation will fall in 2023 but energy bills and taxes will rise as house prices drop. Happy new year</t>
        </is>
      </c>
    </row>
    <row r="606">
      <c r="A606">
        <f>HYPERLINK("https://www.theguardian.com/money/2023/jan/01/predictions-for-2023-to-take-some-of-the-stress-out-of-household-budgeting")</f>
        <v/>
      </c>
      <c r="B606" t="inlineStr">
        <is>
          <t>Predictions for 2023 to take some of the stress out of household budgeting</t>
        </is>
      </c>
    </row>
    <row r="607">
      <c r="A607">
        <f>HYPERLINK("https://www.theguardian.com/money/2022/dec/30/house-prices-in-england-and-wales-york-strongest-rise")</f>
        <v/>
      </c>
      <c r="B607" t="inlineStr">
        <is>
          <t>York records strongest house price rises in England and Wales</t>
        </is>
      </c>
    </row>
    <row r="608">
      <c r="A608">
        <f>HYPERLINK("https://www.theguardian.com/business/2022/dec/30/groundhog-year-uk-disposable-incomes-to-fall-by-38-in-2023")</f>
        <v/>
      </c>
      <c r="B608" t="inlineStr">
        <is>
          <t>‘Groundhog year’: UK disposable incomes to fall by 3.8% in 2023</t>
        </is>
      </c>
    </row>
    <row r="609">
      <c r="A609">
        <f>HYPERLINK("https://www.theguardian.com/world/2022/dec/27/tuesday-briefing-how-the-cost-of-living-crisis-really-hit-home")</f>
        <v/>
      </c>
      <c r="B609" t="inlineStr">
        <is>
          <t>First Edition
Tuesday briefing: How the cost of living crisis really hit home</t>
        </is>
      </c>
    </row>
    <row r="610">
      <c r="A610">
        <f>HYPERLINK("https://www.theguardian.com/politics/2022/dec/22/labour-targets-new-swing-voter-middle-aged-mortgage-man")</f>
        <v/>
      </c>
      <c r="B610" t="inlineStr">
        <is>
          <t>Labour targets new swing voter ‘middle-aged mortgage man’</t>
        </is>
      </c>
    </row>
    <row r="611">
      <c r="A611">
        <f>HYPERLINK("https://www.theguardian.com/business/2022/dec/20/uk-banks-lending-flats-cladding-mortgages")</f>
        <v/>
      </c>
      <c r="B611" t="inlineStr">
        <is>
          <t>Six big UK banks to start lending on flats with cladding</t>
        </is>
      </c>
    </row>
    <row r="612">
      <c r="A612">
        <f>HYPERLINK("https://www.theguardian.com/money/2022/dec/19/government-extends-generation-buy-mortgage-guarantee")</f>
        <v/>
      </c>
      <c r="B612" t="inlineStr">
        <is>
          <t>Government extends ‘generation buy’ mortgage guarantee</t>
        </is>
      </c>
    </row>
    <row r="613">
      <c r="A613">
        <f>HYPERLINK("https://www.theguardian.com/business/2022/dec/15/bank-of-england-interest-rate-rise-what-it-means-for-borrowers-and-savers")</f>
        <v/>
      </c>
      <c r="B613" t="inlineStr">
        <is>
          <t>Bank of England interest rate rise – what it means for borrowers and savers</t>
        </is>
      </c>
    </row>
    <row r="614">
      <c r="A614">
        <f>HYPERLINK("https://www.theguardian.com/business/2022/dec/15/speed-of-uk-interest-rate-rises-will-dent-an-already-weak-economy")</f>
        <v/>
      </c>
      <c r="B614" t="inlineStr">
        <is>
          <t>Interest rates: UK borrowers are facing a serious reality check</t>
        </is>
      </c>
    </row>
    <row r="615">
      <c r="A615">
        <f>HYPERLINK("https://www.theguardian.com/business/2022/dec/06/hunt-to-urge-banks-to-aid-mortgage-borrowers-amid-cost-of-living-crisis")</f>
        <v/>
      </c>
      <c r="B615" t="inlineStr">
        <is>
          <t>Hunt to urge banks to aid mortgage borrowers amid cost-of-living crisis</t>
        </is>
      </c>
    </row>
    <row r="616">
      <c r="A616">
        <f>HYPERLINK("https://www.theguardian.com/money/2022/dec/05/should-our-savings-go-towards-the-help-to-buy-loan-or-overpaying-a-new-mortgage")</f>
        <v/>
      </c>
      <c r="B616" t="inlineStr">
        <is>
          <t>Ask the experts: homebuying
Should our savings go towards the help-to-buy loan or overpaying a new mortgage?</t>
        </is>
      </c>
    </row>
    <row r="617">
      <c r="A617">
        <f>HYPERLINK("https://www.theguardian.com/business/2022/dec/01/big-uk-high-street-bank-slow-react-money-market-movement-fixed-rate-mortgage-savings")</f>
        <v/>
      </c>
      <c r="B617" t="inlineStr">
        <is>
          <t>Are big banks short-changing consumers by failing to reduce mortgage costs?</t>
        </is>
      </c>
    </row>
    <row r="618">
      <c r="A618">
        <f>HYPERLINK("https://www.theguardian.com/business/2022/dec/01/uk-house-prices-fall-at-fastest-pace-since-2020-amid-fallout-from-mini-budget")</f>
        <v/>
      </c>
      <c r="B618" t="inlineStr">
        <is>
          <t>UK house prices fall at fastest pace since 2020 amid fallout from mini-budget</t>
        </is>
      </c>
    </row>
    <row r="619">
      <c r="A619">
        <f>HYPERLINK("https://www.theguardian.com/business/2022/nov/29/uk-mortgage-approvals-for-october-fall-10-following-kwarteng-mini-budget")</f>
        <v/>
      </c>
      <c r="B619" t="inlineStr">
        <is>
          <t>UK mortgage approvals for October fall 10% after mini-budget</t>
        </is>
      </c>
    </row>
    <row r="620">
      <c r="A620">
        <f>HYPERLINK("https://www.theguardian.com/money/2022/nov/28/money-home-deposit-second-property-rent")</f>
        <v/>
      </c>
      <c r="B620" t="inlineStr">
        <is>
          <t>Ask the experts: homebuying
Can we release some money tied up in our current home to use as a deposit on a new one?</t>
        </is>
      </c>
    </row>
    <row r="621">
      <c r="A621">
        <f>HYPERLINK("https://www.theguardian.com/money/2022/nov/28/uk-homeowners-forced-to-settle-for-below-asking-price-zoopla-says")</f>
        <v/>
      </c>
      <c r="B621" t="inlineStr">
        <is>
          <t>UK homeowners forced to settle for below asking price, Zoopla says</t>
        </is>
      </c>
    </row>
    <row r="622">
      <c r="A622">
        <f>HYPERLINK("https://www.theguardian.com/business/2022/nov/27/high-rise-mortgage-costs-see-surge-in-rents-across-the-uk")</f>
        <v/>
      </c>
      <c r="B622" t="inlineStr">
        <is>
          <t>Observer business agenda
High-rise mortgage costs see surge in rents across the UK</t>
        </is>
      </c>
    </row>
    <row r="623">
      <c r="A623">
        <f>HYPERLINK("https://www.theguardian.com/money/2022/nov/23/santander-asked-if-i-was-pregnant-then-it-cut-our-mortgage-offer")</f>
        <v/>
      </c>
      <c r="B623" t="inlineStr">
        <is>
          <t>Your problems, with Anna Tims
Santander asked if I was pregnant, then it cut our mortgage offer</t>
        </is>
      </c>
    </row>
    <row r="624">
      <c r="A624">
        <f>HYPERLINK("https://www.theguardian.com/money/2022/nov/22/uk-five-year-mortgage-fixed-interest-rate-deals")</f>
        <v/>
      </c>
      <c r="B624" t="inlineStr">
        <is>
          <t>Average UK five-year mortgage rate less than 6% for first time in seven weeks</t>
        </is>
      </c>
    </row>
    <row r="625">
      <c r="A625">
        <f>HYPERLINK("https://www.theguardian.com/money/2022/nov/21/student-loans-england-borrow-repay")</f>
        <v/>
      </c>
      <c r="B625" t="inlineStr">
        <is>
          <t>Money hacks
Student loans in England: what you need to know</t>
        </is>
      </c>
    </row>
    <row r="626">
      <c r="A626">
        <f>HYPERLINK("https://www.theguardian.com/business/2022/nov/19/cost-of-living-crisis-lodger-bills-renting-out-room-home")</f>
        <v/>
      </c>
      <c r="B626" t="inlineStr">
        <is>
          <t>Cost of living crisis: could taking in a lodger help you pay your bills?</t>
        </is>
      </c>
    </row>
    <row r="627">
      <c r="A627">
        <f>HYPERLINK("https://www.theguardian.com/business/2022/nov/18/nationwide-sets-aside-safety-net-for-bad-loans-as-borrowers-face-surging-costs")</f>
        <v/>
      </c>
      <c r="B627" t="inlineStr">
        <is>
          <t>Nationwide sets aside £108m for bad loans as borrowers face surging costs</t>
        </is>
      </c>
    </row>
    <row r="628">
      <c r="A628">
        <f>HYPERLINK("https://www.theguardian.com/money/2022/nov/17/uk-interest-rate-rises-mortgages")</f>
        <v/>
      </c>
      <c r="B628" t="inlineStr">
        <is>
          <t>‘It could be years of limbo’: how UK interest rate rises have hit mortgages</t>
        </is>
      </c>
    </row>
    <row r="629">
      <c r="A629">
        <f>HYPERLINK("https://www.theguardian.com/money/2022/nov/14/what-is-happening-to-the-uk-homebuying-and-rental-markets")</f>
        <v/>
      </c>
      <c r="B629" t="inlineStr">
        <is>
          <t>What is happening to the UK homebuying and rental markets?</t>
        </is>
      </c>
    </row>
    <row r="630">
      <c r="A630">
        <f>HYPERLINK("https://www.theguardian.com/money/2022/nov/14/should-we-buy-home-together-mortgage-savings")</f>
        <v/>
      </c>
      <c r="B630" t="inlineStr">
        <is>
          <t>Ask the experts: homebuying
Should we buy a home together even though it will leave me worse off than him?</t>
        </is>
      </c>
    </row>
    <row r="631">
      <c r="A631">
        <f>HYPERLINK("https://www.theguardian.com/money/2022/nov/12/uk-mortgages-equity-release-costs-homes")</f>
        <v/>
      </c>
      <c r="B631" t="inlineStr">
        <is>
          <t>UK mortgages: could equity release help with rising costs?</t>
        </is>
      </c>
    </row>
    <row r="632">
      <c r="A632">
        <f>HYPERLINK("https://www.theguardian.com/money/2022/nov/10/uk-house-prices-stall-as-mortgage-rate-rise-fuels-caution")</f>
        <v/>
      </c>
      <c r="B632" t="inlineStr">
        <is>
          <t>UK house prices stall as mortgage rate rise fuels caution</t>
        </is>
      </c>
    </row>
    <row r="633">
      <c r="A633">
        <f>HYPERLINK("https://www.theguardian.com/money/2022/nov/07/equity-release-mortgage-fix-property")</f>
        <v/>
      </c>
      <c r="B633" t="inlineStr">
        <is>
          <t>Ask the experts: homebuying
Is equity release an option when my mortgage fix ends or am I too young?</t>
        </is>
      </c>
    </row>
    <row r="634">
      <c r="A634">
        <f>HYPERLINK("https://www.theguardian.com/politics/2022/nov/06/lib-dem-leader-ed-davey-proposes-300-a-month-mortgage-grants")</f>
        <v/>
      </c>
      <c r="B634" t="inlineStr">
        <is>
          <t>Lib Dem leader Ed Davey proposes £300-a-month mortgage grants</t>
        </is>
      </c>
    </row>
    <row r="635">
      <c r="A635">
        <f>HYPERLINK("https://www.theguardian.com/business/2022/nov/05/rishi-sunak-vows-to-protect-mortgage-holders-but-says-he-cant-do-everything")</f>
        <v/>
      </c>
      <c r="B635" t="inlineStr">
        <is>
          <t>Sunak vows to protect mortgage holders but says he can’t ‘do everything’</t>
        </is>
      </c>
    </row>
    <row r="636">
      <c r="A636">
        <f>HYPERLINK("https://www.theguardian.com/business/2022/nov/04/higher-mortgage-costs-poverty-analysis-bank-of-england-base-rate")</f>
        <v/>
      </c>
      <c r="B636" t="inlineStr">
        <is>
          <t>UK mortgage rate rises ‘will put extra 400,000 people in poverty’</t>
        </is>
      </c>
    </row>
    <row r="637">
      <c r="A637">
        <f>HYPERLINK("https://www.theguardian.com/business/2022/nov/04/bills-financial-survival-plan-mortgage-rent-energy-food")</f>
        <v/>
      </c>
      <c r="B637" t="inlineStr">
        <is>
          <t>Worried about bills? Here’s a financial survival plan</t>
        </is>
      </c>
    </row>
    <row r="638">
      <c r="A638">
        <f>HYPERLINK("https://www.theguardian.com/business/2022/nov/03/bank-england-warn-uk-economy-longest-recession-100-year-raise-rate-three-percent")</f>
        <v/>
      </c>
      <c r="B638" t="inlineStr">
        <is>
          <t>Bank of England warns of longest recession in 100 years as it raises rates to 3%</t>
        </is>
      </c>
    </row>
    <row r="639">
      <c r="A639">
        <f>HYPERLINK("https://www.theguardian.com/business/2022/nov/03/how-will-the-uk-interest-rate-hike-affect-you")</f>
        <v/>
      </c>
      <c r="B639" t="inlineStr">
        <is>
          <t>How will the UK interest rate hike affect you?</t>
        </is>
      </c>
    </row>
    <row r="640">
      <c r="A640">
        <f>HYPERLINK("https://www.theguardian.com/business/2022/nov/03/interest-rates-likely-to-jump-as-markets-await-bank-of-england-decision")</f>
        <v/>
      </c>
      <c r="B640" t="inlineStr">
        <is>
          <t>Interest rates likely to jump as markets await Bank of England decision</t>
        </is>
      </c>
    </row>
    <row r="641">
      <c r="A641">
        <f>HYPERLINK("https://www.theguardian.com/business/2022/oct/31/uk-households-saving-more-and-borrowing-less-figures-suggest")</f>
        <v/>
      </c>
      <c r="B641" t="inlineStr">
        <is>
          <t>UK households saving more and borrowing less, figures suggest</t>
        </is>
      </c>
    </row>
    <row r="642">
      <c r="A642">
        <f>HYPERLINK("https://www.theguardian.com/business/2022/oct/28/natwest-profit-predicts-fall-in-uk-house-prices")</f>
        <v/>
      </c>
      <c r="B642" t="inlineStr">
        <is>
          <t>NatWest reports £1.1bn profit as it predicts 7% fall in UK house prices</t>
        </is>
      </c>
    </row>
    <row r="643">
      <c r="A643">
        <f>HYPERLINK("https://www.theguardian.com/money/2022/oct/24/should-we-overpay-the-mortgage-and-borrow-money-for-house-renovations")</f>
        <v/>
      </c>
      <c r="B643" t="inlineStr">
        <is>
          <t>Ask the experts: homebuying
Should we overpay the mortgage and borrow money for house renovations?</t>
        </is>
      </c>
    </row>
    <row r="644">
      <c r="A644">
        <f>HYPERLINK("https://www.theguardian.com/business/2022/oct/21/uk-housing-sales-fall-but-real-horror-story-yet-to-come")</f>
        <v/>
      </c>
      <c r="B644" t="inlineStr">
        <is>
          <t>UK housing sales fall but real ‘horror story’ yet to come</t>
        </is>
      </c>
    </row>
    <row r="645">
      <c r="A645">
        <f>HYPERLINK("https://www.theguardian.com/society/2022/oct/17/housing-market-expected-to-benefit-as-hunt-rips-up-mini-budget")</f>
        <v/>
      </c>
      <c r="B645" t="inlineStr">
        <is>
          <t>Housing market expected to benefit as Hunt rips up mini-budget</t>
        </is>
      </c>
    </row>
    <row r="646">
      <c r="A646">
        <f>HYPERLINK("https://www.theguardian.com/commentisfree/2022/oct/17/i-havent-borrowed-money-from-my-mother-since-1994-but-if-the-banks-wont-lend-me-any-")</f>
        <v/>
      </c>
      <c r="B646" t="inlineStr">
        <is>
          <t>I haven’t borrowed money from my mother since 1994. But if the banks won’t lend me any …</t>
        </is>
      </c>
    </row>
    <row r="647">
      <c r="A647">
        <f>HYPERLINK("https://www.theguardian.com/business/2022/oct/17/uk-house-prices-rise-in-october-despite-economic-turmoil")</f>
        <v/>
      </c>
      <c r="B647" t="inlineStr">
        <is>
          <t>UK house prices rise in October despite economic turmoil</t>
        </is>
      </c>
    </row>
    <row r="648">
      <c r="A648">
        <f>HYPERLINK("https://www.theguardian.com/money/2022/oct/15/uk-families-mortgage-rising-resolution-foundation")</f>
        <v/>
      </c>
      <c r="B648" t="inlineStr">
        <is>
          <t>Five million UK families ‘face mortgage rising by £5,100 a year by end of 2024’</t>
        </is>
      </c>
    </row>
    <row r="649">
      <c r="A649">
        <f>HYPERLINK("https://www.theguardian.com/society/2022/oct/13/co-owning-couples-breakup-remain-same-home")</f>
        <v/>
      </c>
      <c r="B649" t="inlineStr">
        <is>
          <t>Third of co-owning UK couples who break up forced to stay living together</t>
        </is>
      </c>
    </row>
    <row r="650">
      <c r="A650">
        <f>HYPERLINK("https://www.theguardian.com/business/2022/oct/13/uks-13-year-housing-market-boom-to-end-in-2023-surveyors-predict")</f>
        <v/>
      </c>
      <c r="B650" t="inlineStr">
        <is>
          <t>UK’s 13-year housing market boom to end in 2023, surveyors predict</t>
        </is>
      </c>
    </row>
    <row r="651">
      <c r="A651">
        <f>HYPERLINK("https://www.theguardian.com/business/2022/oct/12/the-cliff-edge-looms-for-the-uks-financial-system")</f>
        <v/>
      </c>
      <c r="B651" t="inlineStr">
        <is>
          <t>Cliff edge looms for UK’s financial system</t>
        </is>
      </c>
    </row>
    <row r="652">
      <c r="A652">
        <f>HYPERLINK("https://www.theguardian.com/money/2022/oct/11/uk-homeowners-are-you-worried-about-defaulting-on-your-mortgage")</f>
        <v/>
      </c>
      <c r="B652" t="inlineStr">
        <is>
          <t>UK homeowners: are you worried about defaulting on your mortgage?</t>
        </is>
      </c>
    </row>
    <row r="653">
      <c r="A653">
        <f>HYPERLINK("https://www.theguardian.com/business/2022/oct/11/rise-in-uk-borrowers-falling-behind-on-mortgage-payments-says-santander")</f>
        <v/>
      </c>
      <c r="B653" t="inlineStr">
        <is>
          <t>Rise in UK borrowers falling behind on mortgage payments, says Santander</t>
        </is>
      </c>
    </row>
    <row r="654">
      <c r="A654">
        <f>HYPERLINK("https://www.theguardian.com/money/2022/oct/10/a-tiny-error-in-your-address-could-wreck-your-credit-rating")</f>
        <v/>
      </c>
      <c r="B654" t="inlineStr">
        <is>
          <t>A tiny error in your address could wreck your credit rating</t>
        </is>
      </c>
    </row>
    <row r="655">
      <c r="A655">
        <f>HYPERLINK("https://www.theguardian.com/money/2022/oct/10/should-i-pay-off-my-student-loan-and-use-spare-cash-to-overpay-my-mortgage")</f>
        <v/>
      </c>
      <c r="B655" t="inlineStr">
        <is>
          <t>Ask the experts: homebuying
Should I pay off my student loan and use spare cash to overpay my mortgage?</t>
        </is>
      </c>
    </row>
    <row r="656">
      <c r="A656">
        <f>HYPERLINK("https://www.theguardian.com/politics/2022/oct/07/obr-forecasts-likely-to-show-60bn-70bn-hole-after-kwartengs-mini-budget")</f>
        <v/>
      </c>
      <c r="B656" t="inlineStr">
        <is>
          <t>OBR forecasts likely to show £60bn-£70bn hole after Kwarteng’s mini-budget</t>
        </is>
      </c>
    </row>
    <row r="657">
      <c r="A657">
        <f>HYPERLINK("https://www.theguardian.com/business/2022/oct/07/fear-panic-housing-market-bishops-stortford-mini-budget-mortgages")</f>
        <v/>
      </c>
      <c r="B657" t="inlineStr">
        <is>
          <t>‘Kicking myself I didn’t move faster’: fear and panic grips housing market</t>
        </is>
      </c>
    </row>
    <row r="658">
      <c r="A658">
        <f>HYPERLINK("https://www.theguardian.com/business/2022/oct/07/uk-house-prices-expected-to-fall-as-mortgage-rates-soar")</f>
        <v/>
      </c>
      <c r="B658" t="inlineStr">
        <is>
          <t>UK house prices expected to fall as mortgage rates soar</t>
        </is>
      </c>
    </row>
    <row r="659">
      <c r="A659">
        <f>HYPERLINK("https://www.theguardian.com/money/2022/oct/07/uk-mortgage-rates-property-market-first-time-buyers")</f>
        <v/>
      </c>
      <c r="B659" t="inlineStr">
        <is>
          <t>UK mortgage rates are soaring – what can you do?</t>
        </is>
      </c>
    </row>
    <row r="660">
      <c r="A660">
        <f>HYPERLINK("https://www.theguardian.com/politics/live/2022/oct/06/liz-truss-tory-tories-conference-labour-conservatives-uk-politics-live")</f>
        <v/>
      </c>
      <c r="B660" t="inlineStr">
        <is>
          <t>Politics live with Andrew Sparrow
Liz Truss meets European leaders in Prague as Irish deputy PM says NI protocol ‘a little too strict’ – as it happened</t>
        </is>
      </c>
    </row>
    <row r="661">
      <c r="A661">
        <f>HYPERLINK("https://www.theguardian.com/business/2022/oct/06/uk-banks-to-raise-mortgage-market-fears-in-kwarteng-meeting")</f>
        <v/>
      </c>
      <c r="B661" t="inlineStr">
        <is>
          <t>Kwarteng considers extending mortgage guarantee scheme</t>
        </is>
      </c>
    </row>
    <row r="662">
      <c r="A662">
        <f>HYPERLINK("https://www.theguardian.com/money/2022/oct/05/rates-for-two-year-fixed-mortgage-pass-6-percent-first-time-2008")</f>
        <v/>
      </c>
      <c r="B662" t="inlineStr">
        <is>
          <t>Rates for two-year fixed mortgage pass 6% mark for first time since 2008</t>
        </is>
      </c>
    </row>
    <row r="663">
      <c r="A663">
        <f>HYPERLINK("https://www.theguardian.com/money/2022/oct/05/tell-us-are-you-at-risk-of-losing-your-first-property-due-to-rising-living-costs")</f>
        <v/>
      </c>
      <c r="B663" t="inlineStr">
        <is>
          <t>Tell us: are you at risk of losing your first property due to rising living costs?</t>
        </is>
      </c>
    </row>
    <row r="664">
      <c r="A664">
        <f>HYPERLINK("https://www.theguardian.com/money/2022/oct/04/uk-mortgages-rate-fixed-deal-tax-u-turn")</f>
        <v/>
      </c>
      <c r="B664" t="inlineStr">
        <is>
          <t>UK mortgages: average rate on a two-year fixed deal soars to nearly 6%</t>
        </is>
      </c>
    </row>
    <row r="665">
      <c r="A665">
        <f>HYPERLINK("https://www.theguardian.com/business/2022/oct/03/45p-tax-u-turn-markets-mortgages-kwasi-kwarteng-liz-truss-mini-budget")</f>
        <v/>
      </c>
      <c r="B665" t="inlineStr">
        <is>
          <t>What is the impact of 45p tax U-turn on markets and mortgages?</t>
        </is>
      </c>
    </row>
    <row r="666">
      <c r="A666">
        <f>HYPERLINK("https://www.theguardian.com/money/2022/oct/02/natwest-raises-mortgage-rates-rivals")</f>
        <v/>
      </c>
      <c r="B666" t="inlineStr">
        <is>
          <t>NatWest raises mortgage rates in line with its rivals</t>
        </is>
      </c>
    </row>
    <row r="667">
      <c r="A667">
        <f>HYPERLINK("https://www.theguardian.com/business/2022/oct/02/uk-house-buyers-left-powerless-as-mortgage-deals-hang-in-balance")</f>
        <v/>
      </c>
      <c r="B667" t="inlineStr">
        <is>
          <t>UK house buyers ‘left powerless’ as mortgage deals hang in balance</t>
        </is>
      </c>
    </row>
    <row r="668">
      <c r="A668">
        <f>HYPERLINK("https://www.theguardian.com/money/2022/oct/01/uk-financial-chaos-mortgage-savings-energy-pound-mini-budget")</f>
        <v/>
      </c>
      <c r="B668" t="inlineStr">
        <is>
          <t>UK financial chaos: a survival guide for your mortgage, savings and energy</t>
        </is>
      </c>
    </row>
    <row r="669">
      <c r="A669">
        <f>HYPERLINK("https://www.theguardian.com/uk-news/2022/sep/30/kwasi-kwarteng-budget-growth-plan-tory-party-conference")</f>
        <v/>
      </c>
      <c r="B669" t="inlineStr">
        <is>
          <t>How Kwasi Kwarteng’s budget-busting growth plan turned into week from hell</t>
        </is>
      </c>
    </row>
    <row r="670">
      <c r="A670">
        <f>HYPERLINK("https://www.theguardian.com/money/2022/sep/30/city-watchdog-fca-banks-support-mortgage-borrowers")</f>
        <v/>
      </c>
      <c r="B670" t="inlineStr">
        <is>
          <t>City watchdog asks banks how they will support mortgage borrowers</t>
        </is>
      </c>
    </row>
    <row r="671">
      <c r="A671">
        <f>HYPERLINK("https://www.theguardian.com/business/2022/sep/30/uk-house-price-growth-flatlines-as-mortgage-rates-rise-says-nationwide")</f>
        <v/>
      </c>
      <c r="B671" t="inlineStr">
        <is>
          <t>UK house prices flatlining as mortgage rates rise, says Nationwide</t>
        </is>
      </c>
    </row>
    <row r="672">
      <c r="A672">
        <f>HYPERLINK("https://www.theguardian.com/politics/2022/sep/29/liz-truss-to-hold-emergency-talks-with-obr-after-failing-to-calm-markets")</f>
        <v/>
      </c>
      <c r="B672" t="inlineStr">
        <is>
          <t>Liz Truss to hold emergency talks with OBR after failing to calm markets</t>
        </is>
      </c>
    </row>
    <row r="673">
      <c r="A673">
        <f>HYPERLINK("https://www.theguardian.com/money/2022/sep/29/buy-to-let-landlords-mini-budget-mortgage-market-meltdown")</f>
        <v/>
      </c>
      <c r="B673" t="inlineStr">
        <is>
          <t>Buy-to-let landlords facing financial cliff edge after mini-budget</t>
        </is>
      </c>
    </row>
    <row r="674">
      <c r="A674">
        <f>HYPERLINK("https://www.theguardian.com/money/2022/sep/29/our-dream-of-home-ownership-is-slipping-away-because-of-kwartengs-actions")</f>
        <v/>
      </c>
      <c r="B674" t="inlineStr">
        <is>
          <t>‘We will likely lose our dream house because of Kwarteng’s actions’</t>
        </is>
      </c>
    </row>
    <row r="675">
      <c r="A675">
        <f>HYPERLINK("https://www.theguardian.com/business/2022/sep/29/mortgages-withdrawn-housing-market-mini-budget-lenders-economic-uncertainty")</f>
        <v/>
      </c>
      <c r="B675" t="inlineStr">
        <is>
          <t>More than 40% of mortgages withdrawn as market reels after mini-budget</t>
        </is>
      </c>
    </row>
    <row r="676">
      <c r="A676">
        <f>HYPERLINK("https://www.theguardian.com/money/2022/sep/28/uk-house-prices-may-fall-20-amid-mortgage-carnage-warn-experts")</f>
        <v/>
      </c>
      <c r="B676" t="inlineStr">
        <is>
          <t>UK house prices may fall 20% amid mortgage ‘carnage’, warn experts</t>
        </is>
      </c>
    </row>
    <row r="677">
      <c r="A677">
        <f>HYPERLINK("https://www.theguardian.com/money/2022/sep/28/almost-1000-mortgage-deals-pulled-as-panic-grips-uk-housing-market")</f>
        <v/>
      </c>
      <c r="B677" t="inlineStr">
        <is>
          <t>Almost 1,000 mortgage deals pulled as panic grips UK housing market</t>
        </is>
      </c>
    </row>
    <row r="678">
      <c r="A678">
        <f>HYPERLINK("https://www.theguardian.com/money/2022/sep/28/uk-house-prices-predicted-fall-mortgage-interest-rate")</f>
        <v/>
      </c>
      <c r="B678" t="inlineStr">
        <is>
          <t>UK house prices predicted to drop by at least 10% in 2023</t>
        </is>
      </c>
    </row>
    <row r="679">
      <c r="A679">
        <f>HYPERLINK("https://www.theguardian.com/business/2022/sep/27/homeowners-warned-of-significant-rise-in-uk-interest-rates")</f>
        <v/>
      </c>
      <c r="B679" t="inlineStr">
        <is>
          <t>Homeowners warned of ‘significant’ rise in UK interest rates</t>
        </is>
      </c>
    </row>
    <row r="680">
      <c r="A680">
        <f>HYPERLINK("https://www.theguardian.com/money/2022/sep/27/uk-mortgage-deal-banks-building-societies-interest-rate-rises")</f>
        <v/>
      </c>
      <c r="B680" t="inlineStr">
        <is>
          <t>UK mortgage market turmoil: what does it mean for your deal?</t>
        </is>
      </c>
    </row>
    <row r="681">
      <c r="A681">
        <f>HYPERLINK("https://www.theguardian.com/money/2022/sep/27/uk-mortgage-deals-pulled-pound-rate-rise")</f>
        <v/>
      </c>
      <c r="B681" t="inlineStr">
        <is>
          <t>Nearly 300 UK mortgage deals pulled in a day as pound’s fall heralds rate rise</t>
        </is>
      </c>
    </row>
    <row r="682">
      <c r="A682">
        <f>HYPERLINK("https://www.theguardian.com/money/2022/sep/27/uk-mortgages-rates-rise-stock-market-pound-kwarteng-mini-budget")</f>
        <v/>
      </c>
      <c r="B682" t="inlineStr">
        <is>
          <t>UK mortgages: ‘next 10 days crucial’ in how much rates rise</t>
        </is>
      </c>
    </row>
    <row r="683">
      <c r="A683">
        <f>HYPERLINK("https://www.theguardian.com/money/2022/sep/26/uk-lenders-temporarily-pull-new-mortgage-deals-amid-volatile-market")</f>
        <v/>
      </c>
      <c r="B683" t="inlineStr">
        <is>
          <t>Two UK lenders temporarily pull new mortgage deals amid volatile market</t>
        </is>
      </c>
    </row>
    <row r="684">
      <c r="A684">
        <f>HYPERLINK("https://www.theguardian.com/money/2022/sep/26/should-i-cash-in-my-endowment-and-pay-off-my-41000-interest-only-mortgage")</f>
        <v/>
      </c>
      <c r="B684" t="inlineStr">
        <is>
          <t>Ask the experts: homebuying
Should I cash in my endowment and pay off my £41,000 interest-only mortgage?</t>
        </is>
      </c>
    </row>
    <row r="685">
      <c r="A685">
        <f>HYPERLINK("https://www.theguardian.com/uk-news/2022/sep/24/teachers-and-nurses-face-tax-increase-after-mini-budget-hands-cut-to-bankers")</f>
        <v/>
      </c>
      <c r="B685" t="inlineStr">
        <is>
          <t>Teachers and nurses face tax increase after mini-budget hands cut to bankers</t>
        </is>
      </c>
    </row>
    <row r="686">
      <c r="A686">
        <f>HYPERLINK("https://www.theguardian.com/business/2022/sep/22/what-does-the-banks-interest-rate-hike-mean-for-peoples-finances")</f>
        <v/>
      </c>
      <c r="B686" t="inlineStr">
        <is>
          <t>What does the Bank’s interest rate rise mean for people’s finances?</t>
        </is>
      </c>
    </row>
    <row r="687">
      <c r="A687">
        <f>HYPERLINK("https://www.theguardian.com/business/2022/sep/22/mortgage-lenders-put-up-interest-payments-before-banks-base-rate-hike")</f>
        <v/>
      </c>
      <c r="B687" t="inlineStr">
        <is>
          <t>Mortgage lenders put up interest payments before Bank’s base rate hike</t>
        </is>
      </c>
    </row>
    <row r="688">
      <c r="A688">
        <f>HYPERLINK("https://www.theguardian.com/money/2022/sep/19/if-we-buy-a-flat-for-our-son-in-my-wifes-name-would-she-be-deemed-a-first-time-buyer")</f>
        <v/>
      </c>
      <c r="B688" t="inlineStr">
        <is>
          <t>Ask the experts: homebuying
If we buy a flat for our son in my wife’s name would she be deemed a first-time buyer?</t>
        </is>
      </c>
    </row>
    <row r="689">
      <c r="A689">
        <f>HYPERLINK("https://www.theguardian.com/money/2022/sep/12/help-to-buy-or-shared-ownership-best-england")</f>
        <v/>
      </c>
      <c r="B689" t="inlineStr">
        <is>
          <t>Help to buy or shared ownership: which is best for homebuyers in England?</t>
        </is>
      </c>
    </row>
    <row r="690">
      <c r="A690">
        <f>HYPERLINK("https://www.theguardian.com/money/2022/sep/12/should-i-pay-off-my-mortgage-or-use-the-money-for-a-deposit-on-a-second-property")</f>
        <v/>
      </c>
      <c r="B690" t="inlineStr">
        <is>
          <t>Ask the experts: homebuying
Should I pay off my mortgage or use the money for a deposit on a second property?</t>
        </is>
      </c>
    </row>
    <row r="691">
      <c r="A691">
        <f>HYPERLINK("https://www.theguardian.com/money/2022/sep/10/shared-ownership-cost-buy-home-property")</f>
        <v/>
      </c>
      <c r="B691" t="inlineStr">
        <is>
          <t>Shared ownership: a low-cost way to buy a home – but is there a catch?</t>
        </is>
      </c>
    </row>
    <row r="692">
      <c r="A692">
        <f>HYPERLINK("https://www.theguardian.com/money/2022/sep/05/should-i-sell-my-rental-flat-to-buy-out-my-partner-from-the-house-we-bought-together")</f>
        <v/>
      </c>
      <c r="B692" t="inlineStr">
        <is>
          <t>Ask the experts: homebuying
Should I sell my rental flat to buy out my partner from the house we bought together?</t>
        </is>
      </c>
    </row>
    <row r="693">
      <c r="A693">
        <f>HYPERLINK("https://www.theguardian.com/money/2022/aug/29/how-long-must-my-husband-be-in-his-new-job-for-us-to-get-a-mortgage")</f>
        <v/>
      </c>
      <c r="B693" t="inlineStr">
        <is>
          <t>Ask the experts: homebuying
How long must my husband be in his new job for us to get a mortgage?</t>
        </is>
      </c>
    </row>
    <row r="694">
      <c r="A694">
        <f>HYPERLINK("https://www.theguardian.com/money/2022/aug/23/share-your-experience-of-applying-for-a-mortgage-to-buy-a-uk-property-recently")</f>
        <v/>
      </c>
      <c r="B694" t="inlineStr">
        <is>
          <t>Tell us: how are rising UK interest rates affecting your mortgage?</t>
        </is>
      </c>
    </row>
    <row r="695">
      <c r="A695">
        <f>HYPERLINK("https://www.theguardian.com/money/2022/aug/23/how-to-cut-the-biggest-bill-of-them-all-your-mortgage")</f>
        <v/>
      </c>
      <c r="B695" t="inlineStr">
        <is>
          <t>How to cut the biggest bill of them all … your mortgage</t>
        </is>
      </c>
    </row>
    <row r="696">
      <c r="A696">
        <f>HYPERLINK("https://www.theguardian.com/money/2022/aug/22/uk-mortgage-rate-rise-outpaces-interest-rates-data-reveals")</f>
        <v/>
      </c>
      <c r="B696" t="inlineStr">
        <is>
          <t>Key UK mortgage rate passes 4% for the first time since 2013</t>
        </is>
      </c>
    </row>
    <row r="697">
      <c r="A697">
        <f>HYPERLINK("https://www.theguardian.com/money/2022/aug/13/mortgages-switch-deals-first-time-buyer-interest-rates")</f>
        <v/>
      </c>
      <c r="B697" t="inlineStr">
        <is>
          <t>Mortgages: your options if you want to switch deals or are a first-time buyer</t>
        </is>
      </c>
    </row>
    <row r="698">
      <c r="A698">
        <f>HYPERLINK("https://www.theguardian.com/commentisfree/2022/aug/09/thanks-to-my-feminist-principles-i-kept-my-name-after-i-married-until-i-met-my-mortgage-advisor")</f>
        <v/>
      </c>
      <c r="B698" t="inlineStr">
        <is>
          <t>Thanks to my feminist principles I kept my name after I married – until I met my mortgage advisor</t>
        </is>
      </c>
    </row>
    <row r="699">
      <c r="A699">
        <f>HYPERLINK("https://www.theguardian.com/commentisfree/2022/aug/08/house-prices-generation-rent-property")</f>
        <v/>
      </c>
      <c r="B699" t="inlineStr">
        <is>
          <t>Are slowing house prices good news for Britain’s generation rent? Don’t hold your breath</t>
        </is>
      </c>
    </row>
    <row r="700">
      <c r="A700">
        <f>HYPERLINK("https://www.theguardian.com/money/2022/aug/08/money-paying-off-mortgage-selling-flat-banking")</f>
        <v/>
      </c>
      <c r="B700" t="inlineStr">
        <is>
          <t>Ask the experts: homebuying
What should we do with the money we will have left after paying off our mortgage?</t>
        </is>
      </c>
    </row>
    <row r="701">
      <c r="A701">
        <f>HYPERLINK("https://www.theguardian.com/business/2022/aug/04/bank-of-england-interest-rate-rise-first-time-home-buyers-credit-card-finances")</f>
        <v/>
      </c>
      <c r="B701" t="inlineStr">
        <is>
          <t>What does the Bank of England interest rate rise mean for you?</t>
        </is>
      </c>
    </row>
    <row r="702">
      <c r="A702">
        <f>HYPERLINK("https://www.theguardian.com/business/2022/aug/01/interest-rates-are-rising-so-why-are-mortgage-rules-being-scrapped")</f>
        <v/>
      </c>
      <c r="B702" t="inlineStr">
        <is>
          <t>Interest rates are rising – so why are mortgage rules being scrapped?</t>
        </is>
      </c>
    </row>
    <row r="703">
      <c r="A703">
        <f>HYPERLINK("https://www.theguardian.com/money/2022/aug/01/bank-of-england-scraps-mortgage-affordability-test")</f>
        <v/>
      </c>
      <c r="B703" t="inlineStr">
        <is>
          <t>Bank of England scraps mortgage affordability test</t>
        </is>
      </c>
    </row>
    <row r="704">
      <c r="A704">
        <f>HYPERLINK("https://www.theguardian.com/money/2022/aug/01/one-in-seven-uk-loyalty-penalty-broadband-phone-citizens-advice")</f>
        <v/>
      </c>
      <c r="B704" t="inlineStr">
        <is>
          <t>One in seven consumers in UK paying ‘loyalty penalty’, says charity</t>
        </is>
      </c>
    </row>
    <row r="705">
      <c r="A705">
        <f>HYPERLINK("https://www.theguardian.com/politics/2022/jul/29/liz-truss-pledges-to-help-more-renters-buy-their-first-home")</f>
        <v/>
      </c>
      <c r="B705" t="inlineStr">
        <is>
          <t>Liz Truss pledges to help more renters buy their first home</t>
        </is>
      </c>
    </row>
    <row r="706">
      <c r="A706">
        <f>HYPERLINK("https://www.theguardian.com/business/2022/jul/25/uk-mortgage-brokers-deals-interest-rates-banks-low-rate-inflation")</f>
        <v/>
      </c>
      <c r="B706" t="inlineStr">
        <is>
          <t>‘It’s been tough’: UK mortgage brokers chase deals as interest rates soar</t>
        </is>
      </c>
    </row>
    <row r="707">
      <c r="A707">
        <f>HYPERLINK("https://www.theguardian.com/money/2022/jul/25/can-we-put-up-the-money-for-our-son-to-buy-a-house-at-auction-in-his-name")</f>
        <v/>
      </c>
      <c r="B707" t="inlineStr">
        <is>
          <t>Ask the experts: homebuying
Can we put up the money for our son to buy a house at auction in his name?</t>
        </is>
      </c>
    </row>
    <row r="708">
      <c r="A708">
        <f>HYPERLINK("https://www.theguardian.com/money/2022/jul/23/help-to-buy-scheme-apply-deadline")</f>
        <v/>
      </c>
      <c r="B708" t="inlineStr">
        <is>
          <t>Help to buy scheme: the clock is ticking if you want to apply</t>
        </is>
      </c>
    </row>
    <row r="709">
      <c r="A709">
        <f>HYPERLINK("https://www.theguardian.com/money/2022/jul/23/second-mortgages-lending-pay-off-debt-loan-inflation-cost-of-living")</f>
        <v/>
      </c>
      <c r="B709" t="inlineStr">
        <is>
          <t>Second mortgages: lending soars as Britons struggle to pay off debt</t>
        </is>
      </c>
    </row>
    <row r="710">
      <c r="A710">
        <f>HYPERLINK("https://www.theguardian.com/money/2022/jul/11/average-svr-mortgage-paid-uk-borrowers-tops-5-per-cent")</f>
        <v/>
      </c>
      <c r="B710" t="inlineStr">
        <is>
          <t>Average SVR mortgage paid in UK tops 5% for first time since 2009</t>
        </is>
      </c>
    </row>
    <row r="711">
      <c r="A711">
        <f>HYPERLINK("https://www.theguardian.com/money/2022/jul/11/if-i-marry-can-hmrc-claw-back-stamp-duty-on-the-buy-to-let-property-ive-bought")</f>
        <v/>
      </c>
      <c r="B711" t="inlineStr">
        <is>
          <t>Ask the experts: homebuying
If I marry can HMRC claw back stamp duty on the buy-to-let property I’ve bought?</t>
        </is>
      </c>
    </row>
    <row r="712">
      <c r="A712">
        <f>HYPERLINK("https://www.theguardian.com/business/2022/jul/06/cost-of-living-2m-households-missed-bill-every-month-this-year")</f>
        <v/>
      </c>
      <c r="B712" t="inlineStr">
        <is>
          <t>Cost of living: 2m households missed bill every month this year</t>
        </is>
      </c>
    </row>
    <row r="713">
      <c r="A713">
        <f>HYPERLINK("https://www.theguardian.com/money/2022/jul/01/no-10-considers-50-year-mortgages-that-could-pass-down-generations")</f>
        <v/>
      </c>
      <c r="B713" t="inlineStr">
        <is>
          <t>No 10 considers 50-year mortgages that could pass down generations</t>
        </is>
      </c>
    </row>
    <row r="714">
      <c r="A714">
        <f>HYPERLINK("https://www.theguardian.com/money/2022/jul/01/fifty-year-home-loans-would-get-more-on-ladder-but-come-with-risks")</f>
        <v/>
      </c>
      <c r="B714" t="inlineStr">
        <is>
          <t>Fifty-year home loans would get more on ladder but come with risks</t>
        </is>
      </c>
    </row>
    <row r="715">
      <c r="A715">
        <f>HYPERLINK("https://www.theguardian.com/money/2022/jun/25/uk-mortgage-stress-test-first-time-buyers")</f>
        <v/>
      </c>
      <c r="B715" t="inlineStr">
        <is>
          <t>Removal of mortgage stress test ‘will not result in free-for-all’</t>
        </is>
      </c>
    </row>
    <row r="716">
      <c r="A716">
        <f>HYPERLINK("https://www.theguardian.com/business/2022/jun/24/barclays-buy-kensington-mortgages-interest-rates-rise")</f>
        <v/>
      </c>
      <c r="B716" t="inlineStr">
        <is>
          <t>Barclays to buy Kensington Mortgages as interest rates rise</t>
        </is>
      </c>
    </row>
    <row r="717">
      <c r="A717">
        <f>HYPERLINK("https://www.theguardian.com/money/2022/jun/20/average-svr-paid-by-uk-mortgage-borrowers-hits-highest-level-in-13-years")</f>
        <v/>
      </c>
      <c r="B717" t="inlineStr">
        <is>
          <t>Average SVR paid by UK mortgage borrowers hits highest level in 13 years</t>
        </is>
      </c>
    </row>
    <row r="718">
      <c r="A718">
        <f>HYPERLINK("https://www.theguardian.com/business/2022/jun/20/uk-mortgage-lenders-told-they-can-scrap-affordability-rules-for-buyers-bank-of-england")</f>
        <v/>
      </c>
      <c r="B718" t="inlineStr">
        <is>
          <t>UK mortgage lenders told they can scrap affordability rule for buyers</t>
        </is>
      </c>
    </row>
    <row r="719">
      <c r="A719">
        <f>HYPERLINK("https://www.theguardian.com/money/2022/jun/18/10-year-fixed-rate-uk-mortgages-value-loans-deals")</f>
        <v/>
      </c>
      <c r="B719" t="inlineStr">
        <is>
          <t>Ten-year fixed-rate UK mortgages ‘are now incredible value’</t>
        </is>
      </c>
    </row>
    <row r="720">
      <c r="A720">
        <f>HYPERLINK("https://www.theguardian.com/business/2022/jun/16/bank-of-england-base-interest-rate-rise-mortgages-savings-annuities-house-prices-rents-effects")</f>
        <v/>
      </c>
      <c r="B720" t="inlineStr">
        <is>
          <t>What the Bank of England’s base rate rise to 1.25% means for you</t>
        </is>
      </c>
    </row>
    <row r="721">
      <c r="A721">
        <f>HYPERLINK("https://www.theguardian.com/politics/2022/jun/09/boris-johnson-warns-wage-price-spiral-workers-demand-higher-pay")</f>
        <v/>
      </c>
      <c r="B721" t="inlineStr">
        <is>
          <t>Boris Johnson warns of ‘wage-price spiral’ if workers demand higher pay</t>
        </is>
      </c>
    </row>
    <row r="722">
      <c r="A722">
        <f>HYPERLINK("https://www.theguardian.com/politics/live/2022/jun/09/boris-johnson-housing-speech-labour-criticise-plans-uk-politics-latest")</f>
        <v/>
      </c>
      <c r="B722" t="inlineStr">
        <is>
          <t>Politics live with Andrew Sparrow
Boris Johnson promises action on cost of living crisis but says higher wages risk further inflation – as it happened</t>
        </is>
      </c>
    </row>
    <row r="723">
      <c r="A723">
        <f>HYPERLINK("https://www.theguardian.com/money/2022/may/30/santander-dragging-its-heels-over-stopped-me-getting-a-mortgage")</f>
        <v/>
      </c>
      <c r="B723" t="inlineStr">
        <is>
          <t>Consumer champions
Santander dragging its heels over fraud stopped me getting a mortgage</t>
        </is>
      </c>
    </row>
    <row r="724">
      <c r="A724">
        <f>HYPERLINK("https://www.theguardian.com/money/2022/may/30/were-fed-up-with-high-mortgage-costs-which-is-the-best-way-to-pay-off-the-debts")</f>
        <v/>
      </c>
      <c r="B724" t="inlineStr">
        <is>
          <t>Ask the experts: homebuying
We’re fed up with high mortgage costs – which is the best way to pay off the debts?</t>
        </is>
      </c>
    </row>
    <row r="725">
      <c r="A725">
        <f>HYPERLINK("https://www.theguardian.com/money/2022/may/29/first-time-buyers-using-help-to-buy-scheme-must-reserve-property-by-end-of-october")</f>
        <v/>
      </c>
      <c r="B725" t="inlineStr">
        <is>
          <t>First-time buyers using help-to-buy scheme must reserve property by end of October</t>
        </is>
      </c>
    </row>
    <row r="726">
      <c r="A726">
        <f>HYPERLINK("https://www.theguardian.com/money/2022/may/23/husband-home-sole-name-stamp-duty")</f>
        <v/>
      </c>
      <c r="B726" t="inlineStr">
        <is>
          <t>Ask the experts: homebuying
My husband wants our home in his sole name – can I protect myself?</t>
        </is>
      </c>
    </row>
    <row r="727">
      <c r="A727">
        <f>HYPERLINK("https://www.theguardian.com/business/2022/may/23/uk-inflation-house-prices-savings-pay-rises")</f>
        <v/>
      </c>
      <c r="B727" t="inlineStr">
        <is>
          <t>UK inflation: what it means for house prices, savings and pay rises</t>
        </is>
      </c>
    </row>
    <row r="728">
      <c r="A728">
        <f>HYPERLINK("https://www.theguardian.com/business/2022/may/20/nationwide-warns-of-impact-of-inflation-on-struggling-customers")</f>
        <v/>
      </c>
      <c r="B728" t="inlineStr">
        <is>
          <t>Nationwide warns of inflation’s impact on struggling customers</t>
        </is>
      </c>
    </row>
    <row r="729">
      <c r="A729">
        <f>HYPERLINK("https://www.theguardian.com/business/2022/may/05/what-bank-of-england-base-interest-rate-rise-means-in-numbers")</f>
        <v/>
      </c>
      <c r="B729" t="inlineStr">
        <is>
          <t>What the Bank of England’s base rate rise means – in numbers</t>
        </is>
      </c>
    </row>
    <row r="730">
      <c r="A730">
        <f>HYPERLINK("https://www.theguardian.com/business/2022/apr/27/lloyds-warns-loan-defaults-cost-living-crisis-uk-economy-uncertain")</f>
        <v/>
      </c>
      <c r="B730" t="inlineStr">
        <is>
          <t>Lloyds says customers cutting back on streaming and gyms as inflation bites</t>
        </is>
      </c>
    </row>
    <row r="731">
      <c r="A731">
        <f>HYPERLINK("https://www.theguardian.com/money/2022/apr/16/looking-for-a-mortgage-time-to-get-move-on-inflation-best-offers-interest-rates")</f>
        <v/>
      </c>
      <c r="B731" t="inlineStr">
        <is>
          <t>Looking for a mortgage? It’s time to get a move on</t>
        </is>
      </c>
    </row>
    <row r="732">
      <c r="A732">
        <f>HYPERLINK("https://www.theguardian.com/money/2022/apr/11/how-to-get-yourself-mortgage-ready")</f>
        <v/>
      </c>
      <c r="B732" t="inlineStr">
        <is>
          <t>Money hacks
How to get yourself mortgage ready</t>
        </is>
      </c>
    </row>
    <row r="733">
      <c r="A733">
        <f>HYPERLINK("https://www.theguardian.com/business/2022/apr/11/homebuyers-could-struggle-with-mortgages-as-uk-banks-tighten-affordability-tests")</f>
        <v/>
      </c>
      <c r="B733" t="inlineStr">
        <is>
          <t>Homebuyers could struggle with mortgages as UK banks tighten affordability tests</t>
        </is>
      </c>
    </row>
    <row r="734">
      <c r="A734">
        <f>HYPERLINK("https://www.theguardian.com/money/2022/apr/10/stamp-duty-holiday-tempted-buyers-into-marathon-loans")</f>
        <v/>
      </c>
      <c r="B734" t="inlineStr">
        <is>
          <t>Stamp duty holiday tempted buyers into ‘marathon’ loans</t>
        </is>
      </c>
    </row>
    <row r="735">
      <c r="A735">
        <f>HYPERLINK("https://www.theguardian.com/money/2022/mar/21/remortgage-two-or-three-years-fixed-rate-deal-buyer")</f>
        <v/>
      </c>
      <c r="B735" t="inlineStr">
        <is>
          <t>Ask the experts: homebuying
What happens if I remortgage two or three years into a fixed-rate deal?</t>
        </is>
      </c>
    </row>
    <row r="736">
      <c r="A736">
        <f>HYPERLINK("https://www.theguardian.com/business/2022/mar/17/what-does-uk-interest-rate-rise-mean-savers-borrowers-mortgages-houses")</f>
        <v/>
      </c>
      <c r="B736" t="inlineStr">
        <is>
          <t>What does UK interest rate rise mean for savers and borrowers?</t>
        </is>
      </c>
    </row>
    <row r="737">
      <c r="A737">
        <f>HYPERLINK("https://www.theguardian.com/money/2022/mar/14/should-we-pay-off-the-mortgage-or-use-our-savings-for-home-improvements")</f>
        <v/>
      </c>
      <c r="B737" t="inlineStr">
        <is>
          <t>Ask the experts: homebuying
Should we pay off the mortgage or use our savings for home improvements?</t>
        </is>
      </c>
    </row>
    <row r="738">
      <c r="A738">
        <f>HYPERLINK("https://www.theguardian.com/money/2022/mar/12/cost-of-living-crisis-you-can-cut-your-bills-but-there-may-be-pitfalls")</f>
        <v/>
      </c>
      <c r="B738" t="inlineStr">
        <is>
          <t>Cost of living crisis: you can cut your bills, but there may be pitfalls</t>
        </is>
      </c>
    </row>
    <row r="739">
      <c r="A739">
        <f>HYPERLINK("https://www.theguardian.com/money/2022/mar/05/record-rents-house-prices-uk-households")</f>
        <v/>
      </c>
      <c r="B739" t="inlineStr">
        <is>
          <t>Record rents and house prices pile pressure on UK households</t>
        </is>
      </c>
    </row>
    <row r="740">
      <c r="A740">
        <f>HYPERLINK("https://www.theguardian.com/money/2022/feb/28/will-inheriting-a-house-affect-my-status-as-a-first-time-buyer")</f>
        <v/>
      </c>
      <c r="B740" t="inlineStr">
        <is>
          <t>Ask the experts: homebuying
Will inheriting a house affect my status as a first-time buyer?</t>
        </is>
      </c>
    </row>
    <row r="741">
      <c r="A741">
        <f>HYPERLINK("https://www.theguardian.com/money/2022/feb/19/passivhaus-how-to-insulate-your-home-against-soaring-heating-bills")</f>
        <v/>
      </c>
      <c r="B741" t="inlineStr">
        <is>
          <t>Passivhaus: how to insulate your home against soaring heating bills</t>
        </is>
      </c>
    </row>
    <row r="742">
      <c r="A742">
        <f>HYPERLINK("https://www.theguardian.com/money/2022/feb/14/should-i-sell-or-rent-out-my-flat-as-it-would-not-suit-our-needs-if-my-partner-moved-in")</f>
        <v/>
      </c>
      <c r="B742" t="inlineStr">
        <is>
          <t>Ask the experts: homebuying
Should I sell or rent out my flat as it would not suit our needs if my partner moved in?</t>
        </is>
      </c>
    </row>
    <row r="743">
      <c r="A743">
        <f>HYPERLINK("https://www.theguardian.com/money/2022/feb/07/i-bought-a-property-with-a-friend-how-should-we-split-ownership")</f>
        <v/>
      </c>
      <c r="B743" t="inlineStr">
        <is>
          <t>Ask the experts: homebuying
I bought a property with a friend – how should we split ownership?</t>
        </is>
      </c>
    </row>
    <row r="744">
      <c r="A744">
        <f>HYPERLINK("https://www.theguardian.com/money/2022/feb/05/mortgages-switching-save-interest-rates-rise")</f>
        <v/>
      </c>
      <c r="B744" t="inlineStr">
        <is>
          <t>Mortgages: switching could save £200 a month as interest rates rise</t>
        </is>
      </c>
    </row>
    <row r="745">
      <c r="A745">
        <f>HYPERLINK("https://www.theguardian.com/money/2022/jan/24/should-i-buy-a-house-within-budget-or-stretch-myself-for-a-long-term-place")</f>
        <v/>
      </c>
      <c r="B745" t="inlineStr">
        <is>
          <t>Ask the experts: homebuying
Should I buy a house within budget or stretch myself for a long-term place?</t>
        </is>
      </c>
    </row>
    <row r="746">
      <c r="A746">
        <f>HYPERLINK("https://www.theguardian.com/money/2022/jan/22/average-uk-first-time-buyer-is-now-older-than-30-says-halifax")</f>
        <v/>
      </c>
      <c r="B746" t="inlineStr">
        <is>
          <t>Average UK first-time buyer is now older than 30, says Halifax</t>
        </is>
      </c>
    </row>
    <row r="747">
      <c r="A747">
        <f>HYPERLINK("https://www.theguardian.com/money/2022/jan/08/cost-of-living-squeeze-how-much-worse-off-will-you-be-in-2022")</f>
        <v/>
      </c>
      <c r="B747" t="inlineStr">
        <is>
          <t>Cost of living squeeze: how much worse off will you be in 2022?</t>
        </is>
      </c>
    </row>
    <row r="748">
      <c r="A748">
        <f>HYPERLINK("https://www.theguardian.com/money/2022/jan/08/supersize-mortgages-can-you-get-one-and-what-are-the-dangers")</f>
        <v/>
      </c>
      <c r="B748" t="inlineStr">
        <is>
          <t>Supersize mortgages: can you get one, and what are the dangers?</t>
        </is>
      </c>
    </row>
    <row r="749">
      <c r="A749">
        <f>HYPERLINK("https://www.theguardian.com/money/2022/jan/04/uk-house-sales-first-time-buyers-highest-nearly-20-years")</f>
        <v/>
      </c>
      <c r="B749" t="inlineStr">
        <is>
          <t>UK house sales to first-time buyers reach highest for 19 years</t>
        </is>
      </c>
    </row>
    <row r="750">
      <c r="A750">
        <f>HYPERLINK("https://www.theguardian.com/business/2021/dec/27/fears-of-higher-uk-home-prices-as-habito-launches-7x-mortgage")</f>
        <v/>
      </c>
      <c r="B750" t="inlineStr">
        <is>
          <t>UK lender allows homebuyers to borrow seven times salary</t>
        </is>
      </c>
    </row>
    <row r="751">
      <c r="A751">
        <f>HYPERLINK("https://www.theguardian.com/money/2021/dec/20/can-we-buy-my-mums-house-and-build-her-an-annexe-to-live-in")</f>
        <v/>
      </c>
      <c r="B751" t="inlineStr">
        <is>
          <t>Ask the experts: homebuying
Can we buy my mum’s house and build her an annexe to live in?</t>
        </is>
      </c>
    </row>
    <row r="752">
      <c r="A752">
        <f>HYPERLINK("https://www.theguardian.com/money/2021/dec/16/interest-rate-rise-mortgage-debt-savings")</f>
        <v/>
      </c>
      <c r="B752" t="inlineStr">
        <is>
          <t>What the interest rate rise means for your mortgage, debt and savings</t>
        </is>
      </c>
    </row>
    <row r="753">
      <c r="A753">
        <f>HYPERLINK("https://www.theguardian.com/business/2021/dec/13/bank-of-england-plans-to-remove-interest-rate-check-for-mortgages")</f>
        <v/>
      </c>
      <c r="B753" t="inlineStr">
        <is>
          <t>Bank of England plans to remove interest rate rule for mortgages</t>
        </is>
      </c>
    </row>
    <row r="754">
      <c r="A754">
        <f>HYPERLINK("https://www.theguardian.com/business/2021/dec/13/uk-housing-market-forecast-for-2022-busy-but-less-frenetic")</f>
        <v/>
      </c>
      <c r="B754" t="inlineStr">
        <is>
          <t>UK housing market forecast for 2022? Busy, but less frenetic</t>
        </is>
      </c>
    </row>
    <row r="755">
      <c r="A755">
        <f>HYPERLINK("https://www.theguardian.com/money/2021/dec/06/im-buying-a-house-with-my-boyfriend-how-much-should-we-pay-each")</f>
        <v/>
      </c>
      <c r="B755" t="inlineStr">
        <is>
          <t>Ask the experts: homebuying
I’m buying a house with my boyfriend – how much should we pay each?</t>
        </is>
      </c>
    </row>
    <row r="756">
      <c r="A756">
        <f>HYPERLINK("https://www.theguardian.com/money/2021/nov/30/should-i-remortgage-now-even-though-my-fixed-term-hasnt-ended")</f>
        <v/>
      </c>
      <c r="B756" t="inlineStr">
        <is>
          <t>Ask the experts: homebuying
Should I remortgage now even though my fixed term hasn’t ended?</t>
        </is>
      </c>
    </row>
    <row r="757">
      <c r="A757">
        <f>HYPERLINK("https://www.theguardian.com/money/2021/nov/29/fca-urges-lenders-to-support-uks-47000-mortgage-prisoners")</f>
        <v/>
      </c>
      <c r="B757" t="inlineStr">
        <is>
          <t>FCA urges lenders to support UK’s 47,000 ‘mortgage prisoners’</t>
        </is>
      </c>
    </row>
    <row r="758">
      <c r="A758">
        <f>HYPERLINK("https://www.theguardian.com/money/2021/nov/29/uk-mortgage-approvals-at-lowest-level-since-mid-2020")</f>
        <v/>
      </c>
      <c r="B758" t="inlineStr">
        <is>
          <t>UK mortgage approvals at lowest level since mid-2020</t>
        </is>
      </c>
    </row>
    <row r="759">
      <c r="A759">
        <f>HYPERLINK("https://www.theguardian.com/money/2021/nov/27/homebuyers-offered-40-year-fixed-rate-mortgage-by-uk-lender")</f>
        <v/>
      </c>
      <c r="B759" t="inlineStr">
        <is>
          <t>Homebuyers offered 40-year fixed-rate mortgage by UK lender</t>
        </is>
      </c>
    </row>
    <row r="760">
      <c r="A760">
        <f>HYPERLINK("https://www.theguardian.com/global/2021/nov/24/i-cant-buy-my-first-home-because-i-owe-13-to-o2")</f>
        <v/>
      </c>
      <c r="B760" t="inlineStr">
        <is>
          <t>Your problems, with Anna Tims
I can’t buy my first home because I owe £13 to O2</t>
        </is>
      </c>
    </row>
    <row r="761">
      <c r="A761">
        <f>HYPERLINK("https://www.theguardian.com/money/2021/nov/20/mortgage-prisoners-uk-interest-rate-rise-deals-bills")</f>
        <v/>
      </c>
      <c r="B761" t="inlineStr">
        <is>
          <t>‘Everyone is on edge’: mortgage prisoners fear UK interest rate rise</t>
        </is>
      </c>
    </row>
    <row r="762">
      <c r="A762">
        <f>HYPERLINK("https://www.theguardian.com/money/2021/nov/13/barclays-mortgage-customers-face-nightmare-of-poor-credit-ratings")</f>
        <v/>
      </c>
      <c r="B762" t="inlineStr">
        <is>
          <t>Barclays mortgage customers face ‘nightmare’ of poor credit ratings</t>
        </is>
      </c>
    </row>
    <row r="763">
      <c r="A763">
        <f>HYPERLINK("https://www.theguardian.com/money/2021/nov/08/how-to-tackle-debt-mortgages-credit-cards-help")</f>
        <v/>
      </c>
      <c r="B763" t="inlineStr">
        <is>
          <t>Money hacks
How to tackle debt: from mortgages to credit cards</t>
        </is>
      </c>
    </row>
    <row r="764">
      <c r="A764">
        <f>HYPERLINK("https://www.theguardian.com/money/2021/nov/06/green-mortgages-could-your-loan-help-make-britain-greener")</f>
        <v/>
      </c>
      <c r="B764" t="inlineStr">
        <is>
          <t>Green mortgages: could your loan help make Britain greener?</t>
        </is>
      </c>
    </row>
    <row r="765">
      <c r="A765">
        <f>HYPERLINK("https://www.theguardian.com/money/2021/nov/05/house-prices-hit-record-high-as-halifax-predicts-cooling-uk-demand")</f>
        <v/>
      </c>
      <c r="B765" t="inlineStr">
        <is>
          <t>House prices hit record high but Halifax predicts cooling UK demand</t>
        </is>
      </c>
    </row>
    <row r="766">
      <c r="A766">
        <f>HYPERLINK("https://www.theguardian.com/money/2021/nov/05/homebuyers-interest-rates-freeze-mortgage-bank-england")</f>
        <v/>
      </c>
      <c r="B766" t="inlineStr">
        <is>
          <t>Homebuyers welcome extra months to lock into record low mortgages</t>
        </is>
      </c>
    </row>
    <row r="767">
      <c r="A767">
        <f>HYPERLINK("https://www.theguardian.com/money/2021/oct/29/homebuyers-cheap-mortgages-interest-rate-changes-rises")</f>
        <v/>
      </c>
      <c r="B767" t="inlineStr">
        <is>
          <t>UK borrowers warned: the days of cheap mortgages are over</t>
        </is>
      </c>
    </row>
    <row r="768">
      <c r="A768">
        <f>HYPERLINK("https://www.theguardian.com/business/2021/oct/29/natwest-profits-triple-to-1bn-after-jump-in-mortgage-lending")</f>
        <v/>
      </c>
      <c r="B768" t="inlineStr">
        <is>
          <t>NatWest profits triple to £1bn after jump in mortgage lending</t>
        </is>
      </c>
    </row>
    <row r="769">
      <c r="A769">
        <f>HYPERLINK("https://www.theguardian.com/money/2021/oct/28/homeowners-face-biggest-hike-in-mortgage-costs-since-2008")</f>
        <v/>
      </c>
      <c r="B769" t="inlineStr">
        <is>
          <t>Homeowners face biggest hike in mortgage costs since 2008</t>
        </is>
      </c>
    </row>
    <row r="770">
      <c r="A770">
        <f>HYPERLINK("https://www.theguardian.com/business/2021/oct/28/lloyds-profits-double-benefits-from-mortgage-boom-covid")</f>
        <v/>
      </c>
      <c r="B770" t="inlineStr">
        <is>
          <t>Lloyds profits double to £2bn as it benefits from mortgage boom</t>
        </is>
      </c>
    </row>
    <row r="771">
      <c r="A771">
        <f>HYPERLINK("https://www.theguardian.com/money/2021/oct/25/my-house-has-gained-30000-in-value-should-i-realise-that-capital-and-move-north")</f>
        <v/>
      </c>
      <c r="B771" t="inlineStr">
        <is>
          <t>Ask the experts: homebuying
My house has gained £30,000 in value. Should I realise that capital and move north?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2023-12-13T22:43:11Z</dcterms:created>
  <dcterms:modified xsi:type="dcterms:W3CDTF">2023-12-13T22:47:33Z</dcterms:modified>
</cp:coreProperties>
</file>