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2510" windowHeight="8010"/>
  </bookViews>
  <sheets>
    <sheet name="ELECTRE" sheetId="1" r:id="rId1"/>
  </sheets>
  <calcPr calcId="145621"/>
</workbook>
</file>

<file path=xl/calcChain.xml><?xml version="1.0" encoding="utf-8"?>
<calcChain xmlns="http://schemas.openxmlformats.org/spreadsheetml/2006/main">
  <c r="E146" i="1" l="1"/>
  <c r="E145" i="1"/>
  <c r="E144" i="1"/>
  <c r="E143" i="1"/>
  <c r="C146" i="1"/>
  <c r="C145" i="1"/>
  <c r="C144" i="1"/>
  <c r="D144" i="1" s="1"/>
  <c r="C143" i="1"/>
  <c r="C114" i="1"/>
  <c r="L127" i="1"/>
  <c r="M127" i="1"/>
  <c r="N127" i="1"/>
  <c r="O127" i="1"/>
  <c r="P127" i="1"/>
  <c r="K127" i="1"/>
  <c r="K128" i="1" s="1"/>
  <c r="E114" i="1" s="1"/>
  <c r="L125" i="1"/>
  <c r="M125" i="1"/>
  <c r="N125" i="1"/>
  <c r="O125" i="1"/>
  <c r="P125" i="1"/>
  <c r="K125" i="1"/>
  <c r="K126" i="1" s="1"/>
  <c r="D114" i="1" s="1"/>
  <c r="L123" i="1"/>
  <c r="M123" i="1"/>
  <c r="N123" i="1"/>
  <c r="O123" i="1"/>
  <c r="P123" i="1"/>
  <c r="K123" i="1"/>
  <c r="L120" i="1"/>
  <c r="M120" i="1"/>
  <c r="N120" i="1"/>
  <c r="O120" i="1"/>
  <c r="P120" i="1"/>
  <c r="K120" i="1"/>
  <c r="L118" i="1"/>
  <c r="M118" i="1"/>
  <c r="N118" i="1"/>
  <c r="O118" i="1"/>
  <c r="P118" i="1"/>
  <c r="K118" i="1"/>
  <c r="K119" i="1" s="1"/>
  <c r="D113" i="1" s="1"/>
  <c r="L116" i="1"/>
  <c r="M116" i="1"/>
  <c r="N116" i="1"/>
  <c r="O116" i="1"/>
  <c r="P116" i="1"/>
  <c r="K116" i="1"/>
  <c r="L113" i="1"/>
  <c r="M113" i="1"/>
  <c r="N113" i="1"/>
  <c r="O113" i="1"/>
  <c r="P113" i="1"/>
  <c r="K113" i="1"/>
  <c r="L111" i="1"/>
  <c r="M111" i="1"/>
  <c r="N111" i="1"/>
  <c r="O111" i="1"/>
  <c r="P111" i="1"/>
  <c r="K111" i="1"/>
  <c r="L109" i="1"/>
  <c r="M109" i="1"/>
  <c r="N109" i="1"/>
  <c r="O109" i="1"/>
  <c r="P109" i="1"/>
  <c r="K109" i="1"/>
  <c r="K110" i="1" s="1"/>
  <c r="C112" i="1" s="1"/>
  <c r="L106" i="1"/>
  <c r="M106" i="1"/>
  <c r="N106" i="1"/>
  <c r="O106" i="1"/>
  <c r="P106" i="1"/>
  <c r="K106" i="1"/>
  <c r="K107" i="1" s="1"/>
  <c r="F111" i="1" s="1"/>
  <c r="L104" i="1"/>
  <c r="M104" i="1"/>
  <c r="N104" i="1"/>
  <c r="O104" i="1"/>
  <c r="P104" i="1"/>
  <c r="K104" i="1"/>
  <c r="L102" i="1"/>
  <c r="M102" i="1"/>
  <c r="N102" i="1"/>
  <c r="O102" i="1"/>
  <c r="P102" i="1"/>
  <c r="K102" i="1"/>
  <c r="K103" i="1" s="1"/>
  <c r="D111" i="1" s="1"/>
  <c r="K114" i="1" l="1"/>
  <c r="F112" i="1" s="1"/>
  <c r="K105" i="1"/>
  <c r="E111" i="1" s="1"/>
  <c r="K112" i="1"/>
  <c r="E112" i="1" s="1"/>
  <c r="D143" i="1"/>
  <c r="D145" i="1"/>
  <c r="K117" i="1"/>
  <c r="C113" i="1" s="1"/>
  <c r="K121" i="1"/>
  <c r="F113" i="1" s="1"/>
  <c r="D146" i="1"/>
  <c r="E115" i="1"/>
  <c r="D115" i="1"/>
  <c r="G111" i="1"/>
  <c r="F115" i="1"/>
  <c r="G112" i="1"/>
  <c r="C115" i="1"/>
  <c r="G113" i="1"/>
  <c r="G114" i="1"/>
  <c r="D79" i="1"/>
  <c r="F79" i="1"/>
  <c r="E79" i="1"/>
  <c r="G78" i="1"/>
  <c r="E78" i="1"/>
  <c r="D78" i="1"/>
  <c r="G77" i="1"/>
  <c r="F77" i="1"/>
  <c r="D77" i="1"/>
  <c r="G76" i="1"/>
  <c r="F76" i="1"/>
  <c r="E76" i="1"/>
  <c r="G115" i="1" l="1"/>
  <c r="G116" i="1" s="1"/>
  <c r="G80" i="1"/>
  <c r="D80" i="1"/>
  <c r="E80" i="1"/>
  <c r="H76" i="1"/>
  <c r="H78" i="1"/>
  <c r="F80" i="1"/>
  <c r="H77" i="1"/>
  <c r="H79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4" i="1"/>
  <c r="M24" i="1"/>
  <c r="N24" i="1"/>
  <c r="O24" i="1"/>
  <c r="O28" i="1" s="1"/>
  <c r="O29" i="1" s="1"/>
  <c r="P24" i="1"/>
  <c r="K25" i="1"/>
  <c r="K26" i="1"/>
  <c r="K27" i="1"/>
  <c r="K24" i="1"/>
  <c r="M28" i="1" l="1"/>
  <c r="M29" i="1" s="1"/>
  <c r="K28" i="1"/>
  <c r="K29" i="1" s="1"/>
  <c r="P28" i="1"/>
  <c r="P29" i="1" s="1"/>
  <c r="N28" i="1"/>
  <c r="N29" i="1" s="1"/>
  <c r="L28" i="1"/>
  <c r="L29" i="1" s="1"/>
  <c r="F122" i="1"/>
  <c r="D120" i="1"/>
  <c r="C122" i="1"/>
  <c r="E121" i="1"/>
  <c r="C119" i="1"/>
  <c r="E119" i="1"/>
  <c r="E120" i="1"/>
  <c r="F119" i="1"/>
  <c r="C121" i="1"/>
  <c r="D121" i="1"/>
  <c r="D122" i="1"/>
  <c r="D119" i="1"/>
  <c r="C120" i="1"/>
  <c r="F120" i="1"/>
  <c r="F121" i="1"/>
  <c r="E122" i="1"/>
  <c r="G41" i="1"/>
  <c r="O42" i="1" s="1"/>
  <c r="G39" i="1"/>
  <c r="O40" i="1" s="1"/>
  <c r="G42" i="1"/>
  <c r="O43" i="1" s="1"/>
  <c r="G40" i="1"/>
  <c r="O41" i="1" s="1"/>
  <c r="C41" i="1"/>
  <c r="K42" i="1" s="1"/>
  <c r="C39" i="1"/>
  <c r="K40" i="1" s="1"/>
  <c r="C42" i="1"/>
  <c r="K43" i="1" s="1"/>
  <c r="C40" i="1"/>
  <c r="K41" i="1" s="1"/>
  <c r="H41" i="1"/>
  <c r="P42" i="1" s="1"/>
  <c r="H39" i="1"/>
  <c r="P40" i="1" s="1"/>
  <c r="H42" i="1"/>
  <c r="P43" i="1" s="1"/>
  <c r="H40" i="1"/>
  <c r="P41" i="1" s="1"/>
  <c r="F41" i="1"/>
  <c r="N42" i="1" s="1"/>
  <c r="F39" i="1"/>
  <c r="N40" i="1" s="1"/>
  <c r="F42" i="1"/>
  <c r="N43" i="1" s="1"/>
  <c r="F40" i="1"/>
  <c r="N41" i="1" s="1"/>
  <c r="D41" i="1"/>
  <c r="L42" i="1" s="1"/>
  <c r="D39" i="1"/>
  <c r="L40" i="1" s="1"/>
  <c r="D42" i="1"/>
  <c r="L43" i="1" s="1"/>
  <c r="D40" i="1"/>
  <c r="L41" i="1" s="1"/>
  <c r="E41" i="1"/>
  <c r="M42" i="1" s="1"/>
  <c r="E39" i="1"/>
  <c r="M40" i="1" s="1"/>
  <c r="E42" i="1"/>
  <c r="M43" i="1" s="1"/>
  <c r="E40" i="1"/>
  <c r="M41" i="1" s="1"/>
  <c r="H80" i="1"/>
  <c r="I80" i="1" s="1"/>
  <c r="D88" i="1" l="1"/>
  <c r="E89" i="1"/>
  <c r="G89" i="1"/>
  <c r="F90" i="1"/>
  <c r="E91" i="1"/>
  <c r="G91" i="1"/>
  <c r="F88" i="1"/>
  <c r="F89" i="1"/>
  <c r="G90" i="1"/>
  <c r="D89" i="1"/>
  <c r="D91" i="1"/>
  <c r="G88" i="1"/>
  <c r="D90" i="1"/>
  <c r="F91" i="1"/>
  <c r="E88" i="1"/>
  <c r="E90" i="1"/>
  <c r="E63" i="1"/>
  <c r="E62" i="1"/>
  <c r="E61" i="1"/>
  <c r="E59" i="1"/>
  <c r="E58" i="1"/>
  <c r="E57" i="1"/>
  <c r="E55" i="1"/>
  <c r="E54" i="1"/>
  <c r="E53" i="1"/>
  <c r="D58" i="1"/>
  <c r="D59" i="1"/>
  <c r="D57" i="1"/>
  <c r="D55" i="1"/>
  <c r="D53" i="1"/>
  <c r="D54" i="1"/>
  <c r="F59" i="1"/>
  <c r="F57" i="1"/>
  <c r="F58" i="1"/>
  <c r="F54" i="1"/>
  <c r="F55" i="1"/>
  <c r="F53" i="1"/>
  <c r="H58" i="1"/>
  <c r="H59" i="1"/>
  <c r="H57" i="1"/>
  <c r="H55" i="1"/>
  <c r="H53" i="1"/>
  <c r="H54" i="1"/>
  <c r="C59" i="1"/>
  <c r="C58" i="1"/>
  <c r="C57" i="1"/>
  <c r="C55" i="1"/>
  <c r="C54" i="1"/>
  <c r="C53" i="1"/>
  <c r="G59" i="1"/>
  <c r="G58" i="1"/>
  <c r="G57" i="1"/>
  <c r="G55" i="1"/>
  <c r="G54" i="1"/>
  <c r="G53" i="1"/>
  <c r="E67" i="1"/>
  <c r="E65" i="1"/>
  <c r="E66" i="1"/>
  <c r="D67" i="1"/>
  <c r="D66" i="1"/>
  <c r="D63" i="1"/>
  <c r="D61" i="1"/>
  <c r="D62" i="1"/>
  <c r="F67" i="1"/>
  <c r="F66" i="1"/>
  <c r="F65" i="1"/>
  <c r="F62" i="1"/>
  <c r="F63" i="1"/>
  <c r="F61" i="1"/>
  <c r="H67" i="1"/>
  <c r="H66" i="1"/>
  <c r="H65" i="1"/>
  <c r="H63" i="1"/>
  <c r="H61" i="1"/>
  <c r="H62" i="1"/>
  <c r="C65" i="1"/>
  <c r="C67" i="1"/>
  <c r="C66" i="1"/>
  <c r="D65" i="1"/>
  <c r="C63" i="1"/>
  <c r="C62" i="1"/>
  <c r="C61" i="1"/>
  <c r="G66" i="1"/>
  <c r="G65" i="1"/>
  <c r="G67" i="1"/>
  <c r="G63" i="1"/>
  <c r="G62" i="1"/>
  <c r="G61" i="1"/>
</calcChain>
</file>

<file path=xl/sharedStrings.xml><?xml version="1.0" encoding="utf-8"?>
<sst xmlns="http://schemas.openxmlformats.org/spreadsheetml/2006/main" count="234" uniqueCount="80">
  <si>
    <t>C1</t>
  </si>
  <si>
    <t>C2</t>
  </si>
  <si>
    <t>C3</t>
  </si>
  <si>
    <t>C4</t>
  </si>
  <si>
    <t>C5</t>
  </si>
  <si>
    <t>C6</t>
  </si>
  <si>
    <t>M1</t>
  </si>
  <si>
    <t>M2</t>
  </si>
  <si>
    <t>M3</t>
  </si>
  <si>
    <t>M4</t>
  </si>
  <si>
    <t>Normalizing the Decision Matrix</t>
  </si>
  <si>
    <t>Weighted the Nonnalized Matrix</t>
  </si>
  <si>
    <t>Step 3: Determine the Concordance and Discordance Sets</t>
  </si>
  <si>
    <t>C12,D12</t>
  </si>
  <si>
    <t>C13,D13</t>
  </si>
  <si>
    <t>C14,D14</t>
  </si>
  <si>
    <t>C21,D21</t>
  </si>
  <si>
    <t>C23,D23</t>
  </si>
  <si>
    <t>C24,D24</t>
  </si>
  <si>
    <t>C31,D31</t>
  </si>
  <si>
    <t>C32,D32</t>
  </si>
  <si>
    <t>C34,D34</t>
  </si>
  <si>
    <t>C41,D41</t>
  </si>
  <si>
    <t>C42,D42</t>
  </si>
  <si>
    <t>C43,D43</t>
  </si>
  <si>
    <t>The concordance interval matrix</t>
  </si>
  <si>
    <t>m=4</t>
  </si>
  <si>
    <t>m(m-1)=4(4-1)=12</t>
  </si>
  <si>
    <t>C=6.1652/12=0.513767</t>
  </si>
  <si>
    <t>c bar</t>
  </si>
  <si>
    <t>The concordance index matrix</t>
  </si>
  <si>
    <t>D12</t>
  </si>
  <si>
    <t>D13</t>
  </si>
  <si>
    <t>D14</t>
  </si>
  <si>
    <t>C31</t>
  </si>
  <si>
    <t>C32</t>
  </si>
  <si>
    <t>C34</t>
  </si>
  <si>
    <t>C41</t>
  </si>
  <si>
    <t>C42</t>
  </si>
  <si>
    <t>C43</t>
  </si>
  <si>
    <t>1,2,4,6</t>
  </si>
  <si>
    <t>2,4,6</t>
  </si>
  <si>
    <t>1,2,3,4,5,6</t>
  </si>
  <si>
    <t>2,3,5,6</t>
  </si>
  <si>
    <t>3,5</t>
  </si>
  <si>
    <t>C12</t>
  </si>
  <si>
    <t>C13</t>
  </si>
  <si>
    <t>C14</t>
  </si>
  <si>
    <t>1,3,4,5,6</t>
  </si>
  <si>
    <t xml:space="preserve">C21 </t>
  </si>
  <si>
    <t>1,3,5</t>
  </si>
  <si>
    <t xml:space="preserve">C23 </t>
  </si>
  <si>
    <t>1,4</t>
  </si>
  <si>
    <t xml:space="preserve">C24 </t>
  </si>
  <si>
    <t xml:space="preserve">D21 </t>
  </si>
  <si>
    <t xml:space="preserve">D23 </t>
  </si>
  <si>
    <t xml:space="preserve">D24 </t>
  </si>
  <si>
    <t>D31</t>
  </si>
  <si>
    <t>D32</t>
  </si>
  <si>
    <t>D34</t>
  </si>
  <si>
    <t>D41</t>
  </si>
  <si>
    <t>D42</t>
  </si>
  <si>
    <t>D43</t>
  </si>
  <si>
    <t xml:space="preserve">1,3,4,5,6 </t>
  </si>
  <si>
    <t xml:space="preserve">1,2,4,6 </t>
  </si>
  <si>
    <t>D24</t>
  </si>
  <si>
    <t>The discordance index matrix</t>
  </si>
  <si>
    <t>Net superior value</t>
  </si>
  <si>
    <t>Net interior value</t>
  </si>
  <si>
    <t>The discordance interval matrix</t>
  </si>
  <si>
    <t>Rank</t>
  </si>
  <si>
    <t>Step 1: Normalizing the Decision Matrix</t>
  </si>
  <si>
    <r>
      <t xml:space="preserve">. </t>
    </r>
    <r>
      <rPr>
        <b/>
        <sz val="12"/>
        <color theme="1"/>
        <rFont val="Cambria"/>
        <family val="1"/>
        <scheme val="major"/>
      </rPr>
      <t xml:space="preserve">The elements </t>
    </r>
    <r>
      <rPr>
        <b/>
        <i/>
        <sz val="12"/>
        <color theme="1"/>
        <rFont val="Cambria"/>
        <family val="1"/>
        <scheme val="major"/>
      </rPr>
      <t xml:space="preserve"> </t>
    </r>
    <r>
      <rPr>
        <b/>
        <sz val="12"/>
        <color theme="1"/>
        <rFont val="Cambria"/>
        <family val="1"/>
        <scheme val="major"/>
      </rPr>
      <t xml:space="preserve">of the discordance matrix </t>
    </r>
  </si>
  <si>
    <t>The ELECTRE  Method</t>
  </si>
  <si>
    <t>example</t>
  </si>
  <si>
    <t>Step 2: Weighting the Nonnalized Decision Matrix</t>
  </si>
  <si>
    <t>Step 4: Construct the Concordance and Discordance Matrices</t>
  </si>
  <si>
    <t>Concordance (C=1),  Discordance (D=0)</t>
  </si>
  <si>
    <t>Concordance set,  Discordance set</t>
  </si>
  <si>
    <t>step 5: Detennine the Concordance and Discordance Dominance Matrices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</si>
</sst>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6"/>
      <color rgb="FFFF0000"/>
      <name val="Times New Roman"/>
      <family val="1"/>
    </font>
    <font>
      <b/>
      <sz val="16"/>
      <color rgb="FFFF0000"/>
      <name val="Cambria"/>
      <family val="1"/>
      <scheme val="major"/>
    </font>
    <font>
      <sz val="12"/>
      <color rgb="FF000000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theme="3" tint="0.3999755851924192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2"/>
      <color rgb="FF7030A0"/>
      <name val="Cambria"/>
      <family val="1"/>
      <scheme val="major"/>
    </font>
    <font>
      <b/>
      <sz val="12"/>
      <color theme="9" tint="-0.249977111117893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8"/>
      <color rgb="FFFF0000"/>
      <name val="Cambria"/>
      <family val="1"/>
      <scheme val="major"/>
    </font>
    <font>
      <b/>
      <sz val="22"/>
      <color rgb="FFFF0000"/>
      <name val="Cambria"/>
      <family val="1"/>
      <scheme val="major"/>
    </font>
    <font>
      <b/>
      <u/>
      <sz val="22"/>
      <color rgb="FFFF0000"/>
      <name val="Times New Roman"/>
      <family val="1"/>
    </font>
    <font>
      <sz val="14"/>
      <color rgb="FFFF0000"/>
      <name val="Cambria"/>
      <family val="1"/>
      <scheme val="major"/>
    </font>
    <font>
      <sz val="16"/>
      <color rgb="FFFF0000"/>
      <name val="Cambria"/>
      <family val="1"/>
      <scheme val="major"/>
    </font>
    <font>
      <sz val="16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0" fontId="4" fillId="0" borderId="0" xfId="0" applyFont="1" applyBorder="1" applyAlignment="1"/>
    <xf numFmtId="0" fontId="4" fillId="0" borderId="1" xfId="0" applyFont="1" applyBorder="1"/>
    <xf numFmtId="0" fontId="7" fillId="0" borderId="1" xfId="0" applyFont="1" applyBorder="1"/>
    <xf numFmtId="0" fontId="8" fillId="0" borderId="0" xfId="0" applyFont="1"/>
    <xf numFmtId="0" fontId="9" fillId="0" borderId="0" xfId="0" applyFont="1"/>
    <xf numFmtId="0" fontId="9" fillId="0" borderId="1" xfId="0" applyFont="1" applyFill="1" applyBorder="1"/>
    <xf numFmtId="0" fontId="8" fillId="0" borderId="1" xfId="0" applyFont="1" applyFill="1" applyBorder="1"/>
    <xf numFmtId="0" fontId="4" fillId="2" borderId="0" xfId="0" applyFont="1" applyFill="1" applyBorder="1"/>
    <xf numFmtId="0" fontId="4" fillId="0" borderId="0" xfId="0" applyFont="1" applyAlignment="1">
      <alignment horizontal="left"/>
    </xf>
    <xf numFmtId="0" fontId="4" fillId="0" borderId="0" xfId="0" applyFont="1" applyBorder="1"/>
    <xf numFmtId="0" fontId="4" fillId="2" borderId="0" xfId="0" applyFont="1" applyFill="1"/>
    <xf numFmtId="0" fontId="7" fillId="0" borderId="0" xfId="0" applyFont="1" applyBorder="1"/>
    <xf numFmtId="0" fontId="7" fillId="0" borderId="3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10" fillId="0" borderId="0" xfId="0" applyFont="1" applyBorder="1"/>
    <xf numFmtId="0" fontId="4" fillId="0" borderId="4" xfId="0" applyFont="1" applyBorder="1"/>
    <xf numFmtId="0" fontId="10" fillId="0" borderId="5" xfId="0" applyFont="1" applyBorder="1"/>
    <xf numFmtId="0" fontId="4" fillId="3" borderId="5" xfId="0" applyFont="1" applyFill="1" applyBorder="1"/>
    <xf numFmtId="0" fontId="4" fillId="4" borderId="0" xfId="0" applyFont="1" applyFill="1"/>
    <xf numFmtId="0" fontId="6" fillId="0" borderId="0" xfId="0" applyFont="1" applyBorder="1"/>
    <xf numFmtId="0" fontId="6" fillId="0" borderId="0" xfId="0" applyFont="1"/>
    <xf numFmtId="0" fontId="4" fillId="5" borderId="0" xfId="0" applyFont="1" applyFill="1"/>
    <xf numFmtId="0" fontId="4" fillId="5" borderId="0" xfId="0" applyFont="1" applyFill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6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4" borderId="3" xfId="0" applyFont="1" applyFill="1" applyBorder="1"/>
    <xf numFmtId="0" fontId="4" fillId="0" borderId="5" xfId="0" applyFont="1" applyBorder="1"/>
    <xf numFmtId="0" fontId="4" fillId="0" borderId="12" xfId="0" applyFont="1" applyBorder="1"/>
    <xf numFmtId="0" fontId="8" fillId="6" borderId="12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vertical="center" readingOrder="1"/>
    </xf>
    <xf numFmtId="0" fontId="16" fillId="0" borderId="0" xfId="0" applyFont="1"/>
    <xf numFmtId="0" fontId="17" fillId="0" borderId="0" xfId="0" applyFont="1"/>
    <xf numFmtId="0" fontId="8" fillId="0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3" xfId="0" applyFont="1" applyFill="1" applyBorder="1"/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556260</xdr:colOff>
      <xdr:row>16</xdr:row>
      <xdr:rowOff>99060</xdr:rowOff>
    </xdr:from>
    <xdr:to>
      <xdr:col>3</xdr:col>
      <xdr:colOff>403860</xdr:colOff>
      <xdr:row>20</xdr:row>
      <xdr:rowOff>99060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792" r="15600"/>
        <a:stretch/>
      </xdr:blipFill>
      <xdr:spPr bwMode="auto">
        <a:xfrm>
          <a:off x="1226820" y="2400300"/>
          <a:ext cx="1188720" cy="79248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4</xdr:col>
      <xdr:colOff>342900</xdr:colOff>
      <xdr:row>48</xdr:row>
      <xdr:rowOff>60960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7254240"/>
          <a:ext cx="261366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4</xdr:col>
      <xdr:colOff>358140</xdr:colOff>
      <xdr:row>50</xdr:row>
      <xdr:rowOff>60960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7604760"/>
          <a:ext cx="262890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320040</xdr:colOff>
      <xdr:row>74</xdr:row>
      <xdr:rowOff>106680</xdr:rowOff>
    </xdr:from>
    <xdr:to>
      <xdr:col>12</xdr:col>
      <xdr:colOff>93980</xdr:colOff>
      <xdr:row>76</xdr:row>
      <xdr:rowOff>137160</xdr:rowOff>
    </xdr:to>
    <xdr:pic>
      <xdr:nvPicPr>
        <xdr:cNvPr id="26" name="Picture 25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1437620"/>
          <a:ext cx="1785620" cy="42672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>
    <xdr:from>
      <xdr:col>2</xdr:col>
      <xdr:colOff>0</xdr:colOff>
      <xdr:row>93</xdr:row>
      <xdr:rowOff>0</xdr:rowOff>
    </xdr:from>
    <xdr:to>
      <xdr:col>2</xdr:col>
      <xdr:colOff>198120</xdr:colOff>
      <xdr:row>94</xdr:row>
      <xdr:rowOff>7620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" y="1553718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4</xdr:col>
      <xdr:colOff>373380</xdr:colOff>
      <xdr:row>98</xdr:row>
      <xdr:rowOff>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" y="14516100"/>
          <a:ext cx="1973580" cy="59436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 editAs="oneCell">
    <xdr:from>
      <xdr:col>10</xdr:col>
      <xdr:colOff>76200</xdr:colOff>
      <xdr:row>97</xdr:row>
      <xdr:rowOff>68580</xdr:rowOff>
    </xdr:from>
    <xdr:to>
      <xdr:col>12</xdr:col>
      <xdr:colOff>160020</xdr:colOff>
      <xdr:row>99</xdr:row>
      <xdr:rowOff>106680</xdr:rowOff>
    </xdr:to>
    <xdr:pic>
      <xdr:nvPicPr>
        <xdr:cNvPr id="17" name="Picture 16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19911060"/>
          <a:ext cx="1424940" cy="43434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  <xdr:twoCellAnchor editAs="oneCell">
    <xdr:from>
      <xdr:col>0</xdr:col>
      <xdr:colOff>0</xdr:colOff>
      <xdr:row>28</xdr:row>
      <xdr:rowOff>53340</xdr:rowOff>
    </xdr:from>
    <xdr:to>
      <xdr:col>2</xdr:col>
      <xdr:colOff>640080</xdr:colOff>
      <xdr:row>34</xdr:row>
      <xdr:rowOff>129540</xdr:rowOff>
    </xdr:to>
    <xdr:pic>
      <xdr:nvPicPr>
        <xdr:cNvPr id="24" name="Picture 23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0260"/>
          <a:ext cx="1546860" cy="1325880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46"/>
  <sheetViews>
    <sheetView tabSelected="1" topLeftCell="A64" workbookViewId="0">
      <selection activeCell="J7" sqref="J7"/>
    </sheetView>
  </sheetViews>
  <sheetFormatPr defaultColWidth="8.85546875" defaultRowHeight="15.75" x14ac:dyDescent="0.25"/>
  <cols>
    <col min="1" max="1" width="3.140625" style="4" customWidth="1"/>
    <col min="2" max="3" width="8.85546875" style="4"/>
    <col min="4" max="4" width="12.140625" style="4" bestFit="1" customWidth="1"/>
    <col min="5" max="16384" width="8.85546875" style="4"/>
  </cols>
  <sheetData>
    <row r="3" spans="1:8" s="43" customFormat="1" ht="27" x14ac:dyDescent="0.35">
      <c r="D3" s="44" t="s">
        <v>73</v>
      </c>
    </row>
    <row r="6" spans="1:8" s="45" customFormat="1" ht="20.25" x14ac:dyDescent="0.3">
      <c r="B6" s="45" t="s">
        <v>74</v>
      </c>
    </row>
    <row r="8" spans="1:8" x14ac:dyDescent="0.25">
      <c r="B8" s="8"/>
      <c r="C8" s="8" t="s">
        <v>0</v>
      </c>
      <c r="D8" s="8" t="s">
        <v>1</v>
      </c>
      <c r="E8" s="8" t="s">
        <v>2</v>
      </c>
      <c r="F8" s="8" t="s">
        <v>3</v>
      </c>
      <c r="G8" s="8" t="s">
        <v>4</v>
      </c>
      <c r="H8" s="8" t="s">
        <v>5</v>
      </c>
    </row>
    <row r="9" spans="1:8" x14ac:dyDescent="0.25">
      <c r="B9" s="8"/>
      <c r="C9" s="9">
        <v>0.2336</v>
      </c>
      <c r="D9" s="9">
        <v>0.16520000000000001</v>
      </c>
      <c r="E9" s="9">
        <v>0.33550000000000002</v>
      </c>
      <c r="F9" s="9">
        <v>0.1021</v>
      </c>
      <c r="G9" s="9">
        <v>4.24E-2</v>
      </c>
      <c r="H9" s="9">
        <v>0.1212</v>
      </c>
    </row>
    <row r="10" spans="1:8" x14ac:dyDescent="0.25">
      <c r="B10" s="8" t="s">
        <v>6</v>
      </c>
      <c r="C10" s="8">
        <v>1350</v>
      </c>
      <c r="D10" s="8">
        <v>1850</v>
      </c>
      <c r="E10" s="8">
        <v>7.5</v>
      </c>
      <c r="F10" s="8">
        <v>2.58</v>
      </c>
      <c r="G10" s="8">
        <v>93.5</v>
      </c>
      <c r="H10" s="8">
        <v>4.4999999999999998E-2</v>
      </c>
    </row>
    <row r="11" spans="1:8" x14ac:dyDescent="0.25">
      <c r="B11" s="8" t="s">
        <v>7</v>
      </c>
      <c r="C11" s="8">
        <v>1680</v>
      </c>
      <c r="D11" s="8">
        <v>1650</v>
      </c>
      <c r="E11" s="8">
        <v>8.5</v>
      </c>
      <c r="F11" s="8">
        <v>3.75</v>
      </c>
      <c r="G11" s="8">
        <v>95.3</v>
      </c>
      <c r="H11" s="8">
        <v>6.8000000000000005E-2</v>
      </c>
    </row>
    <row r="12" spans="1:8" x14ac:dyDescent="0.25">
      <c r="B12" s="8" t="s">
        <v>8</v>
      </c>
      <c r="C12" s="8">
        <v>1560</v>
      </c>
      <c r="D12" s="8">
        <v>1950</v>
      </c>
      <c r="E12" s="8">
        <v>6.5</v>
      </c>
      <c r="F12" s="8">
        <v>4.8600000000000003</v>
      </c>
      <c r="G12" s="8">
        <v>88.6</v>
      </c>
      <c r="H12" s="8">
        <v>9.5000000000000001E-2</v>
      </c>
    </row>
    <row r="13" spans="1:8" x14ac:dyDescent="0.25">
      <c r="B13" s="8" t="s">
        <v>9</v>
      </c>
      <c r="C13" s="8">
        <v>1470</v>
      </c>
      <c r="D13" s="8">
        <v>1850</v>
      </c>
      <c r="E13" s="8">
        <v>9.5</v>
      </c>
      <c r="F13" s="8">
        <v>3.16</v>
      </c>
      <c r="G13" s="8">
        <v>98.4</v>
      </c>
      <c r="H13" s="8">
        <v>7.1999999999999995E-2</v>
      </c>
    </row>
    <row r="16" spans="1:8" s="46" customFormat="1" ht="20.25" x14ac:dyDescent="0.3">
      <c r="A16" s="2" t="s">
        <v>71</v>
      </c>
      <c r="B16" s="2"/>
      <c r="C16" s="2"/>
      <c r="D16" s="2"/>
      <c r="E16" s="2"/>
    </row>
    <row r="23" spans="2:16" x14ac:dyDescent="0.25">
      <c r="B23" s="8"/>
      <c r="C23" s="8" t="s">
        <v>0</v>
      </c>
      <c r="D23" s="8" t="s">
        <v>1</v>
      </c>
      <c r="E23" s="8" t="s">
        <v>2</v>
      </c>
      <c r="F23" s="8" t="s">
        <v>3</v>
      </c>
      <c r="G23" s="8" t="s">
        <v>4</v>
      </c>
      <c r="H23" s="8" t="s">
        <v>5</v>
      </c>
      <c r="K23" s="8" t="s">
        <v>0</v>
      </c>
      <c r="L23" s="8" t="s">
        <v>1</v>
      </c>
      <c r="M23" s="8" t="s">
        <v>2</v>
      </c>
      <c r="N23" s="8" t="s">
        <v>3</v>
      </c>
      <c r="O23" s="8" t="s">
        <v>4</v>
      </c>
      <c r="P23" s="8" t="s">
        <v>5</v>
      </c>
    </row>
    <row r="24" spans="2:16" x14ac:dyDescent="0.25">
      <c r="B24" s="8"/>
      <c r="C24" s="9">
        <v>0.2336</v>
      </c>
      <c r="D24" s="9">
        <v>0.16520000000000001</v>
      </c>
      <c r="E24" s="9">
        <v>0.33550000000000002</v>
      </c>
      <c r="F24" s="9">
        <v>0.1021</v>
      </c>
      <c r="G24" s="9">
        <v>4.24E-2</v>
      </c>
      <c r="H24" s="9">
        <v>0.1212</v>
      </c>
      <c r="J24" s="8" t="s">
        <v>6</v>
      </c>
      <c r="K24" s="8">
        <f t="shared" ref="K24:P27" si="0">C25^2</f>
        <v>1822500</v>
      </c>
      <c r="L24" s="8">
        <f t="shared" si="0"/>
        <v>3422500</v>
      </c>
      <c r="M24" s="8">
        <f t="shared" si="0"/>
        <v>56.25</v>
      </c>
      <c r="N24" s="8">
        <f t="shared" si="0"/>
        <v>6.6564000000000005</v>
      </c>
      <c r="O24" s="8">
        <f t="shared" si="0"/>
        <v>8742.25</v>
      </c>
      <c r="P24" s="8">
        <f t="shared" si="0"/>
        <v>2.0249999999999999E-3</v>
      </c>
    </row>
    <row r="25" spans="2:16" x14ac:dyDescent="0.25">
      <c r="B25" s="8" t="s">
        <v>6</v>
      </c>
      <c r="C25" s="8">
        <v>1350</v>
      </c>
      <c r="D25" s="8">
        <v>1850</v>
      </c>
      <c r="E25" s="8">
        <v>7.5</v>
      </c>
      <c r="F25" s="8">
        <v>2.58</v>
      </c>
      <c r="G25" s="8">
        <v>93.5</v>
      </c>
      <c r="H25" s="8">
        <v>4.4999999999999998E-2</v>
      </c>
      <c r="J25" s="8" t="s">
        <v>7</v>
      </c>
      <c r="K25" s="8">
        <f t="shared" si="0"/>
        <v>2822400</v>
      </c>
      <c r="L25" s="8">
        <f t="shared" si="0"/>
        <v>2722500</v>
      </c>
      <c r="M25" s="8">
        <f t="shared" si="0"/>
        <v>72.25</v>
      </c>
      <c r="N25" s="8">
        <f t="shared" si="0"/>
        <v>14.0625</v>
      </c>
      <c r="O25" s="8">
        <f t="shared" si="0"/>
        <v>9082.09</v>
      </c>
      <c r="P25" s="8">
        <f t="shared" si="0"/>
        <v>4.6240000000000005E-3</v>
      </c>
    </row>
    <row r="26" spans="2:16" x14ac:dyDescent="0.25">
      <c r="B26" s="8" t="s">
        <v>7</v>
      </c>
      <c r="C26" s="8">
        <v>1680</v>
      </c>
      <c r="D26" s="8">
        <v>1650</v>
      </c>
      <c r="E26" s="8">
        <v>8.5</v>
      </c>
      <c r="F26" s="8">
        <v>3.75</v>
      </c>
      <c r="G26" s="8">
        <v>95.3</v>
      </c>
      <c r="H26" s="8">
        <v>6.8000000000000005E-2</v>
      </c>
      <c r="J26" s="8" t="s">
        <v>8</v>
      </c>
      <c r="K26" s="8">
        <f t="shared" si="0"/>
        <v>2433600</v>
      </c>
      <c r="L26" s="8">
        <f t="shared" si="0"/>
        <v>3802500</v>
      </c>
      <c r="M26" s="8">
        <f t="shared" si="0"/>
        <v>42.25</v>
      </c>
      <c r="N26" s="8">
        <f t="shared" si="0"/>
        <v>23.619600000000002</v>
      </c>
      <c r="O26" s="8">
        <f t="shared" si="0"/>
        <v>7849.9599999999991</v>
      </c>
      <c r="P26" s="8">
        <f t="shared" si="0"/>
        <v>9.025E-3</v>
      </c>
    </row>
    <row r="27" spans="2:16" x14ac:dyDescent="0.25">
      <c r="B27" s="8" t="s">
        <v>8</v>
      </c>
      <c r="C27" s="8">
        <v>1560</v>
      </c>
      <c r="D27" s="8">
        <v>1950</v>
      </c>
      <c r="E27" s="8">
        <v>6.5</v>
      </c>
      <c r="F27" s="8">
        <v>4.8600000000000003</v>
      </c>
      <c r="G27" s="8">
        <v>88.6</v>
      </c>
      <c r="H27" s="8">
        <v>9.5000000000000001E-2</v>
      </c>
      <c r="J27" s="8" t="s">
        <v>9</v>
      </c>
      <c r="K27" s="8">
        <f t="shared" si="0"/>
        <v>2160900</v>
      </c>
      <c r="L27" s="8">
        <f t="shared" si="0"/>
        <v>3422500</v>
      </c>
      <c r="M27" s="8">
        <f t="shared" si="0"/>
        <v>90.25</v>
      </c>
      <c r="N27" s="8">
        <f t="shared" si="0"/>
        <v>9.9856000000000016</v>
      </c>
      <c r="O27" s="8">
        <f t="shared" si="0"/>
        <v>9682.5600000000013</v>
      </c>
      <c r="P27" s="8">
        <f t="shared" si="0"/>
        <v>5.1839999999999994E-3</v>
      </c>
    </row>
    <row r="28" spans="2:16" x14ac:dyDescent="0.25">
      <c r="B28" s="8" t="s">
        <v>9</v>
      </c>
      <c r="C28" s="8">
        <v>1470</v>
      </c>
      <c r="D28" s="8">
        <v>1850</v>
      </c>
      <c r="E28" s="8">
        <v>9.5</v>
      </c>
      <c r="F28" s="8">
        <v>3.16</v>
      </c>
      <c r="G28" s="8">
        <v>98.4</v>
      </c>
      <c r="H28" s="8">
        <v>7.1999999999999995E-2</v>
      </c>
      <c r="J28" s="11"/>
      <c r="K28" s="12">
        <f t="shared" ref="K28:P28" si="1">SUM(K24:K27)</f>
        <v>9239400</v>
      </c>
      <c r="L28" s="12">
        <f t="shared" si="1"/>
        <v>13370000</v>
      </c>
      <c r="M28" s="12">
        <f t="shared" si="1"/>
        <v>261</v>
      </c>
      <c r="N28" s="12">
        <f t="shared" si="1"/>
        <v>54.324100000000001</v>
      </c>
      <c r="O28" s="12">
        <f t="shared" si="1"/>
        <v>35356.86</v>
      </c>
      <c r="P28" s="12">
        <f t="shared" si="1"/>
        <v>2.0858000000000002E-2</v>
      </c>
    </row>
    <row r="29" spans="2:16" s="11" customFormat="1" x14ac:dyDescent="0.25">
      <c r="J29" s="10"/>
      <c r="K29" s="13">
        <f t="shared" ref="K29:P29" si="2">SQRT(K28)</f>
        <v>3039.6381363576816</v>
      </c>
      <c r="L29" s="13">
        <f t="shared" si="2"/>
        <v>3656.5010597564442</v>
      </c>
      <c r="M29" s="13">
        <f t="shared" si="2"/>
        <v>16.15549442140351</v>
      </c>
      <c r="N29" s="13">
        <f t="shared" si="2"/>
        <v>7.3704884505709662</v>
      </c>
      <c r="O29" s="13">
        <f t="shared" si="2"/>
        <v>188.0341990170937</v>
      </c>
      <c r="P29" s="13">
        <f t="shared" si="2"/>
        <v>0.14442298985964805</v>
      </c>
    </row>
    <row r="30" spans="2:16" s="11" customFormat="1" x14ac:dyDescent="0.25">
      <c r="J30" s="10"/>
      <c r="K30" s="47"/>
      <c r="L30" s="47"/>
      <c r="M30" s="47"/>
      <c r="N30" s="47"/>
      <c r="O30" s="47"/>
      <c r="P30" s="47"/>
    </row>
    <row r="31" spans="2:16" s="11" customFormat="1" x14ac:dyDescent="0.25">
      <c r="J31" s="10"/>
      <c r="K31" s="47"/>
      <c r="L31" s="47"/>
      <c r="M31" s="47"/>
      <c r="N31" s="47"/>
      <c r="O31" s="47"/>
      <c r="P31" s="47"/>
    </row>
    <row r="32" spans="2:16" s="11" customFormat="1" x14ac:dyDescent="0.25">
      <c r="J32" s="10"/>
      <c r="K32" s="47"/>
      <c r="L32" s="47"/>
      <c r="M32" s="47"/>
      <c r="N32" s="47"/>
      <c r="O32" s="47"/>
      <c r="P32" s="47"/>
    </row>
    <row r="33" spans="2:16" s="10" customFormat="1" x14ac:dyDescent="0.25"/>
    <row r="34" spans="2:16" ht="20.25" x14ac:dyDescent="0.3">
      <c r="J34" s="1" t="s">
        <v>75</v>
      </c>
    </row>
    <row r="36" spans="2:16" s="41" customFormat="1" ht="18" x14ac:dyDescent="0.25">
      <c r="B36" s="56" t="s">
        <v>10</v>
      </c>
      <c r="C36" s="56"/>
      <c r="D36" s="56"/>
      <c r="E36" s="56"/>
      <c r="F36" s="56"/>
      <c r="G36" s="56"/>
      <c r="H36" s="56"/>
      <c r="J36" s="56" t="s">
        <v>11</v>
      </c>
      <c r="K36" s="56"/>
      <c r="L36" s="56"/>
      <c r="M36" s="56"/>
      <c r="N36" s="56"/>
      <c r="O36" s="56"/>
      <c r="P36" s="56"/>
    </row>
    <row r="38" spans="2:16" x14ac:dyDescent="0.25">
      <c r="B38" s="8"/>
      <c r="C38" s="8" t="s">
        <v>0</v>
      </c>
      <c r="D38" s="8" t="s">
        <v>1</v>
      </c>
      <c r="E38" s="8" t="s">
        <v>2</v>
      </c>
      <c r="F38" s="8" t="s">
        <v>3</v>
      </c>
      <c r="G38" s="8" t="s">
        <v>4</v>
      </c>
      <c r="H38" s="8" t="s">
        <v>5</v>
      </c>
      <c r="J38" s="8"/>
      <c r="K38" s="8" t="s">
        <v>0</v>
      </c>
      <c r="L38" s="8" t="s">
        <v>1</v>
      </c>
      <c r="M38" s="8" t="s">
        <v>2</v>
      </c>
      <c r="N38" s="8" t="s">
        <v>3</v>
      </c>
      <c r="O38" s="8" t="s">
        <v>4</v>
      </c>
      <c r="P38" s="8" t="s">
        <v>5</v>
      </c>
    </row>
    <row r="39" spans="2:16" x14ac:dyDescent="0.25">
      <c r="B39" s="8" t="s">
        <v>6</v>
      </c>
      <c r="C39" s="8">
        <f>C10/$K$29</f>
        <v>0.44413181419603764</v>
      </c>
      <c r="D39" s="8">
        <f>D25/$L$29</f>
        <v>0.50594816458858805</v>
      </c>
      <c r="E39" s="8">
        <f>E25/$M$29</f>
        <v>0.46423834544262971</v>
      </c>
      <c r="F39" s="8">
        <f>F25/$N$29</f>
        <v>0.35004464321494683</v>
      </c>
      <c r="G39" s="8">
        <f>G25/$O$29</f>
        <v>0.49724997095608209</v>
      </c>
      <c r="H39" s="8">
        <f>H25/$P$29</f>
        <v>0.31158474176259282</v>
      </c>
      <c r="J39" s="8"/>
      <c r="K39" s="9">
        <v>0.2336</v>
      </c>
      <c r="L39" s="9">
        <v>0.16520000000000001</v>
      </c>
      <c r="M39" s="9">
        <v>0.33550000000000002</v>
      </c>
      <c r="N39" s="9">
        <v>0.1021</v>
      </c>
      <c r="O39" s="9">
        <v>4.24E-2</v>
      </c>
      <c r="P39" s="9">
        <v>0.1212</v>
      </c>
    </row>
    <row r="40" spans="2:16" x14ac:dyDescent="0.25">
      <c r="B40" s="8" t="s">
        <v>7</v>
      </c>
      <c r="C40" s="8">
        <f>C11/$K$29</f>
        <v>0.55269736877729125</v>
      </c>
      <c r="D40" s="8">
        <f>D26/$L$29</f>
        <v>0.45125106571414608</v>
      </c>
      <c r="E40" s="8">
        <f>E26/$M$29</f>
        <v>0.52613679150164705</v>
      </c>
      <c r="F40" s="8">
        <f>F26/$N$29</f>
        <v>0.50878581862637617</v>
      </c>
      <c r="G40" s="8">
        <f>G26/$O$29</f>
        <v>0.50682269766967514</v>
      </c>
      <c r="H40" s="8">
        <f>H26/$P$29</f>
        <v>0.47083916533014031</v>
      </c>
      <c r="J40" s="8" t="s">
        <v>6</v>
      </c>
      <c r="K40" s="8">
        <f>C39*$K$39</f>
        <v>0.10374919179619439</v>
      </c>
      <c r="L40" s="8">
        <f>D39*$L$39</f>
        <v>8.3582636790034748E-2</v>
      </c>
      <c r="M40" s="8">
        <f>E39*$M$39</f>
        <v>0.15575196489600227</v>
      </c>
      <c r="N40" s="8">
        <f>F39*$N$39</f>
        <v>3.5739558072246068E-2</v>
      </c>
      <c r="O40" s="8">
        <f>G39*$O$39</f>
        <v>2.1083398768537879E-2</v>
      </c>
      <c r="P40" s="8">
        <f>H39*$P$39</f>
        <v>3.7764070701626254E-2</v>
      </c>
    </row>
    <row r="41" spans="2:16" x14ac:dyDescent="0.25">
      <c r="B41" s="8" t="s">
        <v>8</v>
      </c>
      <c r="C41" s="8">
        <f>C12/$K$29</f>
        <v>0.51321898529319909</v>
      </c>
      <c r="D41" s="8">
        <f>D27/$L$29</f>
        <v>0.53329671402580903</v>
      </c>
      <c r="E41" s="8">
        <f>E27/$M$29</f>
        <v>0.40233989938361242</v>
      </c>
      <c r="F41" s="8">
        <f>F27/$N$29</f>
        <v>0.65938642093978361</v>
      </c>
      <c r="G41" s="8">
        <f>G27/$O$29</f>
        <v>0.47119088156907885</v>
      </c>
      <c r="H41" s="8">
        <f>H27/$P$29</f>
        <v>0.65779001038769602</v>
      </c>
      <c r="J41" s="8" t="s">
        <v>7</v>
      </c>
      <c r="K41" s="8">
        <f t="shared" ref="K41:K43" si="3">C40*$K$39</f>
        <v>0.12911010534637524</v>
      </c>
      <c r="L41" s="8">
        <f t="shared" ref="L41:L43" si="4">D40*$L$39</f>
        <v>7.4546676055976938E-2</v>
      </c>
      <c r="M41" s="8">
        <f t="shared" ref="M41:M43" si="5">E40*$M$39</f>
        <v>0.1765188935488026</v>
      </c>
      <c r="N41" s="8">
        <f t="shared" ref="N41:N43" si="6">F40*$N$39</f>
        <v>5.1947032081753004E-2</v>
      </c>
      <c r="O41" s="8">
        <f t="shared" ref="O41:O43" si="7">G40*$O$39</f>
        <v>2.1489282381194227E-2</v>
      </c>
      <c r="P41" s="8">
        <f t="shared" ref="P41:P43" si="8">H40*$P$39</f>
        <v>5.7065706838013007E-2</v>
      </c>
    </row>
    <row r="42" spans="2:16" x14ac:dyDescent="0.25">
      <c r="B42" s="8" t="s">
        <v>9</v>
      </c>
      <c r="C42" s="8">
        <f>C13/$K$29</f>
        <v>0.48361019768012992</v>
      </c>
      <c r="D42" s="8">
        <f>D28/$L$29</f>
        <v>0.50594816458858805</v>
      </c>
      <c r="E42" s="8">
        <f>E28/$M$29</f>
        <v>0.58803523756066434</v>
      </c>
      <c r="F42" s="8">
        <f>F28/$N$29</f>
        <v>0.42873684982915966</v>
      </c>
      <c r="G42" s="8">
        <f>G28/$O$29</f>
        <v>0.52330906034308533</v>
      </c>
      <c r="H42" s="8">
        <f>H28/$P$29</f>
        <v>0.49853558682014848</v>
      </c>
      <c r="J42" s="8" t="s">
        <v>8</v>
      </c>
      <c r="K42" s="8">
        <f t="shared" si="3"/>
        <v>0.11988795496449131</v>
      </c>
      <c r="L42" s="8">
        <f t="shared" si="4"/>
        <v>8.810061715706366E-2</v>
      </c>
      <c r="M42" s="8">
        <f t="shared" si="5"/>
        <v>0.13498503624320199</v>
      </c>
      <c r="N42" s="8">
        <f t="shared" si="6"/>
        <v>6.7323353577951911E-2</v>
      </c>
      <c r="O42" s="8">
        <f t="shared" si="7"/>
        <v>1.9978493378528944E-2</v>
      </c>
      <c r="P42" s="8">
        <f t="shared" si="8"/>
        <v>7.9724149258988755E-2</v>
      </c>
    </row>
    <row r="43" spans="2:16" x14ac:dyDescent="0.25">
      <c r="J43" s="8" t="s">
        <v>9</v>
      </c>
      <c r="K43" s="8">
        <f t="shared" si="3"/>
        <v>0.11297134217807835</v>
      </c>
      <c r="L43" s="8">
        <f t="shared" si="4"/>
        <v>8.3582636790034748E-2</v>
      </c>
      <c r="M43" s="8">
        <f t="shared" si="5"/>
        <v>0.1972858222016029</v>
      </c>
      <c r="N43" s="8">
        <f t="shared" si="6"/>
        <v>4.3774032367557197E-2</v>
      </c>
      <c r="O43" s="8">
        <f t="shared" si="7"/>
        <v>2.2188304158546817E-2</v>
      </c>
      <c r="P43" s="8">
        <f t="shared" si="8"/>
        <v>6.0422513122601995E-2</v>
      </c>
    </row>
    <row r="44" spans="2:16" x14ac:dyDescent="0.25">
      <c r="C44" s="3"/>
    </row>
    <row r="46" spans="2:16" s="42" customFormat="1" ht="22.5" x14ac:dyDescent="0.3">
      <c r="B46" s="42" t="s">
        <v>12</v>
      </c>
    </row>
    <row r="52" spans="2:14" ht="18" x14ac:dyDescent="0.25">
      <c r="B52" s="51" t="s">
        <v>77</v>
      </c>
      <c r="C52" s="51"/>
      <c r="D52" s="51"/>
      <c r="E52" s="51"/>
      <c r="F52" s="51"/>
      <c r="G52" s="51"/>
      <c r="H52" s="51"/>
      <c r="J52" s="60" t="s">
        <v>78</v>
      </c>
      <c r="K52" s="61"/>
      <c r="L52" s="61"/>
      <c r="M52" s="61"/>
      <c r="N52" s="62"/>
    </row>
    <row r="53" spans="2:14" x14ac:dyDescent="0.25">
      <c r="B53" s="4" t="s">
        <v>13</v>
      </c>
      <c r="C53" s="14">
        <f>IF(K40&gt;=K41,1,0)</f>
        <v>0</v>
      </c>
      <c r="D53" s="14">
        <f t="shared" ref="D53:H53" si="9">IF(L40&gt;=L41,1,0)</f>
        <v>1</v>
      </c>
      <c r="E53" s="14">
        <f t="shared" si="9"/>
        <v>0</v>
      </c>
      <c r="F53" s="14">
        <f t="shared" si="9"/>
        <v>0</v>
      </c>
      <c r="G53" s="14">
        <f t="shared" si="9"/>
        <v>0</v>
      </c>
      <c r="H53" s="14">
        <f t="shared" si="9"/>
        <v>0</v>
      </c>
      <c r="J53" s="5" t="s">
        <v>45</v>
      </c>
      <c r="K53" s="48">
        <v>2</v>
      </c>
      <c r="L53" s="16"/>
      <c r="M53" s="16" t="s">
        <v>31</v>
      </c>
      <c r="N53" s="49" t="s">
        <v>63</v>
      </c>
    </row>
    <row r="54" spans="2:14" x14ac:dyDescent="0.25">
      <c r="B54" s="4" t="s">
        <v>14</v>
      </c>
      <c r="C54" s="16">
        <f>IF(K40&gt;=K42,1,0)</f>
        <v>0</v>
      </c>
      <c r="D54" s="16">
        <f t="shared" ref="D54:H54" si="10">IF(L40&gt;=L42,1,0)</f>
        <v>0</v>
      </c>
      <c r="E54" s="16">
        <f t="shared" si="10"/>
        <v>1</v>
      </c>
      <c r="F54" s="16">
        <f t="shared" si="10"/>
        <v>0</v>
      </c>
      <c r="G54" s="16">
        <f t="shared" si="10"/>
        <v>1</v>
      </c>
      <c r="H54" s="16">
        <f t="shared" si="10"/>
        <v>0</v>
      </c>
      <c r="J54" s="5" t="s">
        <v>46</v>
      </c>
      <c r="K54" s="48" t="s">
        <v>44</v>
      </c>
      <c r="L54" s="16"/>
      <c r="M54" s="16" t="s">
        <v>32</v>
      </c>
      <c r="N54" s="20" t="s">
        <v>64</v>
      </c>
    </row>
    <row r="55" spans="2:14" x14ac:dyDescent="0.25">
      <c r="B55" s="4" t="s">
        <v>15</v>
      </c>
      <c r="C55" s="14">
        <f>IF(K40&gt;=K43,1,0)</f>
        <v>0</v>
      </c>
      <c r="D55" s="14">
        <f t="shared" ref="D55:H55" si="11">IF(L40&gt;=L43,1,0)</f>
        <v>1</v>
      </c>
      <c r="E55" s="14">
        <f t="shared" si="11"/>
        <v>0</v>
      </c>
      <c r="F55" s="14">
        <f t="shared" si="11"/>
        <v>0</v>
      </c>
      <c r="G55" s="14">
        <f t="shared" si="11"/>
        <v>0</v>
      </c>
      <c r="H55" s="14">
        <f t="shared" si="11"/>
        <v>0</v>
      </c>
      <c r="J55" s="5" t="s">
        <v>47</v>
      </c>
      <c r="K55" s="48">
        <v>2</v>
      </c>
      <c r="L55" s="16"/>
      <c r="M55" s="16" t="s">
        <v>33</v>
      </c>
      <c r="N55" s="20" t="s">
        <v>48</v>
      </c>
    </row>
    <row r="56" spans="2:14" x14ac:dyDescent="0.25">
      <c r="J56" s="5"/>
      <c r="K56" s="16"/>
      <c r="L56" s="16"/>
      <c r="M56" s="16"/>
      <c r="N56" s="20"/>
    </row>
    <row r="57" spans="2:14" x14ac:dyDescent="0.25">
      <c r="B57" s="4" t="s">
        <v>16</v>
      </c>
      <c r="C57" s="17">
        <f>IF(K41&gt;=K40,1,0)</f>
        <v>1</v>
      </c>
      <c r="D57" s="17">
        <f t="shared" ref="D57:H57" si="12">IF(L41&gt;=L40,1,0)</f>
        <v>0</v>
      </c>
      <c r="E57" s="17">
        <f t="shared" si="12"/>
        <v>1</v>
      </c>
      <c r="F57" s="17">
        <f t="shared" si="12"/>
        <v>1</v>
      </c>
      <c r="G57" s="17">
        <f t="shared" si="12"/>
        <v>1</v>
      </c>
      <c r="H57" s="17">
        <f t="shared" si="12"/>
        <v>1</v>
      </c>
      <c r="J57" s="5" t="s">
        <v>49</v>
      </c>
      <c r="K57" s="16" t="s">
        <v>48</v>
      </c>
      <c r="L57" s="16"/>
      <c r="M57" s="16" t="s">
        <v>54</v>
      </c>
      <c r="N57" s="50">
        <v>2</v>
      </c>
    </row>
    <row r="58" spans="2:14" x14ac:dyDescent="0.25">
      <c r="B58" s="4" t="s">
        <v>17</v>
      </c>
      <c r="C58" s="17">
        <f>IF(K41&gt;=K42,1,0)</f>
        <v>1</v>
      </c>
      <c r="D58" s="17">
        <f t="shared" ref="D58:H58" si="13">IF(L41&gt;=L42,1,0)</f>
        <v>0</v>
      </c>
      <c r="E58" s="17">
        <f t="shared" si="13"/>
        <v>1</v>
      </c>
      <c r="F58" s="17">
        <f t="shared" si="13"/>
        <v>0</v>
      </c>
      <c r="G58" s="17">
        <f t="shared" si="13"/>
        <v>1</v>
      </c>
      <c r="H58" s="17">
        <f t="shared" si="13"/>
        <v>0</v>
      </c>
      <c r="J58" s="5" t="s">
        <v>51</v>
      </c>
      <c r="K58" s="16" t="s">
        <v>50</v>
      </c>
      <c r="L58" s="16"/>
      <c r="M58" s="16" t="s">
        <v>55</v>
      </c>
      <c r="N58" s="20" t="s">
        <v>41</v>
      </c>
    </row>
    <row r="59" spans="2:14" x14ac:dyDescent="0.25">
      <c r="B59" s="4" t="s">
        <v>18</v>
      </c>
      <c r="C59" s="4">
        <f>IF(K41&gt;=K43,1,0)</f>
        <v>1</v>
      </c>
      <c r="D59" s="4">
        <f t="shared" ref="D59:H59" si="14">IF(L41&gt;=L43,1,0)</f>
        <v>0</v>
      </c>
      <c r="E59" s="4">
        <f t="shared" si="14"/>
        <v>0</v>
      </c>
      <c r="F59" s="4">
        <f t="shared" si="14"/>
        <v>1</v>
      </c>
      <c r="G59" s="4">
        <f t="shared" si="14"/>
        <v>0</v>
      </c>
      <c r="H59" s="4">
        <f t="shared" si="14"/>
        <v>0</v>
      </c>
      <c r="J59" s="5" t="s">
        <v>53</v>
      </c>
      <c r="K59" s="16" t="s">
        <v>52</v>
      </c>
      <c r="L59" s="16"/>
      <c r="M59" s="16" t="s">
        <v>56</v>
      </c>
      <c r="N59" s="20" t="s">
        <v>43</v>
      </c>
    </row>
    <row r="60" spans="2:14" x14ac:dyDescent="0.25">
      <c r="J60" s="5"/>
      <c r="K60" s="16"/>
      <c r="L60" s="16"/>
      <c r="M60" s="16"/>
      <c r="N60" s="20"/>
    </row>
    <row r="61" spans="2:14" x14ac:dyDescent="0.25">
      <c r="B61" s="4" t="s">
        <v>19</v>
      </c>
      <c r="C61" s="4">
        <f>IF(K42&gt;=K40,1,0)</f>
        <v>1</v>
      </c>
      <c r="D61" s="4">
        <f t="shared" ref="D61:H61" si="15">IF(L42&gt;=L40,1,0)</f>
        <v>1</v>
      </c>
      <c r="E61" s="4">
        <f t="shared" si="15"/>
        <v>0</v>
      </c>
      <c r="F61" s="4">
        <f t="shared" si="15"/>
        <v>1</v>
      </c>
      <c r="G61" s="4">
        <f t="shared" si="15"/>
        <v>0</v>
      </c>
      <c r="H61" s="4">
        <f t="shared" si="15"/>
        <v>1</v>
      </c>
      <c r="J61" s="5" t="s">
        <v>34</v>
      </c>
      <c r="K61" s="16" t="s">
        <v>40</v>
      </c>
      <c r="L61" s="16"/>
      <c r="M61" s="16" t="s">
        <v>57</v>
      </c>
      <c r="N61" s="20" t="s">
        <v>44</v>
      </c>
    </row>
    <row r="62" spans="2:14" x14ac:dyDescent="0.25">
      <c r="B62" s="4" t="s">
        <v>20</v>
      </c>
      <c r="C62" s="17">
        <f>IF(K42&gt;=K41,1,0)</f>
        <v>0</v>
      </c>
      <c r="D62" s="17">
        <f t="shared" ref="D62:H62" si="16">IF(L42&gt;=L41,1,0)</f>
        <v>1</v>
      </c>
      <c r="E62" s="17">
        <f t="shared" si="16"/>
        <v>0</v>
      </c>
      <c r="F62" s="17">
        <f t="shared" si="16"/>
        <v>1</v>
      </c>
      <c r="G62" s="17">
        <f t="shared" si="16"/>
        <v>0</v>
      </c>
      <c r="H62" s="17">
        <f t="shared" si="16"/>
        <v>1</v>
      </c>
      <c r="J62" s="5" t="s">
        <v>35</v>
      </c>
      <c r="K62" s="16" t="s">
        <v>41</v>
      </c>
      <c r="L62" s="16"/>
      <c r="M62" s="16" t="s">
        <v>58</v>
      </c>
      <c r="N62" s="20" t="s">
        <v>50</v>
      </c>
    </row>
    <row r="63" spans="2:14" x14ac:dyDescent="0.25">
      <c r="B63" s="4" t="s">
        <v>21</v>
      </c>
      <c r="C63" s="17">
        <f>IF(K42&gt;=K43,1,0)</f>
        <v>1</v>
      </c>
      <c r="D63" s="17">
        <f t="shared" ref="D63:H63" si="17">IF(L42&gt;=L43,1,0)</f>
        <v>1</v>
      </c>
      <c r="E63" s="17">
        <f t="shared" si="17"/>
        <v>0</v>
      </c>
      <c r="F63" s="17">
        <f t="shared" si="17"/>
        <v>1</v>
      </c>
      <c r="G63" s="17">
        <f t="shared" si="17"/>
        <v>0</v>
      </c>
      <c r="H63" s="17">
        <f t="shared" si="17"/>
        <v>1</v>
      </c>
      <c r="J63" s="5" t="s">
        <v>36</v>
      </c>
      <c r="K63" s="16" t="s">
        <v>40</v>
      </c>
      <c r="L63" s="16"/>
      <c r="M63" s="16" t="s">
        <v>59</v>
      </c>
      <c r="N63" s="20" t="s">
        <v>44</v>
      </c>
    </row>
    <row r="64" spans="2:14" x14ac:dyDescent="0.25">
      <c r="J64" s="5"/>
      <c r="K64" s="16"/>
      <c r="L64" s="16"/>
      <c r="M64" s="16"/>
      <c r="N64" s="20"/>
    </row>
    <row r="65" spans="2:14" x14ac:dyDescent="0.25">
      <c r="B65" s="4" t="s">
        <v>22</v>
      </c>
      <c r="C65" s="17">
        <f>IF(K43&gt;=K40,1,0)</f>
        <v>1</v>
      </c>
      <c r="D65" s="17">
        <f>IF(K43&gt;=K40,1,0)</f>
        <v>1</v>
      </c>
      <c r="E65" s="17">
        <f t="shared" ref="E65:G65" si="18">IF(M43&gt;=M40,1,0)</f>
        <v>1</v>
      </c>
      <c r="F65" s="17">
        <f t="shared" si="18"/>
        <v>1</v>
      </c>
      <c r="G65" s="17">
        <f t="shared" si="18"/>
        <v>1</v>
      </c>
      <c r="H65" s="17">
        <f>IF(P43&gt;=P40,1,0)</f>
        <v>1</v>
      </c>
      <c r="J65" s="5" t="s">
        <v>37</v>
      </c>
      <c r="K65" s="16" t="s">
        <v>42</v>
      </c>
      <c r="L65" s="16"/>
      <c r="M65" s="16" t="s">
        <v>60</v>
      </c>
      <c r="N65" s="50">
        <v>0</v>
      </c>
    </row>
    <row r="66" spans="2:14" x14ac:dyDescent="0.25">
      <c r="B66" s="4" t="s">
        <v>23</v>
      </c>
      <c r="C66" s="4">
        <f>IF(K43&gt;=K41,1,0)</f>
        <v>0</v>
      </c>
      <c r="D66" s="4">
        <f t="shared" ref="D66:H66" si="19">IF(L43&gt;=L41,1,0)</f>
        <v>1</v>
      </c>
      <c r="E66" s="4">
        <f t="shared" si="19"/>
        <v>1</v>
      </c>
      <c r="F66" s="4">
        <f t="shared" si="19"/>
        <v>0</v>
      </c>
      <c r="G66" s="4">
        <f t="shared" si="19"/>
        <v>1</v>
      </c>
      <c r="H66" s="4">
        <f t="shared" si="19"/>
        <v>1</v>
      </c>
      <c r="J66" s="5" t="s">
        <v>38</v>
      </c>
      <c r="K66" s="16" t="s">
        <v>43</v>
      </c>
      <c r="L66" s="16"/>
      <c r="M66" s="16" t="s">
        <v>61</v>
      </c>
      <c r="N66" s="20" t="s">
        <v>52</v>
      </c>
    </row>
    <row r="67" spans="2:14" x14ac:dyDescent="0.25">
      <c r="B67" s="4" t="s">
        <v>24</v>
      </c>
      <c r="C67" s="17">
        <f>IF(K43&gt;=K42,1,0)</f>
        <v>0</v>
      </c>
      <c r="D67" s="17">
        <f t="shared" ref="D67:H67" si="20">IF(L43&gt;=L42,1,0)</f>
        <v>0</v>
      </c>
      <c r="E67" s="17">
        <f t="shared" si="20"/>
        <v>1</v>
      </c>
      <c r="F67" s="17">
        <f t="shared" si="20"/>
        <v>0</v>
      </c>
      <c r="G67" s="17">
        <f t="shared" si="20"/>
        <v>1</v>
      </c>
      <c r="H67" s="17">
        <f t="shared" si="20"/>
        <v>0</v>
      </c>
      <c r="J67" s="23" t="s">
        <v>39</v>
      </c>
      <c r="K67" s="38" t="s">
        <v>44</v>
      </c>
      <c r="L67" s="38"/>
      <c r="M67" s="38" t="s">
        <v>62</v>
      </c>
      <c r="N67" s="39" t="s">
        <v>40</v>
      </c>
    </row>
    <row r="71" spans="2:14" ht="20.25" x14ac:dyDescent="0.3">
      <c r="B71" s="1" t="s">
        <v>76</v>
      </c>
    </row>
    <row r="73" spans="2:14" x14ac:dyDescent="0.25">
      <c r="C73" s="57" t="s">
        <v>25</v>
      </c>
      <c r="D73" s="58"/>
      <c r="E73" s="58"/>
      <c r="F73" s="58"/>
      <c r="G73" s="58"/>
      <c r="H73" s="58"/>
      <c r="I73" s="59"/>
    </row>
    <row r="74" spans="2:14" x14ac:dyDescent="0.25">
      <c r="C74" s="5"/>
      <c r="D74" s="18">
        <v>0.2336</v>
      </c>
      <c r="E74" s="18">
        <v>0.16520000000000001</v>
      </c>
      <c r="F74" s="18">
        <v>0.33550000000000002</v>
      </c>
      <c r="G74" s="18">
        <v>0.1021</v>
      </c>
      <c r="H74" s="18">
        <v>4.24E-2</v>
      </c>
      <c r="I74" s="19">
        <v>0.1212</v>
      </c>
    </row>
    <row r="75" spans="2:14" x14ac:dyDescent="0.25">
      <c r="C75" s="5"/>
      <c r="D75" s="8" t="s">
        <v>6</v>
      </c>
      <c r="E75" s="8" t="s">
        <v>7</v>
      </c>
      <c r="F75" s="8" t="s">
        <v>8</v>
      </c>
      <c r="G75" s="8" t="s">
        <v>9</v>
      </c>
      <c r="H75" s="16"/>
      <c r="I75" s="20"/>
    </row>
    <row r="76" spans="2:14" x14ac:dyDescent="0.25">
      <c r="C76" s="8" t="s">
        <v>6</v>
      </c>
      <c r="D76" s="8">
        <v>0</v>
      </c>
      <c r="E76" s="21">
        <f>E74</f>
        <v>0.16520000000000001</v>
      </c>
      <c r="F76" s="8">
        <f>F74+H74</f>
        <v>0.37790000000000001</v>
      </c>
      <c r="G76" s="21">
        <f>E74</f>
        <v>0.16520000000000001</v>
      </c>
      <c r="H76" s="22">
        <f>SUM(D76:G76)</f>
        <v>0.70830000000000004</v>
      </c>
      <c r="I76" s="20"/>
    </row>
    <row r="77" spans="2:14" x14ac:dyDescent="0.25">
      <c r="C77" s="8" t="s">
        <v>7</v>
      </c>
      <c r="D77" s="21">
        <f>D74+F74+G74+H74+I74</f>
        <v>0.83479999999999999</v>
      </c>
      <c r="E77" s="8">
        <v>0</v>
      </c>
      <c r="F77" s="21">
        <f>D74+F74+H74</f>
        <v>0.61150000000000004</v>
      </c>
      <c r="G77" s="8">
        <f>D74+G74</f>
        <v>0.3357</v>
      </c>
      <c r="H77" s="22">
        <f t="shared" ref="H77:H79" si="21">SUM(D77:G77)</f>
        <v>1.782</v>
      </c>
      <c r="I77" s="20"/>
    </row>
    <row r="78" spans="2:14" x14ac:dyDescent="0.25">
      <c r="C78" s="8" t="s">
        <v>8</v>
      </c>
      <c r="D78" s="8">
        <f>D74+E74+G74+I74</f>
        <v>0.62209999999999999</v>
      </c>
      <c r="E78" s="21">
        <f>E74+G74+I74</f>
        <v>0.38849999999999996</v>
      </c>
      <c r="F78" s="8">
        <v>0</v>
      </c>
      <c r="G78" s="21">
        <f>D74+E74+G74+I74</f>
        <v>0.62209999999999999</v>
      </c>
      <c r="H78" s="22">
        <f t="shared" si="21"/>
        <v>1.6326999999999998</v>
      </c>
      <c r="I78" s="20"/>
    </row>
    <row r="79" spans="2:14" x14ac:dyDescent="0.25">
      <c r="C79" s="8" t="s">
        <v>9</v>
      </c>
      <c r="D79" s="21">
        <f>SUM(D74:I74)</f>
        <v>1</v>
      </c>
      <c r="E79" s="8">
        <f>E74+F74+H74+I74</f>
        <v>0.6643</v>
      </c>
      <c r="F79" s="21">
        <f>F74+H74</f>
        <v>0.37790000000000001</v>
      </c>
      <c r="G79" s="8">
        <v>0</v>
      </c>
      <c r="H79" s="22">
        <f t="shared" si="21"/>
        <v>2.0421999999999998</v>
      </c>
      <c r="I79" s="20"/>
      <c r="J79" s="4" t="s">
        <v>26</v>
      </c>
      <c r="K79" s="4" t="s">
        <v>27</v>
      </c>
      <c r="M79" s="4" t="s">
        <v>28</v>
      </c>
    </row>
    <row r="80" spans="2:14" x14ac:dyDescent="0.25">
      <c r="C80" s="23"/>
      <c r="D80" s="24">
        <f>SUM(D76:D79)</f>
        <v>2.4569000000000001</v>
      </c>
      <c r="E80" s="24">
        <f t="shared" ref="E80:G80" si="22">SUM(E76:E79)</f>
        <v>1.218</v>
      </c>
      <c r="F80" s="24">
        <f t="shared" si="22"/>
        <v>1.3673000000000002</v>
      </c>
      <c r="G80" s="24">
        <f t="shared" si="22"/>
        <v>1.123</v>
      </c>
      <c r="H80" s="25">
        <f>SUM(H76:H79)</f>
        <v>6.1651999999999987</v>
      </c>
      <c r="I80" s="26">
        <f>H80/12</f>
        <v>0.51376666666666659</v>
      </c>
    </row>
    <row r="81" spans="2:9" x14ac:dyDescent="0.25">
      <c r="C81" s="16"/>
      <c r="D81" s="22"/>
      <c r="E81" s="22"/>
      <c r="F81" s="22"/>
    </row>
    <row r="82" spans="2:9" x14ac:dyDescent="0.25">
      <c r="C82" s="16"/>
      <c r="D82" s="22"/>
      <c r="E82" s="22"/>
      <c r="F82" s="22"/>
    </row>
    <row r="84" spans="2:9" ht="20.25" x14ac:dyDescent="0.3">
      <c r="B84" s="1" t="s">
        <v>79</v>
      </c>
    </row>
    <row r="85" spans="2:9" x14ac:dyDescent="0.25">
      <c r="C85" s="51" t="s">
        <v>30</v>
      </c>
      <c r="D85" s="51"/>
      <c r="E85" s="51"/>
      <c r="F85" s="51"/>
      <c r="G85" s="51"/>
    </row>
    <row r="87" spans="2:9" x14ac:dyDescent="0.25">
      <c r="C87" s="8"/>
      <c r="D87" s="8" t="s">
        <v>6</v>
      </c>
      <c r="E87" s="8" t="s">
        <v>7</v>
      </c>
      <c r="F87" s="8" t="s">
        <v>8</v>
      </c>
      <c r="G87" s="8" t="s">
        <v>9</v>
      </c>
      <c r="I87" s="4" t="s">
        <v>29</v>
      </c>
    </row>
    <row r="88" spans="2:9" x14ac:dyDescent="0.25">
      <c r="C88" s="8" t="s">
        <v>6</v>
      </c>
      <c r="D88" s="8">
        <f t="shared" ref="D88:G91" si="23">IF(D76&gt;=$I$80,1,0)</f>
        <v>0</v>
      </c>
      <c r="E88" s="8">
        <f t="shared" si="23"/>
        <v>0</v>
      </c>
      <c r="F88" s="8">
        <f t="shared" si="23"/>
        <v>0</v>
      </c>
      <c r="G88" s="8">
        <f t="shared" si="23"/>
        <v>0</v>
      </c>
    </row>
    <row r="89" spans="2:9" x14ac:dyDescent="0.25">
      <c r="C89" s="8" t="s">
        <v>7</v>
      </c>
      <c r="D89" s="8">
        <f t="shared" si="23"/>
        <v>1</v>
      </c>
      <c r="E89" s="8">
        <f t="shared" si="23"/>
        <v>0</v>
      </c>
      <c r="F89" s="8">
        <f t="shared" si="23"/>
        <v>1</v>
      </c>
      <c r="G89" s="8">
        <f t="shared" si="23"/>
        <v>0</v>
      </c>
    </row>
    <row r="90" spans="2:9" x14ac:dyDescent="0.25">
      <c r="C90" s="8" t="s">
        <v>8</v>
      </c>
      <c r="D90" s="8">
        <f t="shared" si="23"/>
        <v>1</v>
      </c>
      <c r="E90" s="8">
        <f t="shared" si="23"/>
        <v>0</v>
      </c>
      <c r="F90" s="8">
        <f t="shared" si="23"/>
        <v>0</v>
      </c>
      <c r="G90" s="8">
        <f t="shared" si="23"/>
        <v>1</v>
      </c>
    </row>
    <row r="91" spans="2:9" x14ac:dyDescent="0.25">
      <c r="C91" s="8" t="s">
        <v>9</v>
      </c>
      <c r="D91" s="8">
        <f t="shared" si="23"/>
        <v>1</v>
      </c>
      <c r="E91" s="8">
        <f t="shared" si="23"/>
        <v>1</v>
      </c>
      <c r="F91" s="8">
        <f t="shared" si="23"/>
        <v>0</v>
      </c>
      <c r="G91" s="8">
        <f t="shared" si="23"/>
        <v>0</v>
      </c>
    </row>
    <row r="94" spans="2:9" x14ac:dyDescent="0.25">
      <c r="C94" s="6" t="s">
        <v>72</v>
      </c>
    </row>
    <row r="101" spans="1:18" x14ac:dyDescent="0.25">
      <c r="B101" s="8"/>
      <c r="C101" s="8" t="s">
        <v>0</v>
      </c>
      <c r="D101" s="8" t="s">
        <v>1</v>
      </c>
      <c r="E101" s="8" t="s">
        <v>2</v>
      </c>
      <c r="F101" s="8" t="s">
        <v>3</v>
      </c>
      <c r="G101" s="8" t="s">
        <v>4</v>
      </c>
      <c r="H101" s="8" t="s">
        <v>5</v>
      </c>
      <c r="K101" s="27" t="s">
        <v>0</v>
      </c>
      <c r="L101" s="27" t="s">
        <v>1</v>
      </c>
      <c r="M101" s="27" t="s">
        <v>2</v>
      </c>
      <c r="N101" s="27" t="s">
        <v>3</v>
      </c>
      <c r="O101" s="27" t="s">
        <v>4</v>
      </c>
      <c r="P101" s="27" t="s">
        <v>5</v>
      </c>
    </row>
    <row r="102" spans="1:18" x14ac:dyDescent="0.25">
      <c r="B102" s="8" t="s">
        <v>6</v>
      </c>
      <c r="C102" s="8">
        <v>0.10374919179619439</v>
      </c>
      <c r="D102" s="8">
        <v>8.3582636790034748E-2</v>
      </c>
      <c r="E102" s="8">
        <v>0.15575196489600227</v>
      </c>
      <c r="F102" s="8">
        <v>3.5739558072246068E-2</v>
      </c>
      <c r="G102" s="8">
        <v>2.1083398768537879E-2</v>
      </c>
      <c r="H102" s="8">
        <v>3.7764070701626254E-2</v>
      </c>
      <c r="J102" s="28" t="s">
        <v>31</v>
      </c>
      <c r="K102" s="4">
        <f>ABS(C102-C103)</f>
        <v>2.5360913550180844E-2</v>
      </c>
      <c r="L102" s="4">
        <f t="shared" ref="L102:P102" si="24">ABS(D102-D103)</f>
        <v>9.0359607340578102E-3</v>
      </c>
      <c r="M102" s="4">
        <f t="shared" si="24"/>
        <v>2.0766928652800332E-2</v>
      </c>
      <c r="N102" s="4">
        <f t="shared" si="24"/>
        <v>1.6207474009506936E-2</v>
      </c>
      <c r="O102" s="4">
        <f t="shared" si="24"/>
        <v>4.0588361265634851E-4</v>
      </c>
      <c r="P102" s="4">
        <f t="shared" si="24"/>
        <v>1.9301636136386753E-2</v>
      </c>
      <c r="Q102" s="29" t="s">
        <v>31</v>
      </c>
      <c r="R102" s="29" t="s">
        <v>63</v>
      </c>
    </row>
    <row r="103" spans="1:18" x14ac:dyDescent="0.25">
      <c r="B103" s="8" t="s">
        <v>7</v>
      </c>
      <c r="C103" s="8">
        <v>0.12911010534637524</v>
      </c>
      <c r="D103" s="8">
        <v>7.4546676055976938E-2</v>
      </c>
      <c r="E103" s="8">
        <v>0.1765188935488026</v>
      </c>
      <c r="F103" s="8">
        <v>5.1947032081753004E-2</v>
      </c>
      <c r="G103" s="8">
        <v>2.1489282381194227E-2</v>
      </c>
      <c r="H103" s="8">
        <v>5.7065706838013007E-2</v>
      </c>
      <c r="J103" s="28"/>
      <c r="K103" s="4">
        <f>MAX(K102,M102,N102,O102,P102)/MAX(K102:P102)</f>
        <v>1</v>
      </c>
    </row>
    <row r="104" spans="1:18" x14ac:dyDescent="0.25">
      <c r="B104" s="8" t="s">
        <v>8</v>
      </c>
      <c r="C104" s="8">
        <v>0.11988795496449131</v>
      </c>
      <c r="D104" s="8">
        <v>8.810061715706366E-2</v>
      </c>
      <c r="E104" s="8">
        <v>0.13498503624320199</v>
      </c>
      <c r="F104" s="8">
        <v>6.7323353577951911E-2</v>
      </c>
      <c r="G104" s="8">
        <v>1.9978493378528944E-2</v>
      </c>
      <c r="H104" s="8">
        <v>7.9724149258988755E-2</v>
      </c>
      <c r="J104" s="28" t="s">
        <v>32</v>
      </c>
      <c r="K104" s="4">
        <f t="shared" ref="K104:P104" si="25">ABS(C102-C104)</f>
        <v>1.6138763168296918E-2</v>
      </c>
      <c r="L104" s="4">
        <f t="shared" si="25"/>
        <v>4.517980367028912E-3</v>
      </c>
      <c r="M104" s="4">
        <f t="shared" si="25"/>
        <v>2.0766928652800276E-2</v>
      </c>
      <c r="N104" s="4">
        <f t="shared" si="25"/>
        <v>3.1583795505705843E-2</v>
      </c>
      <c r="O104" s="4">
        <f t="shared" si="25"/>
        <v>1.1049053900089346E-3</v>
      </c>
      <c r="P104" s="4">
        <f t="shared" si="25"/>
        <v>4.1960078557362501E-2</v>
      </c>
      <c r="Q104" s="29" t="s">
        <v>32</v>
      </c>
      <c r="R104" s="29" t="s">
        <v>64</v>
      </c>
    </row>
    <row r="105" spans="1:18" x14ac:dyDescent="0.25">
      <c r="B105" s="8" t="s">
        <v>9</v>
      </c>
      <c r="C105" s="8">
        <v>0.11297134217807835</v>
      </c>
      <c r="D105" s="8">
        <v>8.3582636790034748E-2</v>
      </c>
      <c r="E105" s="8">
        <v>0.1972858222016029</v>
      </c>
      <c r="F105" s="8">
        <v>4.3774032367557197E-2</v>
      </c>
      <c r="G105" s="8">
        <v>2.2188304158546817E-2</v>
      </c>
      <c r="H105" s="8">
        <v>6.0422513122601995E-2</v>
      </c>
      <c r="J105" s="28"/>
      <c r="K105" s="4">
        <f>MAX(K104,L104,N104,P104)/MAX(K104:P104)</f>
        <v>1</v>
      </c>
    </row>
    <row r="106" spans="1:18" x14ac:dyDescent="0.25">
      <c r="J106" s="28" t="s">
        <v>33</v>
      </c>
      <c r="K106" s="4">
        <f>ABS(C102-C105)</f>
        <v>9.2221503818839534E-3</v>
      </c>
      <c r="L106" s="4">
        <f t="shared" ref="L106:P106" si="26">ABS(D102-D105)</f>
        <v>0</v>
      </c>
      <c r="M106" s="4">
        <f t="shared" si="26"/>
        <v>4.1533857305600635E-2</v>
      </c>
      <c r="N106" s="4">
        <f t="shared" si="26"/>
        <v>8.0344742953111295E-3</v>
      </c>
      <c r="O106" s="4">
        <f t="shared" si="26"/>
        <v>1.1049053900089381E-3</v>
      </c>
      <c r="P106" s="4">
        <f t="shared" si="26"/>
        <v>2.2658442420975741E-2</v>
      </c>
      <c r="Q106" s="29" t="s">
        <v>33</v>
      </c>
      <c r="R106" s="29" t="s">
        <v>48</v>
      </c>
    </row>
    <row r="107" spans="1:18" x14ac:dyDescent="0.25">
      <c r="A107" s="16"/>
      <c r="B107" s="16"/>
      <c r="C107" s="16"/>
      <c r="D107" s="16"/>
      <c r="E107" s="16"/>
      <c r="F107" s="16"/>
      <c r="G107" s="16"/>
      <c r="H107" s="16"/>
      <c r="J107" s="28"/>
      <c r="K107" s="4">
        <f>MAX(K106,M106,N106,O106,P106)/MAX(K106:P106)</f>
        <v>1</v>
      </c>
    </row>
    <row r="108" spans="1:18" x14ac:dyDescent="0.25">
      <c r="A108" s="16"/>
      <c r="H108" s="7"/>
      <c r="J108" s="28"/>
    </row>
    <row r="109" spans="1:18" x14ac:dyDescent="0.25">
      <c r="B109" s="55" t="s">
        <v>69</v>
      </c>
      <c r="C109" s="55"/>
      <c r="D109" s="55"/>
      <c r="E109" s="55"/>
      <c r="F109" s="55"/>
      <c r="G109" s="55"/>
      <c r="J109" s="28" t="s">
        <v>54</v>
      </c>
      <c r="K109" s="4">
        <f>ABS(C103-C102)</f>
        <v>2.5360913550180844E-2</v>
      </c>
      <c r="L109" s="4">
        <f t="shared" ref="L109:P109" si="27">ABS(D103-D102)</f>
        <v>9.0359607340578102E-3</v>
      </c>
      <c r="M109" s="4">
        <f t="shared" si="27"/>
        <v>2.0766928652800332E-2</v>
      </c>
      <c r="N109" s="4">
        <f t="shared" si="27"/>
        <v>1.6207474009506936E-2</v>
      </c>
      <c r="O109" s="4">
        <f t="shared" si="27"/>
        <v>4.0588361265634851E-4</v>
      </c>
      <c r="P109" s="4">
        <f t="shared" si="27"/>
        <v>1.9301636136386753E-2</v>
      </c>
      <c r="Q109" s="29" t="s">
        <v>54</v>
      </c>
      <c r="R109" s="30">
        <v>2</v>
      </c>
    </row>
    <row r="110" spans="1:18" x14ac:dyDescent="0.25">
      <c r="B110" s="31"/>
      <c r="C110" s="31" t="s">
        <v>6</v>
      </c>
      <c r="D110" s="31" t="s">
        <v>7</v>
      </c>
      <c r="E110" s="31" t="s">
        <v>8</v>
      </c>
      <c r="F110" s="31" t="s">
        <v>9</v>
      </c>
      <c r="G110" s="15"/>
      <c r="J110" s="28"/>
      <c r="K110" s="4">
        <f>MAX(L109)/MAX(K109:P109)</f>
        <v>0.35629476502014162</v>
      </c>
    </row>
    <row r="111" spans="1:18" x14ac:dyDescent="0.25">
      <c r="B111" s="31" t="s">
        <v>6</v>
      </c>
      <c r="C111" s="31">
        <v>0</v>
      </c>
      <c r="D111" s="31">
        <f>K103</f>
        <v>1</v>
      </c>
      <c r="E111" s="31">
        <f>K105</f>
        <v>1</v>
      </c>
      <c r="F111" s="31">
        <f>K107</f>
        <v>1</v>
      </c>
      <c r="G111" s="32">
        <f>SUM(C111:F111)</f>
        <v>3</v>
      </c>
      <c r="J111" s="28" t="s">
        <v>55</v>
      </c>
      <c r="K111" s="4">
        <f>ABS(C103-C104)</f>
        <v>9.2221503818839257E-3</v>
      </c>
      <c r="L111" s="4">
        <f t="shared" ref="L111:P111" si="28">ABS(D103-D104)</f>
        <v>1.3553941101086722E-2</v>
      </c>
      <c r="M111" s="4">
        <f t="shared" si="28"/>
        <v>4.1533857305600608E-2</v>
      </c>
      <c r="N111" s="4">
        <f t="shared" si="28"/>
        <v>1.5376321496198907E-2</v>
      </c>
      <c r="O111" s="4">
        <f t="shared" si="28"/>
        <v>1.5107890026652832E-3</v>
      </c>
      <c r="P111" s="4">
        <f t="shared" si="28"/>
        <v>2.2658442420975748E-2</v>
      </c>
      <c r="Q111" s="29" t="s">
        <v>55</v>
      </c>
      <c r="R111" s="29" t="s">
        <v>41</v>
      </c>
    </row>
    <row r="112" spans="1:18" x14ac:dyDescent="0.25">
      <c r="B112" s="31" t="s">
        <v>7</v>
      </c>
      <c r="C112" s="31">
        <f>K110</f>
        <v>0.35629476502014162</v>
      </c>
      <c r="D112" s="31">
        <v>0</v>
      </c>
      <c r="E112" s="31">
        <f>K112</f>
        <v>0.54554149050635814</v>
      </c>
      <c r="F112" s="31">
        <f>K114</f>
        <v>1</v>
      </c>
      <c r="G112" s="32">
        <f>SUM(C112:F112)</f>
        <v>1.9018362555264998</v>
      </c>
      <c r="J112" s="28"/>
      <c r="K112" s="4">
        <f>MAX(L111,N111,P111)/MAX(K111:P111)</f>
        <v>0.54554149050635814</v>
      </c>
    </row>
    <row r="113" spans="2:18" x14ac:dyDescent="0.25">
      <c r="B113" s="31" t="s">
        <v>8</v>
      </c>
      <c r="C113" s="31">
        <f>K117</f>
        <v>0.49492110994049648</v>
      </c>
      <c r="D113" s="31">
        <f>K119</f>
        <v>1</v>
      </c>
      <c r="E113" s="31">
        <v>0</v>
      </c>
      <c r="F113" s="31">
        <f>K121</f>
        <v>1</v>
      </c>
      <c r="G113" s="32">
        <f t="shared" ref="G113:G114" si="29">SUM(C113:F113)</f>
        <v>2.4949211099404964</v>
      </c>
      <c r="J113" s="28" t="s">
        <v>65</v>
      </c>
      <c r="K113" s="4">
        <f>ABS(C103-C105)</f>
        <v>1.6138763168296891E-2</v>
      </c>
      <c r="L113" s="4">
        <f t="shared" ref="L113:P113" si="30">ABS(D103-D105)</f>
        <v>9.0359607340578102E-3</v>
      </c>
      <c r="M113" s="4">
        <f t="shared" si="30"/>
        <v>2.0766928652800304E-2</v>
      </c>
      <c r="N113" s="4">
        <f t="shared" si="30"/>
        <v>8.1729997141958069E-3</v>
      </c>
      <c r="O113" s="4">
        <f t="shared" si="30"/>
        <v>6.9902177735258961E-4</v>
      </c>
      <c r="P113" s="4">
        <f t="shared" si="30"/>
        <v>3.3568062845889882E-3</v>
      </c>
      <c r="Q113" s="29" t="s">
        <v>56</v>
      </c>
      <c r="R113" s="29" t="s">
        <v>43</v>
      </c>
    </row>
    <row r="114" spans="2:18" x14ac:dyDescent="0.25">
      <c r="B114" s="31" t="s">
        <v>9</v>
      </c>
      <c r="C114" s="31">
        <f>K124</f>
        <v>0</v>
      </c>
      <c r="D114" s="31">
        <f>K126</f>
        <v>0.77713769995163295</v>
      </c>
      <c r="E114" s="31">
        <f>K128</f>
        <v>0.37799396665908708</v>
      </c>
      <c r="F114" s="31">
        <v>0</v>
      </c>
      <c r="G114" s="32">
        <f t="shared" si="29"/>
        <v>1.1551316666107201</v>
      </c>
      <c r="J114" s="28"/>
      <c r="K114" s="4">
        <f>MAX(L113,M113,O113,P113)/MAX(K113:P113)</f>
        <v>1</v>
      </c>
    </row>
    <row r="115" spans="2:18" x14ac:dyDescent="0.25">
      <c r="C115" s="32">
        <f>SUM(C111:C114)</f>
        <v>0.85121587496063811</v>
      </c>
      <c r="D115" s="32">
        <f t="shared" ref="D115:F115" si="31">SUM(D111:D114)</f>
        <v>2.7771376999516328</v>
      </c>
      <c r="E115" s="32">
        <f t="shared" si="31"/>
        <v>1.9235354571654453</v>
      </c>
      <c r="F115" s="32">
        <f t="shared" si="31"/>
        <v>3</v>
      </c>
      <c r="G115" s="33">
        <f>SUM(G111:G114)</f>
        <v>8.5518890320777157</v>
      </c>
      <c r="J115" s="28"/>
    </row>
    <row r="116" spans="2:18" x14ac:dyDescent="0.25">
      <c r="G116" s="34">
        <f>G115/12</f>
        <v>0.71265741933980964</v>
      </c>
      <c r="J116" s="28" t="s">
        <v>57</v>
      </c>
      <c r="K116" s="4">
        <f>ABS(C104-C102)</f>
        <v>1.6138763168296918E-2</v>
      </c>
      <c r="L116" s="4">
        <f t="shared" ref="L116:P116" si="32">ABS(D104-D102)</f>
        <v>4.517980367028912E-3</v>
      </c>
      <c r="M116" s="4">
        <f t="shared" si="32"/>
        <v>2.0766928652800276E-2</v>
      </c>
      <c r="N116" s="4">
        <f t="shared" si="32"/>
        <v>3.1583795505705843E-2</v>
      </c>
      <c r="O116" s="4">
        <f t="shared" si="32"/>
        <v>1.1049053900089346E-3</v>
      </c>
      <c r="P116" s="4">
        <f t="shared" si="32"/>
        <v>4.1960078557362501E-2</v>
      </c>
      <c r="Q116" s="29" t="s">
        <v>57</v>
      </c>
      <c r="R116" s="29" t="s">
        <v>44</v>
      </c>
    </row>
    <row r="117" spans="2:18" x14ac:dyDescent="0.25">
      <c r="B117" s="51" t="s">
        <v>66</v>
      </c>
      <c r="C117" s="51"/>
      <c r="D117" s="51"/>
      <c r="E117" s="51"/>
      <c r="F117" s="51"/>
      <c r="J117" s="28"/>
      <c r="K117" s="4">
        <f>MAX(M116,O116)/MAX(K116:P116)</f>
        <v>0.49492110994049648</v>
      </c>
    </row>
    <row r="118" spans="2:18" x14ac:dyDescent="0.25">
      <c r="B118" s="8"/>
      <c r="C118" s="31" t="s">
        <v>6</v>
      </c>
      <c r="D118" s="31" t="s">
        <v>7</v>
      </c>
      <c r="E118" s="31" t="s">
        <v>8</v>
      </c>
      <c r="F118" s="31" t="s">
        <v>9</v>
      </c>
      <c r="J118" s="28" t="s">
        <v>58</v>
      </c>
      <c r="K118" s="4">
        <f>ABS(C104-C103)</f>
        <v>9.2221503818839257E-3</v>
      </c>
      <c r="L118" s="4">
        <f t="shared" ref="L118:P118" si="33">ABS(D104-D103)</f>
        <v>1.3553941101086722E-2</v>
      </c>
      <c r="M118" s="4">
        <f t="shared" si="33"/>
        <v>4.1533857305600608E-2</v>
      </c>
      <c r="N118" s="4">
        <f t="shared" si="33"/>
        <v>1.5376321496198907E-2</v>
      </c>
      <c r="O118" s="4">
        <f t="shared" si="33"/>
        <v>1.5107890026652832E-3</v>
      </c>
      <c r="P118" s="4">
        <f t="shared" si="33"/>
        <v>2.2658442420975748E-2</v>
      </c>
      <c r="Q118" s="29" t="s">
        <v>58</v>
      </c>
      <c r="R118" s="29" t="s">
        <v>50</v>
      </c>
    </row>
    <row r="119" spans="2:18" x14ac:dyDescent="0.25">
      <c r="B119" s="31" t="s">
        <v>6</v>
      </c>
      <c r="C119" s="8">
        <f>IF(C111&gt;$G$116,0,1)</f>
        <v>1</v>
      </c>
      <c r="D119" s="8">
        <f t="shared" ref="D119:F119" si="34">IF(D111&gt;$G$116,0,1)</f>
        <v>0</v>
      </c>
      <c r="E119" s="8">
        <f t="shared" si="34"/>
        <v>0</v>
      </c>
      <c r="F119" s="8">
        <f t="shared" si="34"/>
        <v>0</v>
      </c>
      <c r="J119" s="28"/>
      <c r="K119" s="4">
        <f>MAX(K118,M118,O118)/MAX(K118:P118)</f>
        <v>1</v>
      </c>
    </row>
    <row r="120" spans="2:18" x14ac:dyDescent="0.25">
      <c r="B120" s="31" t="s">
        <v>7</v>
      </c>
      <c r="C120" s="8">
        <f t="shared" ref="C120:F120" si="35">IF(C112&gt;$G$116,0,1)</f>
        <v>1</v>
      </c>
      <c r="D120" s="8">
        <f t="shared" si="35"/>
        <v>1</v>
      </c>
      <c r="E120" s="8">
        <f t="shared" si="35"/>
        <v>1</v>
      </c>
      <c r="F120" s="8">
        <f t="shared" si="35"/>
        <v>0</v>
      </c>
      <c r="J120" s="28" t="s">
        <v>59</v>
      </c>
      <c r="K120" s="4">
        <f>ABS(C104-C105)</f>
        <v>6.9166127864129651E-3</v>
      </c>
      <c r="L120" s="4">
        <f t="shared" ref="L120:P120" si="36">ABS(D104-D105)</f>
        <v>4.517980367028912E-3</v>
      </c>
      <c r="M120" s="4">
        <f t="shared" si="36"/>
        <v>6.2300785958400912E-2</v>
      </c>
      <c r="N120" s="4">
        <f t="shared" si="36"/>
        <v>2.3549321210394714E-2</v>
      </c>
      <c r="O120" s="4">
        <f t="shared" si="36"/>
        <v>2.2098107800178728E-3</v>
      </c>
      <c r="P120" s="4">
        <f t="shared" si="36"/>
        <v>1.930163613638676E-2</v>
      </c>
      <c r="Q120" s="29" t="s">
        <v>59</v>
      </c>
      <c r="R120" s="29" t="s">
        <v>44</v>
      </c>
    </row>
    <row r="121" spans="2:18" x14ac:dyDescent="0.25">
      <c r="B121" s="31" t="s">
        <v>8</v>
      </c>
      <c r="C121" s="8">
        <f t="shared" ref="C121:F121" si="37">IF(C113&gt;$G$116,0,1)</f>
        <v>1</v>
      </c>
      <c r="D121" s="8">
        <f t="shared" si="37"/>
        <v>0</v>
      </c>
      <c r="E121" s="8">
        <f t="shared" si="37"/>
        <v>1</v>
      </c>
      <c r="F121" s="8">
        <f t="shared" si="37"/>
        <v>0</v>
      </c>
      <c r="J121" s="28"/>
      <c r="K121" s="4">
        <f>MAX(M120,O120)/MAX(K120:P120)</f>
        <v>1</v>
      </c>
    </row>
    <row r="122" spans="2:18" x14ac:dyDescent="0.25">
      <c r="B122" s="31" t="s">
        <v>9</v>
      </c>
      <c r="C122" s="8">
        <f t="shared" ref="C122:F122" si="38">IF(C114&gt;$G$116,0,1)</f>
        <v>1</v>
      </c>
      <c r="D122" s="8">
        <f t="shared" si="38"/>
        <v>0</v>
      </c>
      <c r="E122" s="8">
        <f t="shared" si="38"/>
        <v>1</v>
      </c>
      <c r="F122" s="8">
        <f t="shared" si="38"/>
        <v>1</v>
      </c>
      <c r="J122" s="28"/>
    </row>
    <row r="123" spans="2:18" x14ac:dyDescent="0.25">
      <c r="J123" s="28" t="s">
        <v>60</v>
      </c>
      <c r="K123" s="4">
        <f>ABS(C105-C102)</f>
        <v>9.2221503818839534E-3</v>
      </c>
      <c r="L123" s="4">
        <f t="shared" ref="L123:P123" si="39">ABS(D105-D102)</f>
        <v>0</v>
      </c>
      <c r="M123" s="4">
        <f t="shared" si="39"/>
        <v>4.1533857305600635E-2</v>
      </c>
      <c r="N123" s="4">
        <f t="shared" si="39"/>
        <v>8.0344742953111295E-3</v>
      </c>
      <c r="O123" s="4">
        <f t="shared" si="39"/>
        <v>1.1049053900089381E-3</v>
      </c>
      <c r="P123" s="4">
        <f t="shared" si="39"/>
        <v>2.2658442420975741E-2</v>
      </c>
      <c r="Q123" s="29" t="s">
        <v>60</v>
      </c>
      <c r="R123" s="30">
        <v>0</v>
      </c>
    </row>
    <row r="124" spans="2:18" x14ac:dyDescent="0.25">
      <c r="J124" s="28"/>
      <c r="K124" s="4">
        <v>0</v>
      </c>
    </row>
    <row r="125" spans="2:18" x14ac:dyDescent="0.25">
      <c r="J125" s="28" t="s">
        <v>61</v>
      </c>
      <c r="K125" s="4">
        <f>ABS(C105-C103)</f>
        <v>1.6138763168296891E-2</v>
      </c>
      <c r="L125" s="4">
        <f t="shared" ref="L125:P125" si="40">ABS(D105-D103)</f>
        <v>9.0359607340578102E-3</v>
      </c>
      <c r="M125" s="4">
        <f t="shared" si="40"/>
        <v>2.0766928652800304E-2</v>
      </c>
      <c r="N125" s="4">
        <f t="shared" si="40"/>
        <v>8.1729997141958069E-3</v>
      </c>
      <c r="O125" s="4">
        <f t="shared" si="40"/>
        <v>6.9902177735258961E-4</v>
      </c>
      <c r="P125" s="4">
        <f t="shared" si="40"/>
        <v>3.3568062845889882E-3</v>
      </c>
      <c r="Q125" s="29" t="s">
        <v>61</v>
      </c>
      <c r="R125" s="29" t="s">
        <v>52</v>
      </c>
    </row>
    <row r="126" spans="2:18" x14ac:dyDescent="0.25">
      <c r="J126" s="28"/>
      <c r="K126" s="4">
        <f>MAX(K125,N125)/MAX(K125:P125)</f>
        <v>0.77713769995163295</v>
      </c>
    </row>
    <row r="127" spans="2:18" x14ac:dyDescent="0.25">
      <c r="J127" s="28" t="s">
        <v>62</v>
      </c>
      <c r="K127" s="4">
        <f>ABS(C105-C104)</f>
        <v>6.9166127864129651E-3</v>
      </c>
      <c r="L127" s="4">
        <f t="shared" ref="L127:P127" si="41">ABS(D105-D104)</f>
        <v>4.517980367028912E-3</v>
      </c>
      <c r="M127" s="4">
        <f t="shared" si="41"/>
        <v>6.2300785958400912E-2</v>
      </c>
      <c r="N127" s="4">
        <f t="shared" si="41"/>
        <v>2.3549321210394714E-2</v>
      </c>
      <c r="O127" s="4">
        <f t="shared" si="41"/>
        <v>2.2098107800178728E-3</v>
      </c>
      <c r="P127" s="4">
        <f t="shared" si="41"/>
        <v>1.930163613638676E-2</v>
      </c>
      <c r="Q127" s="29" t="s">
        <v>62</v>
      </c>
      <c r="R127" s="29" t="s">
        <v>40</v>
      </c>
    </row>
    <row r="128" spans="2:18" x14ac:dyDescent="0.25">
      <c r="K128" s="4">
        <f>MAX(K127,L127,N127,P127)/MAX(K127:P127)</f>
        <v>0.37799396665908708</v>
      </c>
    </row>
    <row r="131" spans="2:15" x14ac:dyDescent="0.25">
      <c r="B131" s="52" t="s">
        <v>25</v>
      </c>
      <c r="C131" s="53"/>
      <c r="D131" s="53"/>
      <c r="E131" s="53"/>
      <c r="F131" s="53"/>
      <c r="G131" s="53"/>
      <c r="H131" s="54"/>
      <c r="J131" s="52" t="s">
        <v>69</v>
      </c>
      <c r="K131" s="53"/>
      <c r="L131" s="53"/>
      <c r="M131" s="53"/>
      <c r="N131" s="53"/>
      <c r="O131" s="54"/>
    </row>
    <row r="132" spans="2:15" x14ac:dyDescent="0.25">
      <c r="B132" s="5"/>
      <c r="C132" s="16"/>
      <c r="D132" s="16"/>
      <c r="E132" s="16"/>
      <c r="F132" s="16"/>
      <c r="G132" s="16"/>
      <c r="H132" s="20"/>
      <c r="J132" s="5"/>
      <c r="K132" s="16"/>
      <c r="L132" s="16"/>
      <c r="M132" s="16"/>
      <c r="N132" s="16"/>
      <c r="O132" s="20"/>
    </row>
    <row r="133" spans="2:15" x14ac:dyDescent="0.25">
      <c r="B133" s="8"/>
      <c r="C133" s="8" t="s">
        <v>6</v>
      </c>
      <c r="D133" s="8" t="s">
        <v>7</v>
      </c>
      <c r="E133" s="8" t="s">
        <v>8</v>
      </c>
      <c r="F133" s="8" t="s">
        <v>9</v>
      </c>
      <c r="G133" s="16"/>
      <c r="H133" s="20"/>
      <c r="J133" s="31"/>
      <c r="K133" s="31" t="s">
        <v>6</v>
      </c>
      <c r="L133" s="31" t="s">
        <v>7</v>
      </c>
      <c r="M133" s="31" t="s">
        <v>8</v>
      </c>
      <c r="N133" s="31" t="s">
        <v>9</v>
      </c>
      <c r="O133" s="20"/>
    </row>
    <row r="134" spans="2:15" x14ac:dyDescent="0.25">
      <c r="B134" s="8" t="s">
        <v>6</v>
      </c>
      <c r="C134" s="31">
        <v>0</v>
      </c>
      <c r="D134" s="31">
        <v>0.16520000000000001</v>
      </c>
      <c r="E134" s="31">
        <v>0.37790000000000001</v>
      </c>
      <c r="F134" s="31">
        <v>0.16520000000000001</v>
      </c>
      <c r="G134" s="35">
        <v>0.70830000000000004</v>
      </c>
      <c r="H134" s="20"/>
      <c r="J134" s="31" t="s">
        <v>6</v>
      </c>
      <c r="K134" s="31">
        <v>0</v>
      </c>
      <c r="L134" s="31">
        <v>1</v>
      </c>
      <c r="M134" s="31">
        <v>1</v>
      </c>
      <c r="N134" s="31">
        <v>1</v>
      </c>
      <c r="O134" s="36">
        <v>3</v>
      </c>
    </row>
    <row r="135" spans="2:15" x14ac:dyDescent="0.25">
      <c r="B135" s="8" t="s">
        <v>7</v>
      </c>
      <c r="C135" s="31">
        <v>0.83479999999999999</v>
      </c>
      <c r="D135" s="31">
        <v>0</v>
      </c>
      <c r="E135" s="31">
        <v>0.61150000000000004</v>
      </c>
      <c r="F135" s="31">
        <v>0.3357</v>
      </c>
      <c r="G135" s="35">
        <v>1.782</v>
      </c>
      <c r="H135" s="20"/>
      <c r="J135" s="31" t="s">
        <v>7</v>
      </c>
      <c r="K135" s="31">
        <v>0.35629476502014162</v>
      </c>
      <c r="L135" s="31">
        <v>0</v>
      </c>
      <c r="M135" s="31">
        <v>0.54554149050635814</v>
      </c>
      <c r="N135" s="31">
        <v>1</v>
      </c>
      <c r="O135" s="36">
        <v>1.9018362555264998</v>
      </c>
    </row>
    <row r="136" spans="2:15" x14ac:dyDescent="0.25">
      <c r="B136" s="8" t="s">
        <v>8</v>
      </c>
      <c r="C136" s="31">
        <v>0.62209999999999999</v>
      </c>
      <c r="D136" s="31">
        <v>0.38849999999999996</v>
      </c>
      <c r="E136" s="31">
        <v>0</v>
      </c>
      <c r="F136" s="31">
        <v>0.62209999999999999</v>
      </c>
      <c r="G136" s="35">
        <v>1.6326999999999998</v>
      </c>
      <c r="H136" s="20"/>
      <c r="J136" s="31" t="s">
        <v>8</v>
      </c>
      <c r="K136" s="31">
        <v>0.49492110994049648</v>
      </c>
      <c r="L136" s="31">
        <v>1</v>
      </c>
      <c r="M136" s="31">
        <v>0</v>
      </c>
      <c r="N136" s="31">
        <v>1</v>
      </c>
      <c r="O136" s="36">
        <v>2.4949211099404964</v>
      </c>
    </row>
    <row r="137" spans="2:15" x14ac:dyDescent="0.25">
      <c r="B137" s="8" t="s">
        <v>9</v>
      </c>
      <c r="C137" s="31">
        <v>1</v>
      </c>
      <c r="D137" s="31">
        <v>0.6643</v>
      </c>
      <c r="E137" s="31">
        <v>0.37790000000000001</v>
      </c>
      <c r="F137" s="31">
        <v>0</v>
      </c>
      <c r="G137" s="35">
        <v>2.0421999999999998</v>
      </c>
      <c r="H137" s="20"/>
      <c r="J137" s="31" t="s">
        <v>9</v>
      </c>
      <c r="K137" s="31">
        <v>0</v>
      </c>
      <c r="L137" s="31">
        <v>0.77713769995163295</v>
      </c>
      <c r="M137" s="31">
        <v>0.37799396665908708</v>
      </c>
      <c r="N137" s="31">
        <v>0</v>
      </c>
      <c r="O137" s="36">
        <v>1.1551316666107201</v>
      </c>
    </row>
    <row r="138" spans="2:15" x14ac:dyDescent="0.25">
      <c r="B138" s="5"/>
      <c r="C138" s="35">
        <v>2.4569000000000001</v>
      </c>
      <c r="D138" s="35">
        <v>1.218</v>
      </c>
      <c r="E138" s="35">
        <v>1.3673000000000002</v>
      </c>
      <c r="F138" s="35">
        <v>1.123</v>
      </c>
      <c r="G138" s="16">
        <v>6.1651999999999996</v>
      </c>
      <c r="H138" s="20">
        <v>0.51376666666666659</v>
      </c>
      <c r="J138" s="5"/>
      <c r="K138" s="35">
        <v>0.85121587496063811</v>
      </c>
      <c r="L138" s="35">
        <v>2.7771376999516328</v>
      </c>
      <c r="M138" s="35">
        <v>1.9235354571654453</v>
      </c>
      <c r="N138" s="35">
        <v>3</v>
      </c>
      <c r="O138" s="37">
        <v>8.5518890320777157</v>
      </c>
    </row>
    <row r="139" spans="2:15" x14ac:dyDescent="0.25">
      <c r="B139" s="23"/>
      <c r="C139" s="38"/>
      <c r="D139" s="38"/>
      <c r="E139" s="38"/>
      <c r="F139" s="38"/>
      <c r="G139" s="38"/>
      <c r="H139" s="39"/>
      <c r="J139" s="23"/>
      <c r="K139" s="38"/>
      <c r="L139" s="38"/>
      <c r="M139" s="38"/>
      <c r="N139" s="38"/>
      <c r="O139" s="40">
        <v>0.71265741933980964</v>
      </c>
    </row>
    <row r="141" spans="2:15" x14ac:dyDescent="0.25">
      <c r="C141" s="4" t="s">
        <v>67</v>
      </c>
      <c r="D141" s="4" t="s">
        <v>70</v>
      </c>
      <c r="E141" s="4" t="s">
        <v>68</v>
      </c>
      <c r="F141" s="4" t="s">
        <v>70</v>
      </c>
    </row>
    <row r="143" spans="2:15" x14ac:dyDescent="0.25">
      <c r="B143" s="16" t="s">
        <v>6</v>
      </c>
      <c r="C143" s="4">
        <f>G134-C138</f>
        <v>-1.7486000000000002</v>
      </c>
      <c r="D143" s="4">
        <f>RANK(C143,$C$143:$C$146)</f>
        <v>4</v>
      </c>
      <c r="E143" s="4">
        <f>O134-K138</f>
        <v>2.148784125039362</v>
      </c>
      <c r="F143" s="4">
        <v>4</v>
      </c>
    </row>
    <row r="144" spans="2:15" x14ac:dyDescent="0.25">
      <c r="B144" s="16" t="s">
        <v>7</v>
      </c>
      <c r="C144" s="4">
        <f>G135-D138</f>
        <v>0.56400000000000006</v>
      </c>
      <c r="D144" s="4">
        <f t="shared" ref="D144:D146" si="42">RANK(C144,$C$143:$C$146)</f>
        <v>2</v>
      </c>
      <c r="E144" s="4">
        <f>O135-L138</f>
        <v>-0.87530144442513302</v>
      </c>
      <c r="F144" s="4">
        <v>2</v>
      </c>
    </row>
    <row r="145" spans="2:6" x14ac:dyDescent="0.25">
      <c r="B145" s="16" t="s">
        <v>8</v>
      </c>
      <c r="C145" s="4">
        <f>G136-E138</f>
        <v>0.26539999999999964</v>
      </c>
      <c r="D145" s="4">
        <f t="shared" si="42"/>
        <v>3</v>
      </c>
      <c r="E145" s="4">
        <f>O136-M138</f>
        <v>0.57138565277505116</v>
      </c>
      <c r="F145" s="4">
        <v>3</v>
      </c>
    </row>
    <row r="146" spans="2:6" x14ac:dyDescent="0.25">
      <c r="B146" s="16" t="s">
        <v>9</v>
      </c>
      <c r="C146" s="4">
        <f>G137-F138</f>
        <v>0.9191999999999998</v>
      </c>
      <c r="D146" s="4">
        <f t="shared" si="42"/>
        <v>1</v>
      </c>
      <c r="E146" s="4">
        <f>O137-N138</f>
        <v>-1.8448683333892799</v>
      </c>
      <c r="F146" s="4">
        <v>1</v>
      </c>
    </row>
  </sheetData>
  <mergeCells count="10">
    <mergeCell ref="B36:H36"/>
    <mergeCell ref="J36:P36"/>
    <mergeCell ref="B52:H52"/>
    <mergeCell ref="C73:I73"/>
    <mergeCell ref="J52:N52"/>
    <mergeCell ref="B117:F117"/>
    <mergeCell ref="B131:H131"/>
    <mergeCell ref="B109:G109"/>
    <mergeCell ref="J131:O131"/>
    <mergeCell ref="C85:G8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2020-11-04T02:40:20Z</dcterms:modified>
</cp:coreProperties>
</file>