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C8" i="1" l="1"/>
  <c r="EG8" i="1"/>
  <c r="EJ8" i="1"/>
  <c r="EN8" i="1"/>
  <c r="EC9" i="1"/>
  <c r="EG9" i="1"/>
  <c r="EJ9" i="1"/>
  <c r="EN9" i="1"/>
  <c r="EC10" i="1"/>
  <c r="EG10" i="1"/>
  <c r="EJ10" i="1"/>
  <c r="EN10" i="1"/>
  <c r="EC11" i="1"/>
  <c r="EG11" i="1"/>
  <c r="EJ11" i="1"/>
  <c r="EN11" i="1"/>
  <c r="EC12" i="1"/>
  <c r="EG12" i="1"/>
  <c r="EJ12" i="1"/>
  <c r="EN12" i="1"/>
  <c r="EC13" i="1"/>
  <c r="EG13" i="1"/>
  <c r="EJ13" i="1"/>
  <c r="EN13" i="1"/>
  <c r="EN7" i="1"/>
  <c r="EJ7" i="1"/>
  <c r="EG7" i="1"/>
  <c r="EC7" i="1"/>
  <c r="DT8" i="1"/>
  <c r="DV8" i="1"/>
  <c r="DX8" i="1"/>
  <c r="DT9" i="1"/>
  <c r="DV9" i="1"/>
  <c r="DX9" i="1"/>
  <c r="DT10" i="1"/>
  <c r="DV10" i="1"/>
  <c r="DX10" i="1"/>
  <c r="DT11" i="1"/>
  <c r="DV11" i="1"/>
  <c r="DX11" i="1"/>
  <c r="DT12" i="1"/>
  <c r="DV12" i="1"/>
  <c r="DX12" i="1"/>
  <c r="DT13" i="1"/>
  <c r="DV13" i="1"/>
  <c r="DX13" i="1"/>
  <c r="DX7" i="1"/>
  <c r="DV7" i="1"/>
  <c r="DT7" i="1"/>
  <c r="DK8" i="1"/>
  <c r="DM8" i="1"/>
  <c r="DO8" i="1"/>
  <c r="DK9" i="1"/>
  <c r="DM9" i="1"/>
  <c r="DO9" i="1"/>
  <c r="DK10" i="1"/>
  <c r="DM10" i="1"/>
  <c r="DO10" i="1"/>
  <c r="DK11" i="1"/>
  <c r="DM11" i="1"/>
  <c r="DO11" i="1"/>
  <c r="DK12" i="1"/>
  <c r="DM12" i="1"/>
  <c r="DO12" i="1"/>
  <c r="DK13" i="1"/>
  <c r="DM13" i="1"/>
  <c r="DO13" i="1"/>
  <c r="DO7" i="1"/>
  <c r="DM7" i="1"/>
  <c r="DK7" i="1"/>
  <c r="DA8" i="1"/>
  <c r="DC8" i="1"/>
  <c r="DF8" i="1"/>
  <c r="DA9" i="1"/>
  <c r="DC9" i="1"/>
  <c r="DF9" i="1"/>
  <c r="DA10" i="1"/>
  <c r="DC10" i="1"/>
  <c r="DF10" i="1"/>
  <c r="DA11" i="1"/>
  <c r="DC11" i="1"/>
  <c r="DF11" i="1"/>
  <c r="DA12" i="1"/>
  <c r="DC12" i="1"/>
  <c r="DF12" i="1"/>
  <c r="DA13" i="1"/>
  <c r="DC13" i="1"/>
  <c r="DF13" i="1"/>
  <c r="DF7" i="1"/>
  <c r="DC7" i="1"/>
  <c r="DA7" i="1"/>
  <c r="CP8" i="1"/>
  <c r="CP9" i="1"/>
  <c r="CP10" i="1"/>
  <c r="CP11" i="1"/>
  <c r="CP12" i="1"/>
  <c r="CP13" i="1"/>
  <c r="CP7" i="1"/>
  <c r="CR8" i="1"/>
  <c r="CT8" i="1"/>
  <c r="CR9" i="1"/>
  <c r="CT9" i="1"/>
  <c r="CR10" i="1"/>
  <c r="CT10" i="1"/>
  <c r="CR11" i="1"/>
  <c r="CT11" i="1"/>
  <c r="CR12" i="1"/>
  <c r="CT12" i="1"/>
  <c r="CR13" i="1"/>
  <c r="CT13" i="1"/>
  <c r="CT7" i="1"/>
  <c r="CR7" i="1"/>
  <c r="CD8" i="1"/>
  <c r="CH8" i="1"/>
  <c r="CK8" i="1"/>
  <c r="CD9" i="1"/>
  <c r="CH9" i="1"/>
  <c r="CK9" i="1"/>
  <c r="CD10" i="1"/>
  <c r="CH10" i="1"/>
  <c r="CK10" i="1"/>
  <c r="CD11" i="1"/>
  <c r="CH11" i="1"/>
  <c r="CK11" i="1"/>
  <c r="CD12" i="1"/>
  <c r="CH12" i="1"/>
  <c r="CK12" i="1"/>
  <c r="CD13" i="1"/>
  <c r="CH13" i="1"/>
  <c r="CK13" i="1"/>
  <c r="CK7" i="1"/>
  <c r="CH7" i="1"/>
  <c r="CD7" i="1"/>
  <c r="BS8" i="1"/>
  <c r="BU8" i="1"/>
  <c r="BW8" i="1"/>
  <c r="BS9" i="1"/>
  <c r="BU9" i="1"/>
  <c r="BW9" i="1"/>
  <c r="BS10" i="1"/>
  <c r="BU10" i="1"/>
  <c r="BW10" i="1"/>
  <c r="BS11" i="1"/>
  <c r="BU11" i="1"/>
  <c r="BW11" i="1"/>
  <c r="BS12" i="1"/>
  <c r="BU12" i="1"/>
  <c r="BW12" i="1"/>
  <c r="BS13" i="1"/>
  <c r="BU13" i="1"/>
  <c r="BW13" i="1"/>
  <c r="BW7" i="1"/>
  <c r="BU7" i="1"/>
  <c r="BS7" i="1"/>
  <c r="BL8" i="1"/>
  <c r="BL9" i="1"/>
  <c r="BL10" i="1"/>
  <c r="BL11" i="1"/>
  <c r="BL12" i="1"/>
  <c r="BL13" i="1"/>
  <c r="BJ8" i="1"/>
  <c r="BJ9" i="1"/>
  <c r="BJ10" i="1"/>
  <c r="BJ11" i="1"/>
  <c r="BJ12" i="1"/>
  <c r="BJ13" i="1"/>
  <c r="BL7" i="1"/>
  <c r="BJ7" i="1"/>
  <c r="AX8" i="1"/>
  <c r="AZ8" i="1"/>
  <c r="BE8" i="1"/>
  <c r="AX9" i="1"/>
  <c r="AZ9" i="1"/>
  <c r="BE9" i="1"/>
  <c r="AX10" i="1"/>
  <c r="AZ10" i="1"/>
  <c r="BE10" i="1"/>
  <c r="AX11" i="1"/>
  <c r="AZ11" i="1"/>
  <c r="BE11" i="1"/>
  <c r="AX12" i="1"/>
  <c r="AZ12" i="1"/>
  <c r="BE12" i="1"/>
  <c r="AX13" i="1"/>
  <c r="AZ13" i="1"/>
  <c r="BE13" i="1"/>
  <c r="BE7" i="1"/>
  <c r="AZ7" i="1"/>
  <c r="AX7" i="1"/>
  <c r="AJ8" i="1"/>
  <c r="AL8" i="1"/>
  <c r="AP8" i="1"/>
  <c r="AJ9" i="1"/>
  <c r="AL9" i="1"/>
  <c r="AP9" i="1"/>
  <c r="AJ10" i="1"/>
  <c r="AL10" i="1"/>
  <c r="AP10" i="1"/>
  <c r="AJ11" i="1"/>
  <c r="AL11" i="1"/>
  <c r="AP11" i="1"/>
  <c r="AJ12" i="1"/>
  <c r="AL12" i="1"/>
  <c r="AP12" i="1"/>
  <c r="AJ13" i="1"/>
  <c r="AL13" i="1"/>
  <c r="AP13" i="1"/>
  <c r="AP7" i="1"/>
  <c r="AL7" i="1"/>
  <c r="AJ7" i="1"/>
  <c r="AE8" i="1"/>
  <c r="AE9" i="1"/>
  <c r="AE10" i="1"/>
  <c r="AE11" i="1"/>
  <c r="AE12" i="1"/>
  <c r="AE13" i="1"/>
  <c r="AE7" i="1"/>
  <c r="AC8" i="1"/>
  <c r="AC9" i="1"/>
  <c r="AC10" i="1"/>
  <c r="AC11" i="1"/>
  <c r="AC12" i="1"/>
  <c r="AC13" i="1"/>
  <c r="AC7" i="1"/>
  <c r="V13" i="1"/>
  <c r="V8" i="1"/>
  <c r="V9" i="1"/>
  <c r="V10" i="1"/>
  <c r="V11" i="1"/>
  <c r="V12" i="1"/>
  <c r="V7" i="1"/>
  <c r="H8" i="1"/>
  <c r="N14" i="1"/>
  <c r="P14" i="1" s="1"/>
  <c r="M14" i="1"/>
  <c r="M8" i="1"/>
  <c r="N8" i="1" s="1"/>
  <c r="L9" i="1"/>
  <c r="L10" i="1"/>
  <c r="L11" i="1"/>
  <c r="L12" i="1"/>
  <c r="L13" i="1"/>
  <c r="L14" i="1"/>
  <c r="L8" i="1"/>
  <c r="K9" i="1"/>
  <c r="M9" i="1" s="1"/>
  <c r="N9" i="1" s="1"/>
  <c r="K10" i="1"/>
  <c r="BN9" i="1" s="1"/>
  <c r="K11" i="1"/>
  <c r="BN10" i="1" s="1"/>
  <c r="K12" i="1"/>
  <c r="M12" i="1" s="1"/>
  <c r="N12" i="1" s="1"/>
  <c r="K13" i="1"/>
  <c r="M13" i="1" s="1"/>
  <c r="N13" i="1" s="1"/>
  <c r="K14" i="1"/>
  <c r="BN13" i="1" s="1"/>
  <c r="K8" i="1"/>
  <c r="BN7" i="1" s="1"/>
  <c r="J9" i="1"/>
  <c r="J10" i="1"/>
  <c r="J11" i="1"/>
  <c r="J12" i="1"/>
  <c r="J13" i="1"/>
  <c r="J14" i="1"/>
  <c r="J8" i="1"/>
  <c r="I9" i="1"/>
  <c r="I10" i="1"/>
  <c r="I11" i="1"/>
  <c r="I12" i="1"/>
  <c r="I13" i="1"/>
  <c r="I14" i="1"/>
  <c r="I8" i="1"/>
  <c r="H9" i="1"/>
  <c r="H10" i="1"/>
  <c r="H11" i="1"/>
  <c r="H12" i="1"/>
  <c r="H13" i="1"/>
  <c r="H14" i="1"/>
  <c r="J3" i="1"/>
  <c r="F5" i="1"/>
  <c r="D5" i="1"/>
  <c r="I3" i="1"/>
  <c r="H3" i="1"/>
  <c r="M11" i="1" l="1"/>
  <c r="N11" i="1" s="1"/>
  <c r="R11" i="1" s="1"/>
  <c r="M10" i="1"/>
  <c r="N10" i="1" s="1"/>
  <c r="P10" i="1" s="1"/>
  <c r="P13" i="1"/>
  <c r="Q13" i="1"/>
  <c r="R13" i="1"/>
  <c r="P9" i="1"/>
  <c r="Q9" i="1"/>
  <c r="R9" i="1"/>
  <c r="R8" i="1"/>
  <c r="P8" i="1"/>
  <c r="Q8" i="1"/>
  <c r="Q12" i="1"/>
  <c r="R12" i="1"/>
  <c r="P12" i="1"/>
  <c r="Q11" i="1"/>
  <c r="O13" i="1"/>
  <c r="O9" i="1"/>
  <c r="R14" i="1"/>
  <c r="BN12" i="1"/>
  <c r="BN8" i="1"/>
  <c r="O12" i="1"/>
  <c r="Q14" i="1"/>
  <c r="Q10" i="1"/>
  <c r="BN11" i="1"/>
  <c r="O8" i="1"/>
  <c r="O11" i="1"/>
  <c r="O14" i="1"/>
  <c r="O10" i="1"/>
  <c r="R10" i="1" l="1"/>
  <c r="P11" i="1"/>
</calcChain>
</file>

<file path=xl/sharedStrings.xml><?xml version="1.0" encoding="utf-8"?>
<sst xmlns="http://schemas.openxmlformats.org/spreadsheetml/2006/main" count="589" uniqueCount="57">
  <si>
    <t>Параметры цепи</t>
  </si>
  <si>
    <t>U, В</t>
  </si>
  <si>
    <t>xi</t>
  </si>
  <si>
    <t>R, Ом</t>
  </si>
  <si>
    <t>L, мГн</t>
  </si>
  <si>
    <t>Rk, Ом</t>
  </si>
  <si>
    <t>C, мкФ</t>
  </si>
  <si>
    <t>F0p, Гц</t>
  </si>
  <si>
    <t>Qp</t>
  </si>
  <si>
    <t>Qэ</t>
  </si>
  <si>
    <t>С, Ф</t>
  </si>
  <si>
    <t>F, Гц</t>
  </si>
  <si>
    <t>fi, *</t>
  </si>
  <si>
    <t>I, A</t>
  </si>
  <si>
    <t>Ur, В</t>
  </si>
  <si>
    <t>Uк, В</t>
  </si>
  <si>
    <t>Uс, В</t>
  </si>
  <si>
    <t>w, рад/с</t>
  </si>
  <si>
    <t>XL, Ом</t>
  </si>
  <si>
    <t>XC, Ом</t>
  </si>
  <si>
    <t>X, Ом</t>
  </si>
  <si>
    <t>Z, Ом</t>
  </si>
  <si>
    <t>Uc, В</t>
  </si>
  <si>
    <t>Uk, В</t>
  </si>
  <si>
    <t>R1, Ом</t>
  </si>
  <si>
    <t>L, Гн</t>
  </si>
  <si>
    <t>F</t>
  </si>
  <si>
    <t>=</t>
  </si>
  <si>
    <t>Гц</t>
  </si>
  <si>
    <t>w</t>
  </si>
  <si>
    <t>2PI</t>
  </si>
  <si>
    <t>*</t>
  </si>
  <si>
    <t>XL</t>
  </si>
  <si>
    <t>10^(-3)</t>
  </si>
  <si>
    <t>Ом</t>
  </si>
  <si>
    <t>XC</t>
  </si>
  <si>
    <t>/</t>
  </si>
  <si>
    <t>(</t>
  </si>
  <si>
    <t>10^(-6)</t>
  </si>
  <si>
    <t>)</t>
  </si>
  <si>
    <t>R</t>
  </si>
  <si>
    <t>+</t>
  </si>
  <si>
    <t>X</t>
  </si>
  <si>
    <t>-</t>
  </si>
  <si>
    <t>Z</t>
  </si>
  <si>
    <t>sqrt</t>
  </si>
  <si>
    <t>^2</t>
  </si>
  <si>
    <t>)^2)</t>
  </si>
  <si>
    <t>I</t>
  </si>
  <si>
    <t>А</t>
  </si>
  <si>
    <t>fi</t>
  </si>
  <si>
    <t>atan</t>
  </si>
  <si>
    <t>Ur</t>
  </si>
  <si>
    <t>В</t>
  </si>
  <si>
    <t>Uc</t>
  </si>
  <si>
    <t>Uk</t>
  </si>
  <si>
    <t>Рад/с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</si>
</sst>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2" xfId="2" applyAlignment="1">
      <alignment horizontal="center" vertical="center"/>
    </xf>
    <xf numFmtId="164" fontId="3" fillId="3" borderId="1" xfId="3" applyNumberFormat="1" applyAlignment="1">
      <alignment horizontal="center" vertical="center"/>
    </xf>
    <xf numFmtId="2" fontId="3" fillId="3" borderId="1" xfId="3" applyNumberFormat="1" applyAlignment="1">
      <alignment horizontal="center" vertical="center"/>
    </xf>
    <xf numFmtId="165" fontId="3" fillId="3" borderId="1" xfId="3" applyNumberFormat="1" applyAlignment="1">
      <alignment horizontal="center" vertical="center"/>
    </xf>
    <xf numFmtId="1" fontId="3" fillId="3" borderId="1" xfId="3" applyNumberFormat="1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165" fontId="1" fillId="2" borderId="0" xfId="1" applyNumberForma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Вывод" xfId="2" builtinId="21"/>
    <cellStyle name="Вычисление" xfId="3" builtinId="22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fi(F)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Экспериментальное значение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Лист1!$B$8:$B$14</c:f>
              <c:numCache>
                <c:formatCode>General</c:formatCode>
                <c:ptCount val="7"/>
                <c:pt idx="0">
                  <c:v>-66</c:v>
                </c:pt>
                <c:pt idx="1">
                  <c:v>-48</c:v>
                </c:pt>
                <c:pt idx="2">
                  <c:v>-24</c:v>
                </c:pt>
                <c:pt idx="3">
                  <c:v>0</c:v>
                </c:pt>
                <c:pt idx="4">
                  <c:v>18</c:v>
                </c:pt>
                <c:pt idx="5">
                  <c:v>39</c:v>
                </c:pt>
                <c:pt idx="6">
                  <c:v>51</c:v>
                </c:pt>
              </c:numCache>
            </c:numRef>
          </c:yVal>
          <c:smooth val="1"/>
        </c:ser>
        <c:ser>
          <c:idx val="1"/>
          <c:order val="1"/>
          <c:tx>
            <c:v>Расчетное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Лист1!$O$8:$O$14</c:f>
              <c:numCache>
                <c:formatCode>0.0</c:formatCode>
                <c:ptCount val="7"/>
                <c:pt idx="0">
                  <c:v>-67.525455500201218</c:v>
                </c:pt>
                <c:pt idx="1">
                  <c:v>-52.368278594258314</c:v>
                </c:pt>
                <c:pt idx="2">
                  <c:v>-23.664715415224972</c:v>
                </c:pt>
                <c:pt idx="3">
                  <c:v>-3.9224850437611249</c:v>
                </c:pt>
                <c:pt idx="4">
                  <c:v>15.260050767315009</c:v>
                </c:pt>
                <c:pt idx="5">
                  <c:v>41.740355930655042</c:v>
                </c:pt>
                <c:pt idx="6">
                  <c:v>55.424174254862855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8272"/>
        <c:axId val="207498832"/>
      </c:scatterChart>
      <c:valAx>
        <c:axId val="207498272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98832"/>
        <c:crosses val="autoZero"/>
        <c:crossBetween val="midCat"/>
      </c:valAx>
      <c:valAx>
        <c:axId val="207498832"/>
        <c:scaling>
          <c:orientation val="minMax"/>
          <c:max val="6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fi, *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I(F)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Экспериментальное значение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Лист1!$C$8:$C$14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0.115</c:v>
                </c:pt>
                <c:pt idx="2">
                  <c:v>0.16600000000000001</c:v>
                </c:pt>
                <c:pt idx="3">
                  <c:v>0.18</c:v>
                </c:pt>
                <c:pt idx="4">
                  <c:v>0.16600000000000001</c:v>
                </c:pt>
                <c:pt idx="5">
                  <c:v>0.13</c:v>
                </c:pt>
                <c:pt idx="6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v>Расчетное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Лист1!$N$8:$N$14</c:f>
              <c:numCache>
                <c:formatCode>0.000</c:formatCode>
                <c:ptCount val="7"/>
                <c:pt idx="0">
                  <c:v>7.0791283573097649E-2</c:v>
                </c:pt>
                <c:pt idx="1">
                  <c:v>0.11307105851146493</c:v>
                </c:pt>
                <c:pt idx="2">
                  <c:v>0.16961295408649751</c:v>
                </c:pt>
                <c:pt idx="3">
                  <c:v>0.18475139078204222</c:v>
                </c:pt>
                <c:pt idx="4">
                  <c:v>0.17865577191056389</c:v>
                </c:pt>
                <c:pt idx="5">
                  <c:v>0.13817952707461026</c:v>
                </c:pt>
                <c:pt idx="6">
                  <c:v>0.10509192528569943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0512"/>
        <c:axId val="207501072"/>
      </c:scatterChart>
      <c:valAx>
        <c:axId val="207500512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01072"/>
        <c:crosses val="autoZero"/>
        <c:crossBetween val="midCat"/>
      </c:valAx>
      <c:valAx>
        <c:axId val="207501072"/>
        <c:scaling>
          <c:orientation val="minMax"/>
          <c:max val="0.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Ur(F), Uc(F), Uk(f)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Экспериментальное значение Ur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Лист1!$D$8:$D$14</c:f>
              <c:numCache>
                <c:formatCode>General</c:formatCode>
                <c:ptCount val="7"/>
                <c:pt idx="0">
                  <c:v>1.7</c:v>
                </c:pt>
                <c:pt idx="1">
                  <c:v>2.75</c:v>
                </c:pt>
                <c:pt idx="2">
                  <c:v>3.5</c:v>
                </c:pt>
                <c:pt idx="3">
                  <c:v>4</c:v>
                </c:pt>
                <c:pt idx="4">
                  <c:v>3.5</c:v>
                </c:pt>
                <c:pt idx="5">
                  <c:v>2.75</c:v>
                </c:pt>
                <c:pt idx="6">
                  <c:v>2.2999999999999998</c:v>
                </c:pt>
              </c:numCache>
            </c:numRef>
          </c:yVal>
          <c:smooth val="1"/>
        </c:ser>
        <c:ser>
          <c:idx val="1"/>
          <c:order val="1"/>
          <c:tx>
            <c:v>Расчетное значение 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Лист1!$P$8:$P$14</c:f>
              <c:numCache>
                <c:formatCode>0.00</c:formatCode>
                <c:ptCount val="7"/>
                <c:pt idx="0">
                  <c:v>1.6989908057543435</c:v>
                </c:pt>
                <c:pt idx="1">
                  <c:v>2.7137054042751583</c:v>
                </c:pt>
                <c:pt idx="2">
                  <c:v>4.0707108980759408</c:v>
                </c:pt>
                <c:pt idx="3">
                  <c:v>4.4340333787690138</c:v>
                </c:pt>
                <c:pt idx="4">
                  <c:v>4.2877385258535332</c:v>
                </c:pt>
                <c:pt idx="5">
                  <c:v>3.3163086497906464</c:v>
                </c:pt>
                <c:pt idx="6">
                  <c:v>2.5222062068567861</c:v>
                </c:pt>
              </c:numCache>
            </c:numRef>
          </c:yVal>
          <c:smooth val="1"/>
        </c:ser>
        <c:ser>
          <c:idx val="2"/>
          <c:order val="2"/>
          <c:tx>
            <c:v>Экспериментальное значение Uc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Лист1!$F$8:$F$14</c:f>
              <c:numCache>
                <c:formatCode>General</c:formatCode>
                <c:ptCount val="7"/>
                <c:pt idx="0">
                  <c:v>14.5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18</c:v>
                </c:pt>
                <c:pt idx="5">
                  <c:v>12.5</c:v>
                </c:pt>
                <c:pt idx="6">
                  <c:v>8.5</c:v>
                </c:pt>
              </c:numCache>
            </c:numRef>
          </c:yVal>
          <c:smooth val="1"/>
        </c:ser>
        <c:ser>
          <c:idx val="3"/>
          <c:order val="3"/>
          <c:tx>
            <c:v>Расчетное значение Uc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Лист1!$Q$8:$Q$14</c:f>
              <c:numCache>
                <c:formatCode>0.00</c:formatCode>
                <c:ptCount val="7"/>
                <c:pt idx="0">
                  <c:v>14.444593215998184</c:v>
                </c:pt>
                <c:pt idx="1">
                  <c:v>18.363079472176089</c:v>
                </c:pt>
                <c:pt idx="2">
                  <c:v>22.876898351936244</c:v>
                </c:pt>
                <c:pt idx="3">
                  <c:v>22.971950848487854</c:v>
                </c:pt>
                <c:pt idx="4">
                  <c:v>20.60431102280031</c:v>
                </c:pt>
                <c:pt idx="5">
                  <c:v>13.918958713939626</c:v>
                </c:pt>
                <c:pt idx="6">
                  <c:v>9.3965726900355122</c:v>
                </c:pt>
              </c:numCache>
            </c:numRef>
          </c:yVal>
          <c:smooth val="1"/>
        </c:ser>
        <c:ser>
          <c:idx val="4"/>
          <c:order val="4"/>
          <c:tx>
            <c:v>Экспериментальное значение Uk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Лист1!$E$8:$E$14</c:f>
              <c:numCache>
                <c:formatCode>General</c:formatCode>
                <c:ptCount val="7"/>
                <c:pt idx="0">
                  <c:v>5.5</c:v>
                </c:pt>
                <c:pt idx="1">
                  <c:v>10.75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18</c:v>
                </c:pt>
                <c:pt idx="6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v>Расчетное значение 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Лист1!$A$8:$A$14</c:f>
              <c:numCache>
                <c:formatCode>General</c:formatCode>
                <c:ptCount val="7"/>
                <c:pt idx="0">
                  <c:v>390</c:v>
                </c:pt>
                <c:pt idx="1">
                  <c:v>490</c:v>
                </c:pt>
                <c:pt idx="2">
                  <c:v>590</c:v>
                </c:pt>
                <c:pt idx="3">
                  <c:v>640</c:v>
                </c:pt>
                <c:pt idx="4">
                  <c:v>690</c:v>
                </c:pt>
                <c:pt idx="5">
                  <c:v>790</c:v>
                </c:pt>
                <c:pt idx="6">
                  <c:v>890</c:v>
                </c:pt>
              </c:numCache>
            </c:numRef>
          </c:xVal>
          <c:yVal>
            <c:numRef>
              <c:f>Лист1!$R$8:$R$14</c:f>
              <c:numCache>
                <c:formatCode>0.00</c:formatCode>
                <c:ptCount val="7"/>
                <c:pt idx="0">
                  <c:v>5.6207568501945282</c:v>
                </c:pt>
                <c:pt idx="1">
                  <c:v>10.980644375967472</c:v>
                </c:pt>
                <c:pt idx="2">
                  <c:v>19.537316662188449</c:v>
                </c:pt>
                <c:pt idx="3">
                  <c:v>22.966703813945365</c:v>
                </c:pt>
                <c:pt idx="4">
                  <c:v>23.846434881406953</c:v>
                </c:pt>
                <c:pt idx="5">
                  <c:v>20.989935175797132</c:v>
                </c:pt>
                <c:pt idx="6">
                  <c:v>17.910010328412866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4096"/>
        <c:axId val="209794656"/>
      </c:scatterChart>
      <c:valAx>
        <c:axId val="209794096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94656"/>
        <c:crosses val="autoZero"/>
        <c:crossBetween val="midCat"/>
      </c:valAx>
      <c:valAx>
        <c:axId val="20979465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15</xdr:row>
      <xdr:rowOff>71437</xdr:rowOff>
    </xdr:from>
    <xdr:to>
      <xdr:col>8</xdr:col>
      <xdr:colOff>66675</xdr:colOff>
      <xdr:row>29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15</xdr:row>
      <xdr:rowOff>9525</xdr:rowOff>
    </xdr:from>
    <xdr:to>
      <xdr:col>16</xdr:col>
      <xdr:colOff>171450</xdr:colOff>
      <xdr:row>29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400049</xdr:colOff>
      <xdr:row>14</xdr:row>
      <xdr:rowOff>171449</xdr:rowOff>
    </xdr:from>
    <xdr:to>
      <xdr:col>41</xdr:col>
      <xdr:colOff>190499</xdr:colOff>
      <xdr:row>40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4"/>
  <sheetViews>
    <sheetView tabSelected="1" topLeftCell="BH1" zoomScaleNormal="100" workbookViewId="0">
      <selection activeCell="CV21" sqref="CV21"/>
    </sheetView>
  </sheetViews>
  <sheetFormatPr defaultRowHeight="15" x14ac:dyDescent="0.25"/>
  <cols>
    <col min="1" max="7" width="9.140625" style="1"/>
    <col min="8" max="8" width="9.140625" style="2"/>
    <col min="9" max="9" width="9.140625" style="3"/>
    <col min="10" max="10" width="9.140625" style="2"/>
    <col min="11" max="19" width="9.140625" style="1"/>
    <col min="20" max="20" width="4.28515625" style="1" customWidth="1"/>
    <col min="21" max="21" width="2.85546875" style="1" customWidth="1"/>
    <col min="22" max="22" width="5.42578125" style="1" customWidth="1"/>
    <col min="23" max="23" width="4.5703125" style="1" customWidth="1"/>
    <col min="24" max="24" width="9.140625" style="1"/>
    <col min="25" max="25" width="3.85546875" style="1" customWidth="1"/>
    <col min="26" max="26" width="3.5703125" style="1" customWidth="1"/>
    <col min="27" max="27" width="4.7109375" style="1" customWidth="1"/>
    <col min="28" max="28" width="3.5703125" style="1" customWidth="1"/>
    <col min="29" max="29" width="5.42578125" style="1" customWidth="1"/>
    <col min="30" max="30" width="3.28515625" style="1" customWidth="1"/>
    <col min="31" max="31" width="7.28515625" style="1" customWidth="1"/>
    <col min="32" max="32" width="10.28515625" style="1" customWidth="1"/>
    <col min="33" max="33" width="4.140625" style="1" customWidth="1"/>
    <col min="34" max="34" width="3.85546875" style="1" customWidth="1"/>
    <col min="35" max="35" width="2.85546875" style="1" customWidth="1"/>
    <col min="36" max="36" width="5.85546875" style="1" customWidth="1"/>
    <col min="37" max="37" width="2.140625" style="1" customWidth="1"/>
    <col min="38" max="38" width="3.42578125" style="1" customWidth="1"/>
    <col min="39" max="39" width="2.7109375" style="1" customWidth="1"/>
    <col min="40" max="40" width="7.140625" style="1" customWidth="1"/>
    <col min="41" max="41" width="3.42578125" style="1" customWidth="1"/>
    <col min="42" max="42" width="4.7109375" style="1" customWidth="1"/>
    <col min="43" max="43" width="4.5703125" style="1" customWidth="1"/>
    <col min="44" max="44" width="9.140625" style="1"/>
    <col min="45" max="45" width="3.5703125" style="1" customWidth="1"/>
    <col min="46" max="46" width="3.140625" style="1" customWidth="1"/>
    <col min="47" max="47" width="3.5703125" style="1" customWidth="1"/>
    <col min="48" max="48" width="2.42578125" style="1" customWidth="1"/>
    <col min="49" max="49" width="2.7109375" style="1" customWidth="1"/>
    <col min="50" max="50" width="6.28515625" style="1" customWidth="1"/>
    <col min="51" max="51" width="3.42578125" style="1" customWidth="1"/>
    <col min="52" max="52" width="2.7109375" style="1" customWidth="1"/>
    <col min="53" max="53" width="2.28515625" style="1" customWidth="1"/>
    <col min="54" max="54" width="7.42578125" style="1" customWidth="1"/>
    <col min="55" max="55" width="2.7109375" style="1" customWidth="1"/>
    <col min="56" max="56" width="3" style="1" customWidth="1"/>
    <col min="57" max="57" width="4.42578125" style="1" customWidth="1"/>
    <col min="58" max="58" width="5.5703125" style="1" customWidth="1"/>
    <col min="59" max="59" width="9.140625" style="1"/>
    <col min="60" max="60" width="3.28515625" style="1" customWidth="1"/>
    <col min="61" max="61" width="3" style="1" customWidth="1"/>
    <col min="62" max="62" width="3.5703125" style="1" customWidth="1"/>
    <col min="63" max="63" width="3.28515625" style="1" customWidth="1"/>
    <col min="64" max="64" width="3.42578125" style="1" customWidth="1"/>
    <col min="65" max="65" width="3.140625" style="1" customWidth="1"/>
    <col min="66" max="66" width="3" style="1" customWidth="1"/>
    <col min="67" max="67" width="4.28515625" style="1" customWidth="1"/>
    <col min="68" max="68" width="9.140625" style="1"/>
    <col min="69" max="70" width="3.28515625" style="1" customWidth="1"/>
    <col min="71" max="71" width="4" style="1" customWidth="1"/>
    <col min="72" max="72" width="2.7109375" style="1" customWidth="1"/>
    <col min="73" max="73" width="4.140625" style="1" customWidth="1"/>
    <col min="74" max="74" width="3.42578125" style="1" customWidth="1"/>
    <col min="75" max="75" width="5.140625" style="1" customWidth="1"/>
    <col min="76" max="76" width="4.5703125" style="1" customWidth="1"/>
    <col min="77" max="77" width="9.140625" style="1"/>
    <col min="78" max="78" width="4" style="1" customWidth="1"/>
    <col min="79" max="79" width="3.5703125" style="1" customWidth="1"/>
    <col min="80" max="80" width="5.140625" style="1" customWidth="1"/>
    <col min="81" max="81" width="2.28515625" style="1" customWidth="1"/>
    <col min="82" max="82" width="3.140625" style="1" customWidth="1"/>
    <col min="83" max="83" width="2.42578125" style="1" customWidth="1"/>
    <col min="84" max="84" width="3" style="1" customWidth="1"/>
    <col min="85" max="85" width="1.85546875" style="1" customWidth="1"/>
    <col min="86" max="86" width="5.28515625" style="1" customWidth="1"/>
    <col min="87" max="87" width="3.42578125" style="1" customWidth="1"/>
    <col min="88" max="88" width="3.5703125" style="1" customWidth="1"/>
    <col min="89" max="89" width="4.42578125" style="1" customWidth="1"/>
    <col min="90" max="90" width="4.140625" style="1" customWidth="1"/>
    <col min="91" max="91" width="9.140625" style="1"/>
    <col min="92" max="92" width="3" customWidth="1"/>
    <col min="93" max="93" width="2.7109375" customWidth="1"/>
    <col min="94" max="94" width="3.7109375" customWidth="1"/>
    <col min="95" max="95" width="2.28515625" customWidth="1"/>
    <col min="96" max="96" width="4.7109375" customWidth="1"/>
    <col min="97" max="97" width="3.28515625" customWidth="1"/>
    <col min="98" max="98" width="6" customWidth="1"/>
    <col min="99" max="99" width="3.42578125" customWidth="1"/>
    <col min="101" max="101" width="3.7109375" customWidth="1"/>
    <col min="102" max="102" width="3.42578125" customWidth="1"/>
    <col min="103" max="103" width="5" customWidth="1"/>
    <col min="104" max="104" width="3" customWidth="1"/>
    <col min="105" max="105" width="4.7109375" customWidth="1"/>
    <col min="106" max="106" width="3.7109375" customWidth="1"/>
    <col min="107" max="107" width="3.5703125" customWidth="1"/>
    <col min="108" max="108" width="2.85546875" customWidth="1"/>
    <col min="109" max="109" width="3.5703125" customWidth="1"/>
    <col min="110" max="110" width="5.28515625" customWidth="1"/>
    <col min="111" max="111" width="2.42578125" customWidth="1"/>
    <col min="113" max="113" width="3" customWidth="1"/>
    <col min="114" max="114" width="2.42578125" customWidth="1"/>
    <col min="115" max="115" width="6.42578125" customWidth="1"/>
    <col min="116" max="116" width="2.28515625" customWidth="1"/>
    <col min="117" max="117" width="2.85546875" customWidth="1"/>
    <col min="118" max="118" width="3" customWidth="1"/>
    <col min="119" max="119" width="5" customWidth="1"/>
    <col min="120" max="120" width="3.42578125" customWidth="1"/>
    <col min="122" max="122" width="3.5703125" customWidth="1"/>
    <col min="123" max="123" width="3" customWidth="1"/>
    <col min="124" max="124" width="6.28515625" customWidth="1"/>
    <col min="125" max="125" width="2.7109375" customWidth="1"/>
    <col min="126" max="126" width="4.28515625" customWidth="1"/>
    <col min="127" max="127" width="3" customWidth="1"/>
    <col min="128" max="128" width="5.7109375" customWidth="1"/>
    <col min="129" max="129" width="3.85546875" customWidth="1"/>
    <col min="131" max="131" width="3.5703125" customWidth="1"/>
    <col min="132" max="132" width="3.140625" customWidth="1"/>
    <col min="133" max="133" width="5.85546875" customWidth="1"/>
    <col min="134" max="134" width="2.7109375" customWidth="1"/>
    <col min="135" max="135" width="5.28515625" customWidth="1"/>
    <col min="136" max="136" width="2" customWidth="1"/>
    <col min="137" max="138" width="3" customWidth="1"/>
    <col min="139" max="139" width="2" customWidth="1"/>
    <col min="140" max="140" width="4" customWidth="1"/>
    <col min="141" max="141" width="3.28515625" customWidth="1"/>
    <col min="142" max="142" width="2" customWidth="1"/>
    <col min="143" max="143" width="2.85546875" customWidth="1"/>
    <col min="144" max="144" width="6" customWidth="1"/>
    <col min="145" max="145" width="2.42578125" customWidth="1"/>
  </cols>
  <sheetData>
    <row r="1" spans="1:145" x14ac:dyDescent="0.25">
      <c r="A1" s="14" t="s">
        <v>0</v>
      </c>
      <c r="B1" s="14"/>
    </row>
    <row r="2" spans="1:145" x14ac:dyDescent="0.25">
      <c r="A2" s="5" t="s">
        <v>1</v>
      </c>
      <c r="B2" s="5" t="s">
        <v>2</v>
      </c>
      <c r="C2" s="5" t="s">
        <v>24</v>
      </c>
      <c r="D2" s="5" t="s">
        <v>4</v>
      </c>
      <c r="E2" s="5" t="s">
        <v>5</v>
      </c>
      <c r="F2" s="5" t="s">
        <v>6</v>
      </c>
      <c r="H2" s="6" t="s">
        <v>7</v>
      </c>
      <c r="I2" s="7" t="s">
        <v>8</v>
      </c>
      <c r="J2" s="6" t="s">
        <v>9</v>
      </c>
    </row>
    <row r="3" spans="1:145" x14ac:dyDescent="0.25">
      <c r="A3" s="5">
        <v>10</v>
      </c>
      <c r="B3" s="5">
        <v>-60</v>
      </c>
      <c r="C3" s="5">
        <v>24</v>
      </c>
      <c r="D3" s="5">
        <v>30</v>
      </c>
      <c r="E3" s="5">
        <v>30</v>
      </c>
      <c r="F3" s="5">
        <v>2</v>
      </c>
      <c r="H3" s="6">
        <f>1/(2*PI()*SQRT(D3*POWER(10,-3)*F3*POWER(10,-6)))</f>
        <v>649.74733436139684</v>
      </c>
      <c r="I3" s="7">
        <f>SQRT((D3*POWER(10,-3))/(F3*POWER(10,-6)))/(C3+E3)</f>
        <v>2.2680460581325725</v>
      </c>
      <c r="J3" s="6">
        <f>F11/A3</f>
        <v>2.1</v>
      </c>
    </row>
    <row r="4" spans="1:145" x14ac:dyDescent="0.25">
      <c r="A4" s="5"/>
      <c r="B4" s="5"/>
      <c r="C4" s="5"/>
      <c r="D4" s="5" t="s">
        <v>25</v>
      </c>
      <c r="E4" s="5"/>
      <c r="F4" s="5" t="s">
        <v>10</v>
      </c>
    </row>
    <row r="5" spans="1:145" x14ac:dyDescent="0.25">
      <c r="A5" s="5"/>
      <c r="B5" s="5"/>
      <c r="C5" s="5"/>
      <c r="D5" s="5">
        <f>D3*POWER(10,-3)</f>
        <v>0.03</v>
      </c>
      <c r="E5" s="5"/>
      <c r="F5" s="5">
        <f>F3*POWER(10,-6)</f>
        <v>1.9999999999999999E-6</v>
      </c>
    </row>
    <row r="7" spans="1:145" x14ac:dyDescent="0.25">
      <c r="A7" s="5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H7" s="7" t="s">
        <v>17</v>
      </c>
      <c r="I7" s="7" t="s">
        <v>18</v>
      </c>
      <c r="J7" s="7" t="s">
        <v>19</v>
      </c>
      <c r="K7" s="7" t="s">
        <v>3</v>
      </c>
      <c r="L7" s="7" t="s">
        <v>20</v>
      </c>
      <c r="M7" s="7" t="s">
        <v>21</v>
      </c>
      <c r="N7" s="7" t="s">
        <v>13</v>
      </c>
      <c r="O7" s="7" t="s">
        <v>12</v>
      </c>
      <c r="P7" s="7" t="s">
        <v>14</v>
      </c>
      <c r="Q7" s="7" t="s">
        <v>22</v>
      </c>
      <c r="R7" s="7" t="s">
        <v>23</v>
      </c>
      <c r="T7" s="4" t="s">
        <v>26</v>
      </c>
      <c r="U7" s="4" t="s">
        <v>27</v>
      </c>
      <c r="V7" s="4">
        <f t="shared" ref="V7:V13" si="0">A8</f>
        <v>390</v>
      </c>
      <c r="W7" s="4" t="s">
        <v>28</v>
      </c>
      <c r="Y7" s="4" t="s">
        <v>29</v>
      </c>
      <c r="Z7" s="4" t="s">
        <v>27</v>
      </c>
      <c r="AA7" s="4" t="s">
        <v>30</v>
      </c>
      <c r="AB7" s="4" t="s">
        <v>31</v>
      </c>
      <c r="AC7" s="4">
        <f>V7</f>
        <v>390</v>
      </c>
      <c r="AD7" s="4" t="s">
        <v>27</v>
      </c>
      <c r="AE7" s="10">
        <f>H8</f>
        <v>2450.4422698000385</v>
      </c>
      <c r="AF7" s="4" t="s">
        <v>56</v>
      </c>
      <c r="AH7" s="4" t="s">
        <v>32</v>
      </c>
      <c r="AI7" s="4" t="s">
        <v>27</v>
      </c>
      <c r="AJ7" s="10">
        <f t="shared" ref="AJ7:AJ13" si="1">AE7</f>
        <v>2450.4422698000385</v>
      </c>
      <c r="AK7" s="4" t="s">
        <v>31</v>
      </c>
      <c r="AL7" s="4">
        <f>$D$3</f>
        <v>30</v>
      </c>
      <c r="AM7" s="4" t="s">
        <v>31</v>
      </c>
      <c r="AN7" s="4" t="s">
        <v>33</v>
      </c>
      <c r="AO7" s="4" t="s">
        <v>27</v>
      </c>
      <c r="AP7" s="10">
        <f t="shared" ref="AP7:AP13" si="2">I8</f>
        <v>73.513268094001148</v>
      </c>
      <c r="AQ7" s="4" t="s">
        <v>34</v>
      </c>
      <c r="AS7" s="4" t="s">
        <v>35</v>
      </c>
      <c r="AT7" s="4" t="s">
        <v>27</v>
      </c>
      <c r="AU7" s="4">
        <v>1</v>
      </c>
      <c r="AV7" s="4" t="s">
        <v>36</v>
      </c>
      <c r="AW7" s="10" t="s">
        <v>37</v>
      </c>
      <c r="AX7" s="10">
        <f>AE7</f>
        <v>2450.4422698000385</v>
      </c>
      <c r="AY7" s="10" t="s">
        <v>31</v>
      </c>
      <c r="AZ7" s="4">
        <f>$F$3</f>
        <v>2</v>
      </c>
      <c r="BA7" s="4" t="s">
        <v>31</v>
      </c>
      <c r="BB7" s="4" t="s">
        <v>38</v>
      </c>
      <c r="BC7" s="4" t="s">
        <v>39</v>
      </c>
      <c r="BD7" s="4" t="s">
        <v>27</v>
      </c>
      <c r="BE7" s="10">
        <f t="shared" ref="BE7:BE13" si="3">J8</f>
        <v>204.04479883576329</v>
      </c>
      <c r="BF7" s="4" t="s">
        <v>34</v>
      </c>
      <c r="BH7" s="4" t="s">
        <v>40</v>
      </c>
      <c r="BI7" s="4" t="s">
        <v>27</v>
      </c>
      <c r="BJ7" s="4">
        <f>$C$3</f>
        <v>24</v>
      </c>
      <c r="BK7" s="4" t="s">
        <v>41</v>
      </c>
      <c r="BL7" s="4">
        <f>$E$3</f>
        <v>30</v>
      </c>
      <c r="BM7" s="4" t="s">
        <v>27</v>
      </c>
      <c r="BN7" s="10">
        <f>K8</f>
        <v>54</v>
      </c>
      <c r="BO7" s="4" t="s">
        <v>34</v>
      </c>
      <c r="BQ7" s="4" t="s">
        <v>42</v>
      </c>
      <c r="BR7" s="4" t="s">
        <v>27</v>
      </c>
      <c r="BS7" s="10">
        <f>AP7</f>
        <v>73.513268094001148</v>
      </c>
      <c r="BT7" s="4" t="s">
        <v>43</v>
      </c>
      <c r="BU7" s="10">
        <f>BE7</f>
        <v>204.04479883576329</v>
      </c>
      <c r="BV7" s="4" t="s">
        <v>27</v>
      </c>
      <c r="BW7" s="10">
        <f>L8</f>
        <v>-130.53153074176214</v>
      </c>
      <c r="BX7" s="4" t="s">
        <v>34</v>
      </c>
      <c r="BZ7" s="4" t="s">
        <v>44</v>
      </c>
      <c r="CA7" s="4" t="s">
        <v>27</v>
      </c>
      <c r="CB7" s="4" t="s">
        <v>45</v>
      </c>
      <c r="CC7" s="4" t="s">
        <v>37</v>
      </c>
      <c r="CD7" s="10">
        <f>BN7</f>
        <v>54</v>
      </c>
      <c r="CE7" s="4" t="s">
        <v>46</v>
      </c>
      <c r="CF7" s="4" t="s">
        <v>41</v>
      </c>
      <c r="CG7" s="10" t="s">
        <v>37</v>
      </c>
      <c r="CH7" s="10">
        <f>BW7</f>
        <v>-130.53153074176214</v>
      </c>
      <c r="CI7" s="4" t="s">
        <v>47</v>
      </c>
      <c r="CJ7" s="4" t="s">
        <v>27</v>
      </c>
      <c r="CK7" s="10">
        <f>M8</f>
        <v>141.26032888885538</v>
      </c>
      <c r="CL7" s="4" t="s">
        <v>34</v>
      </c>
      <c r="CN7" s="4" t="s">
        <v>48</v>
      </c>
      <c r="CO7" s="4" t="s">
        <v>27</v>
      </c>
      <c r="CP7" s="4">
        <f>$A$3</f>
        <v>10</v>
      </c>
      <c r="CQ7" s="4" t="s">
        <v>36</v>
      </c>
      <c r="CR7" s="10">
        <f>CK7</f>
        <v>141.26032888885538</v>
      </c>
      <c r="CS7" s="4" t="s">
        <v>27</v>
      </c>
      <c r="CT7" s="11">
        <f>N8</f>
        <v>7.0791283573097649E-2</v>
      </c>
      <c r="CU7" s="4" t="s">
        <v>49</v>
      </c>
      <c r="CW7" s="4" t="s">
        <v>50</v>
      </c>
      <c r="CX7" s="4" t="s">
        <v>27</v>
      </c>
      <c r="CY7" s="4" t="s">
        <v>51</v>
      </c>
      <c r="CZ7" s="4" t="s">
        <v>37</v>
      </c>
      <c r="DA7" s="10">
        <f>BW7</f>
        <v>-130.53153074176214</v>
      </c>
      <c r="DB7" s="4" t="s">
        <v>36</v>
      </c>
      <c r="DC7" s="10">
        <f>BN7</f>
        <v>54</v>
      </c>
      <c r="DD7" s="4" t="s">
        <v>39</v>
      </c>
      <c r="DE7" s="10" t="s">
        <v>27</v>
      </c>
      <c r="DF7" s="12">
        <f>O8</f>
        <v>-67.525455500201218</v>
      </c>
      <c r="DG7" s="4" t="s">
        <v>31</v>
      </c>
      <c r="DI7" s="4" t="s">
        <v>52</v>
      </c>
      <c r="DJ7" s="4" t="s">
        <v>27</v>
      </c>
      <c r="DK7" s="11">
        <f t="shared" ref="DK7:DK13" si="4">CT7</f>
        <v>7.0791283573097649E-2</v>
      </c>
      <c r="DL7" s="4" t="s">
        <v>31</v>
      </c>
      <c r="DM7" s="4">
        <f>$C$3</f>
        <v>24</v>
      </c>
      <c r="DN7" s="4" t="s">
        <v>27</v>
      </c>
      <c r="DO7" s="13">
        <f t="shared" ref="DO7:DO13" si="5">P8</f>
        <v>1.6989908057543435</v>
      </c>
      <c r="DP7" s="4" t="s">
        <v>53</v>
      </c>
      <c r="DR7" s="4" t="s">
        <v>54</v>
      </c>
      <c r="DS7" s="4" t="s">
        <v>27</v>
      </c>
      <c r="DT7" s="11">
        <f>CT7</f>
        <v>7.0791283573097649E-2</v>
      </c>
      <c r="DU7" s="4" t="s">
        <v>31</v>
      </c>
      <c r="DV7" s="10">
        <f>BE7</f>
        <v>204.04479883576329</v>
      </c>
      <c r="DW7" s="4" t="s">
        <v>27</v>
      </c>
      <c r="DX7" s="13">
        <f>Q8</f>
        <v>14.444593215998184</v>
      </c>
      <c r="DY7" s="4" t="s">
        <v>53</v>
      </c>
      <c r="EA7" s="4" t="s">
        <v>55</v>
      </c>
      <c r="EB7" s="4" t="s">
        <v>27</v>
      </c>
      <c r="EC7" s="11">
        <f>CT7</f>
        <v>7.0791283573097649E-2</v>
      </c>
      <c r="ED7" s="4" t="s">
        <v>31</v>
      </c>
      <c r="EE7" s="4" t="s">
        <v>45</v>
      </c>
      <c r="EF7" s="4" t="s">
        <v>37</v>
      </c>
      <c r="EG7" s="4">
        <f>$E$3</f>
        <v>30</v>
      </c>
      <c r="EH7" s="4" t="s">
        <v>46</v>
      </c>
      <c r="EI7" s="4" t="s">
        <v>41</v>
      </c>
      <c r="EJ7" s="10">
        <f>AP7</f>
        <v>73.513268094001148</v>
      </c>
      <c r="EK7" s="4" t="s">
        <v>46</v>
      </c>
      <c r="EL7" s="4" t="s">
        <v>39</v>
      </c>
      <c r="EM7" s="4" t="s">
        <v>27</v>
      </c>
      <c r="EN7" s="13">
        <f>R8</f>
        <v>5.6207568501945282</v>
      </c>
      <c r="EO7" s="4" t="s">
        <v>53</v>
      </c>
    </row>
    <row r="8" spans="1:145" x14ac:dyDescent="0.25">
      <c r="A8" s="5">
        <v>390</v>
      </c>
      <c r="B8" s="5">
        <v>-66</v>
      </c>
      <c r="C8" s="5">
        <v>7.4999999999999997E-2</v>
      </c>
      <c r="D8" s="5">
        <v>1.7</v>
      </c>
      <c r="E8" s="5">
        <v>5.5</v>
      </c>
      <c r="F8" s="5">
        <v>14.5</v>
      </c>
      <c r="H8" s="9">
        <f>2*PI()*A8</f>
        <v>2450.4422698000385</v>
      </c>
      <c r="I8" s="9">
        <f>H8*$D$5</f>
        <v>73.513268094001148</v>
      </c>
      <c r="J8" s="9">
        <f>1/(H8*$F$5)</f>
        <v>204.04479883576329</v>
      </c>
      <c r="K8" s="9">
        <f>$C$3+$E$3</f>
        <v>54</v>
      </c>
      <c r="L8" s="9">
        <f>I8-J8</f>
        <v>-130.53153074176214</v>
      </c>
      <c r="M8" s="9">
        <f>SQRT(K8*K8+L8*L8)</f>
        <v>141.26032888885538</v>
      </c>
      <c r="N8" s="8">
        <f>$A$3/M8</f>
        <v>7.0791283573097649E-2</v>
      </c>
      <c r="O8" s="6">
        <f>DEGREES(ATAN(L8/K8))</f>
        <v>-67.525455500201218</v>
      </c>
      <c r="P8" s="7">
        <f>N8*$C$3</f>
        <v>1.6989908057543435</v>
      </c>
      <c r="Q8" s="7">
        <f>N8*J8</f>
        <v>14.444593215998184</v>
      </c>
      <c r="R8" s="7">
        <f>N8*SQRT($E$3*$E$3+I8*I8)</f>
        <v>5.6207568501945282</v>
      </c>
      <c r="T8" s="4" t="s">
        <v>26</v>
      </c>
      <c r="U8" s="4" t="s">
        <v>27</v>
      </c>
      <c r="V8" s="4">
        <f t="shared" si="0"/>
        <v>490</v>
      </c>
      <c r="W8" s="4" t="s">
        <v>28</v>
      </c>
      <c r="Y8" s="4" t="s">
        <v>29</v>
      </c>
      <c r="Z8" s="4" t="s">
        <v>27</v>
      </c>
      <c r="AA8" s="4" t="s">
        <v>30</v>
      </c>
      <c r="AB8" s="4" t="s">
        <v>31</v>
      </c>
      <c r="AC8" s="4">
        <f t="shared" ref="AC8:AC13" si="6">V8</f>
        <v>490</v>
      </c>
      <c r="AD8" s="4" t="s">
        <v>27</v>
      </c>
      <c r="AE8" s="10">
        <f t="shared" ref="AE8:AE13" si="7">H9</f>
        <v>3078.7608005179973</v>
      </c>
      <c r="AF8" s="4" t="s">
        <v>56</v>
      </c>
      <c r="AH8" s="4" t="s">
        <v>32</v>
      </c>
      <c r="AI8" s="4" t="s">
        <v>27</v>
      </c>
      <c r="AJ8" s="10">
        <f t="shared" si="1"/>
        <v>3078.7608005179973</v>
      </c>
      <c r="AK8" s="4" t="s">
        <v>31</v>
      </c>
      <c r="AL8" s="4">
        <f t="shared" ref="AL8:AL13" si="8">$D$3</f>
        <v>30</v>
      </c>
      <c r="AM8" s="4" t="s">
        <v>31</v>
      </c>
      <c r="AN8" s="4" t="s">
        <v>33</v>
      </c>
      <c r="AO8" s="4" t="s">
        <v>27</v>
      </c>
      <c r="AP8" s="10">
        <f t="shared" si="2"/>
        <v>92.362824015539914</v>
      </c>
      <c r="AQ8" s="4" t="s">
        <v>34</v>
      </c>
      <c r="AS8" s="4" t="s">
        <v>35</v>
      </c>
      <c r="AT8" s="4" t="s">
        <v>27</v>
      </c>
      <c r="AU8" s="4">
        <v>1</v>
      </c>
      <c r="AV8" s="4" t="s">
        <v>36</v>
      </c>
      <c r="AW8" s="10" t="s">
        <v>37</v>
      </c>
      <c r="AX8" s="10">
        <f t="shared" ref="AX8:AX13" si="9">AE8</f>
        <v>3078.7608005179973</v>
      </c>
      <c r="AY8" s="10" t="s">
        <v>31</v>
      </c>
      <c r="AZ8" s="4">
        <f t="shared" ref="AZ8:AZ13" si="10">$F$3</f>
        <v>2</v>
      </c>
      <c r="BA8" s="4" t="s">
        <v>31</v>
      </c>
      <c r="BB8" s="4" t="s">
        <v>38</v>
      </c>
      <c r="BC8" s="4" t="s">
        <v>39</v>
      </c>
      <c r="BD8" s="4" t="s">
        <v>27</v>
      </c>
      <c r="BE8" s="10">
        <f t="shared" si="3"/>
        <v>162.40300315499525</v>
      </c>
      <c r="BF8" s="4" t="s">
        <v>34</v>
      </c>
      <c r="BH8" s="4" t="s">
        <v>40</v>
      </c>
      <c r="BI8" s="4" t="s">
        <v>27</v>
      </c>
      <c r="BJ8" s="4">
        <f t="shared" ref="BJ8:BJ13" si="11">$C$3</f>
        <v>24</v>
      </c>
      <c r="BK8" s="4" t="s">
        <v>41</v>
      </c>
      <c r="BL8" s="4">
        <f t="shared" ref="BL8:BL13" si="12">$E$3</f>
        <v>30</v>
      </c>
      <c r="BM8" s="4" t="s">
        <v>27</v>
      </c>
      <c r="BN8" s="10">
        <f t="shared" ref="BN8:BN13" si="13">K9</f>
        <v>54</v>
      </c>
      <c r="BO8" s="4" t="s">
        <v>34</v>
      </c>
      <c r="BQ8" s="4" t="s">
        <v>42</v>
      </c>
      <c r="BR8" s="4" t="s">
        <v>27</v>
      </c>
      <c r="BS8" s="10">
        <f t="shared" ref="BS8:BS13" si="14">AP8</f>
        <v>92.362824015539914</v>
      </c>
      <c r="BT8" s="4" t="s">
        <v>43</v>
      </c>
      <c r="BU8" s="10">
        <f t="shared" ref="BU8:BU13" si="15">BE8</f>
        <v>162.40300315499525</v>
      </c>
      <c r="BV8" s="4" t="s">
        <v>27</v>
      </c>
      <c r="BW8" s="10">
        <f t="shared" ref="BW8:BW13" si="16">L9</f>
        <v>-70.040179139455333</v>
      </c>
      <c r="BX8" s="4" t="s">
        <v>34</v>
      </c>
      <c r="BZ8" s="4" t="s">
        <v>44</v>
      </c>
      <c r="CA8" s="4" t="s">
        <v>27</v>
      </c>
      <c r="CB8" s="4" t="s">
        <v>45</v>
      </c>
      <c r="CC8" s="4" t="s">
        <v>37</v>
      </c>
      <c r="CD8" s="10">
        <f t="shared" ref="CD8:CD13" si="17">BN8</f>
        <v>54</v>
      </c>
      <c r="CE8" s="4" t="s">
        <v>46</v>
      </c>
      <c r="CF8" s="4" t="s">
        <v>41</v>
      </c>
      <c r="CG8" s="10" t="s">
        <v>37</v>
      </c>
      <c r="CH8" s="10">
        <f t="shared" ref="CH8:CH13" si="18">BW8</f>
        <v>-70.040179139455333</v>
      </c>
      <c r="CI8" s="4" t="s">
        <v>47</v>
      </c>
      <c r="CJ8" s="4" t="s">
        <v>27</v>
      </c>
      <c r="CK8" s="10">
        <f t="shared" ref="CK8:CK13" si="19">M9</f>
        <v>88.43996095593323</v>
      </c>
      <c r="CL8" s="4" t="s">
        <v>34</v>
      </c>
      <c r="CN8" s="4" t="s">
        <v>48</v>
      </c>
      <c r="CO8" s="4" t="s">
        <v>27</v>
      </c>
      <c r="CP8" s="4">
        <f t="shared" ref="CP8:CP13" si="20">$A$3</f>
        <v>10</v>
      </c>
      <c r="CQ8" s="4" t="s">
        <v>36</v>
      </c>
      <c r="CR8" s="10">
        <f t="shared" ref="CR8:CR13" si="21">CK8</f>
        <v>88.43996095593323</v>
      </c>
      <c r="CS8" s="4" t="s">
        <v>27</v>
      </c>
      <c r="CT8" s="11">
        <f t="shared" ref="CT8:CT13" si="22">N9</f>
        <v>0.11307105851146493</v>
      </c>
      <c r="CU8" s="4" t="s">
        <v>49</v>
      </c>
      <c r="CW8" s="4" t="s">
        <v>50</v>
      </c>
      <c r="CX8" s="4" t="s">
        <v>27</v>
      </c>
      <c r="CY8" s="4" t="s">
        <v>51</v>
      </c>
      <c r="CZ8" s="4" t="s">
        <v>37</v>
      </c>
      <c r="DA8" s="10">
        <f t="shared" ref="DA8:DA13" si="23">BW8</f>
        <v>-70.040179139455333</v>
      </c>
      <c r="DB8" s="4" t="s">
        <v>36</v>
      </c>
      <c r="DC8" s="10">
        <f t="shared" ref="DC8:DC13" si="24">BN8</f>
        <v>54</v>
      </c>
      <c r="DD8" s="4" t="s">
        <v>39</v>
      </c>
      <c r="DE8" s="10" t="s">
        <v>27</v>
      </c>
      <c r="DF8" s="12">
        <f t="shared" ref="DF8:DF13" si="25">O9</f>
        <v>-52.368278594258314</v>
      </c>
      <c r="DG8" s="4" t="s">
        <v>31</v>
      </c>
      <c r="DI8" s="4" t="s">
        <v>52</v>
      </c>
      <c r="DJ8" s="4" t="s">
        <v>27</v>
      </c>
      <c r="DK8" s="11">
        <f t="shared" si="4"/>
        <v>0.11307105851146493</v>
      </c>
      <c r="DL8" s="4" t="s">
        <v>31</v>
      </c>
      <c r="DM8" s="4">
        <f t="shared" ref="DM8:DM13" si="26">$C$3</f>
        <v>24</v>
      </c>
      <c r="DN8" s="4" t="s">
        <v>27</v>
      </c>
      <c r="DO8" s="13">
        <f t="shared" si="5"/>
        <v>2.7137054042751583</v>
      </c>
      <c r="DP8" s="4" t="s">
        <v>53</v>
      </c>
      <c r="DR8" s="4" t="s">
        <v>54</v>
      </c>
      <c r="DS8" s="4" t="s">
        <v>27</v>
      </c>
      <c r="DT8" s="11">
        <f t="shared" ref="DT8:DT13" si="27">CT8</f>
        <v>0.11307105851146493</v>
      </c>
      <c r="DU8" s="4" t="s">
        <v>31</v>
      </c>
      <c r="DV8" s="10">
        <f t="shared" ref="DV8:DV13" si="28">BE8</f>
        <v>162.40300315499525</v>
      </c>
      <c r="DW8" s="4" t="s">
        <v>27</v>
      </c>
      <c r="DX8" s="13">
        <f t="shared" ref="DX8:DX13" si="29">Q9</f>
        <v>18.363079472176089</v>
      </c>
      <c r="DY8" s="4" t="s">
        <v>53</v>
      </c>
      <c r="EA8" s="4" t="s">
        <v>55</v>
      </c>
      <c r="EB8" s="4" t="s">
        <v>27</v>
      </c>
      <c r="EC8" s="11">
        <f t="shared" ref="EC8:EC13" si="30">CT8</f>
        <v>0.11307105851146493</v>
      </c>
      <c r="ED8" s="4" t="s">
        <v>31</v>
      </c>
      <c r="EE8" s="4" t="s">
        <v>45</v>
      </c>
      <c r="EF8" s="4" t="s">
        <v>37</v>
      </c>
      <c r="EG8" s="4">
        <f t="shared" ref="EG8:EG13" si="31">$E$3</f>
        <v>30</v>
      </c>
      <c r="EH8" s="4" t="s">
        <v>46</v>
      </c>
      <c r="EI8" s="4" t="s">
        <v>41</v>
      </c>
      <c r="EJ8" s="10">
        <f t="shared" ref="EJ8:EJ13" si="32">AP8</f>
        <v>92.362824015539914</v>
      </c>
      <c r="EK8" s="4" t="s">
        <v>46</v>
      </c>
      <c r="EL8" s="4" t="s">
        <v>39</v>
      </c>
      <c r="EM8" s="4" t="s">
        <v>27</v>
      </c>
      <c r="EN8" s="13">
        <f t="shared" ref="EN8:EN13" si="33">R9</f>
        <v>10.980644375967472</v>
      </c>
      <c r="EO8" s="4" t="s">
        <v>53</v>
      </c>
    </row>
    <row r="9" spans="1:145" x14ac:dyDescent="0.25">
      <c r="A9" s="5">
        <v>490</v>
      </c>
      <c r="B9" s="5">
        <v>-48</v>
      </c>
      <c r="C9" s="5">
        <v>0.115</v>
      </c>
      <c r="D9" s="5">
        <v>2.75</v>
      </c>
      <c r="E9" s="5">
        <v>10.75</v>
      </c>
      <c r="F9" s="5">
        <v>18</v>
      </c>
      <c r="H9" s="9">
        <f t="shared" ref="H9:H14" si="34">2*PI()*A9</f>
        <v>3078.7608005179973</v>
      </c>
      <c r="I9" s="9">
        <f t="shared" ref="I9:I14" si="35">H9*$D$5</f>
        <v>92.362824015539914</v>
      </c>
      <c r="J9" s="9">
        <f t="shared" ref="J9:J14" si="36">1/(H9*$F$5)</f>
        <v>162.40300315499525</v>
      </c>
      <c r="K9" s="9">
        <f t="shared" ref="K9:K14" si="37">$C$3+$E$3</f>
        <v>54</v>
      </c>
      <c r="L9" s="9">
        <f t="shared" ref="L9:L14" si="38">I9-J9</f>
        <v>-70.040179139455333</v>
      </c>
      <c r="M9" s="9">
        <f t="shared" ref="M9:M14" si="39">SQRT(K9*K9+L9*L9)</f>
        <v>88.43996095593323</v>
      </c>
      <c r="N9" s="8">
        <f t="shared" ref="N9:N14" si="40">$A$3/M9</f>
        <v>0.11307105851146493</v>
      </c>
      <c r="O9" s="6">
        <f t="shared" ref="O9:O14" si="41">DEGREES(ATAN(L9/K9))</f>
        <v>-52.368278594258314</v>
      </c>
      <c r="P9" s="7">
        <f t="shared" ref="P9:P14" si="42">N9*$C$3</f>
        <v>2.7137054042751583</v>
      </c>
      <c r="Q9" s="7">
        <f t="shared" ref="Q9:Q14" si="43">N9*J9</f>
        <v>18.363079472176089</v>
      </c>
      <c r="R9" s="7">
        <f t="shared" ref="R9:R14" si="44">N9*SQRT($E$3*$E$3+I9*I9)</f>
        <v>10.980644375967472</v>
      </c>
      <c r="T9" s="4" t="s">
        <v>26</v>
      </c>
      <c r="U9" s="4" t="s">
        <v>27</v>
      </c>
      <c r="V9" s="4">
        <f t="shared" si="0"/>
        <v>590</v>
      </c>
      <c r="W9" s="4" t="s">
        <v>28</v>
      </c>
      <c r="Y9" s="4" t="s">
        <v>29</v>
      </c>
      <c r="Z9" s="4" t="s">
        <v>27</v>
      </c>
      <c r="AA9" s="4" t="s">
        <v>30</v>
      </c>
      <c r="AB9" s="4" t="s">
        <v>31</v>
      </c>
      <c r="AC9" s="4">
        <f t="shared" si="6"/>
        <v>590</v>
      </c>
      <c r="AD9" s="4" t="s">
        <v>27</v>
      </c>
      <c r="AE9" s="10">
        <f t="shared" si="7"/>
        <v>3707.079331235956</v>
      </c>
      <c r="AF9" s="4" t="s">
        <v>56</v>
      </c>
      <c r="AH9" s="4" t="s">
        <v>32</v>
      </c>
      <c r="AI9" s="4" t="s">
        <v>27</v>
      </c>
      <c r="AJ9" s="10">
        <f t="shared" si="1"/>
        <v>3707.079331235956</v>
      </c>
      <c r="AK9" s="4" t="s">
        <v>31</v>
      </c>
      <c r="AL9" s="4">
        <f t="shared" si="8"/>
        <v>30</v>
      </c>
      <c r="AM9" s="4" t="s">
        <v>31</v>
      </c>
      <c r="AN9" s="4" t="s">
        <v>33</v>
      </c>
      <c r="AO9" s="4" t="s">
        <v>27</v>
      </c>
      <c r="AP9" s="10">
        <f t="shared" si="2"/>
        <v>111.21237993707868</v>
      </c>
      <c r="AQ9" s="4" t="s">
        <v>34</v>
      </c>
      <c r="AS9" s="4" t="s">
        <v>35</v>
      </c>
      <c r="AT9" s="4" t="s">
        <v>27</v>
      </c>
      <c r="AU9" s="4">
        <v>1</v>
      </c>
      <c r="AV9" s="4" t="s">
        <v>36</v>
      </c>
      <c r="AW9" s="10" t="s">
        <v>37</v>
      </c>
      <c r="AX9" s="10">
        <f t="shared" si="9"/>
        <v>3707.079331235956</v>
      </c>
      <c r="AY9" s="10" t="s">
        <v>31</v>
      </c>
      <c r="AZ9" s="4">
        <f t="shared" si="10"/>
        <v>2</v>
      </c>
      <c r="BA9" s="4" t="s">
        <v>31</v>
      </c>
      <c r="BB9" s="4" t="s">
        <v>38</v>
      </c>
      <c r="BC9" s="4" t="s">
        <v>39</v>
      </c>
      <c r="BD9" s="4" t="s">
        <v>27</v>
      </c>
      <c r="BE9" s="10">
        <f t="shared" si="3"/>
        <v>134.87707041686045</v>
      </c>
      <c r="BF9" s="4" t="s">
        <v>34</v>
      </c>
      <c r="BH9" s="4" t="s">
        <v>40</v>
      </c>
      <c r="BI9" s="4" t="s">
        <v>27</v>
      </c>
      <c r="BJ9" s="4">
        <f t="shared" si="11"/>
        <v>24</v>
      </c>
      <c r="BK9" s="4" t="s">
        <v>41</v>
      </c>
      <c r="BL9" s="4">
        <f t="shared" si="12"/>
        <v>30</v>
      </c>
      <c r="BM9" s="4" t="s">
        <v>27</v>
      </c>
      <c r="BN9" s="10">
        <f t="shared" si="13"/>
        <v>54</v>
      </c>
      <c r="BO9" s="4" t="s">
        <v>34</v>
      </c>
      <c r="BQ9" s="4" t="s">
        <v>42</v>
      </c>
      <c r="BR9" s="4" t="s">
        <v>27</v>
      </c>
      <c r="BS9" s="10">
        <f t="shared" si="14"/>
        <v>111.21237993707868</v>
      </c>
      <c r="BT9" s="4" t="s">
        <v>43</v>
      </c>
      <c r="BU9" s="10">
        <f t="shared" si="15"/>
        <v>134.87707041686045</v>
      </c>
      <c r="BV9" s="4" t="s">
        <v>27</v>
      </c>
      <c r="BW9" s="10">
        <f t="shared" si="16"/>
        <v>-23.664690479781768</v>
      </c>
      <c r="BX9" s="4" t="s">
        <v>34</v>
      </c>
      <c r="BZ9" s="4" t="s">
        <v>44</v>
      </c>
      <c r="CA9" s="4" t="s">
        <v>27</v>
      </c>
      <c r="CB9" s="4" t="s">
        <v>45</v>
      </c>
      <c r="CC9" s="4" t="s">
        <v>37</v>
      </c>
      <c r="CD9" s="10">
        <f t="shared" si="17"/>
        <v>54</v>
      </c>
      <c r="CE9" s="4" t="s">
        <v>46</v>
      </c>
      <c r="CF9" s="4" t="s">
        <v>41</v>
      </c>
      <c r="CG9" s="10" t="s">
        <v>37</v>
      </c>
      <c r="CH9" s="10">
        <f t="shared" si="18"/>
        <v>-23.664690479781768</v>
      </c>
      <c r="CI9" s="4" t="s">
        <v>47</v>
      </c>
      <c r="CJ9" s="4" t="s">
        <v>27</v>
      </c>
      <c r="CK9" s="10">
        <f t="shared" si="19"/>
        <v>58.957760943779689</v>
      </c>
      <c r="CL9" s="4" t="s">
        <v>34</v>
      </c>
      <c r="CN9" s="4" t="s">
        <v>48</v>
      </c>
      <c r="CO9" s="4" t="s">
        <v>27</v>
      </c>
      <c r="CP9" s="4">
        <f t="shared" si="20"/>
        <v>10</v>
      </c>
      <c r="CQ9" s="4" t="s">
        <v>36</v>
      </c>
      <c r="CR9" s="10">
        <f t="shared" si="21"/>
        <v>58.957760943779689</v>
      </c>
      <c r="CS9" s="4" t="s">
        <v>27</v>
      </c>
      <c r="CT9" s="11">
        <f t="shared" si="22"/>
        <v>0.16961295408649751</v>
      </c>
      <c r="CU9" s="4" t="s">
        <v>49</v>
      </c>
      <c r="CW9" s="4" t="s">
        <v>50</v>
      </c>
      <c r="CX9" s="4" t="s">
        <v>27</v>
      </c>
      <c r="CY9" s="4" t="s">
        <v>51</v>
      </c>
      <c r="CZ9" s="4" t="s">
        <v>37</v>
      </c>
      <c r="DA9" s="10">
        <f t="shared" si="23"/>
        <v>-23.664690479781768</v>
      </c>
      <c r="DB9" s="4" t="s">
        <v>36</v>
      </c>
      <c r="DC9" s="10">
        <f t="shared" si="24"/>
        <v>54</v>
      </c>
      <c r="DD9" s="4" t="s">
        <v>39</v>
      </c>
      <c r="DE9" s="10" t="s">
        <v>27</v>
      </c>
      <c r="DF9" s="12">
        <f t="shared" si="25"/>
        <v>-23.664715415224972</v>
      </c>
      <c r="DG9" s="4" t="s">
        <v>31</v>
      </c>
      <c r="DI9" s="4" t="s">
        <v>52</v>
      </c>
      <c r="DJ9" s="4" t="s">
        <v>27</v>
      </c>
      <c r="DK9" s="11">
        <f t="shared" si="4"/>
        <v>0.16961295408649751</v>
      </c>
      <c r="DL9" s="4" t="s">
        <v>31</v>
      </c>
      <c r="DM9" s="4">
        <f t="shared" si="26"/>
        <v>24</v>
      </c>
      <c r="DN9" s="4" t="s">
        <v>27</v>
      </c>
      <c r="DO9" s="13">
        <f t="shared" si="5"/>
        <v>4.0707108980759408</v>
      </c>
      <c r="DP9" s="4" t="s">
        <v>53</v>
      </c>
      <c r="DR9" s="4" t="s">
        <v>54</v>
      </c>
      <c r="DS9" s="4" t="s">
        <v>27</v>
      </c>
      <c r="DT9" s="11">
        <f t="shared" si="27"/>
        <v>0.16961295408649751</v>
      </c>
      <c r="DU9" s="4" t="s">
        <v>31</v>
      </c>
      <c r="DV9" s="10">
        <f t="shared" si="28"/>
        <v>134.87707041686045</v>
      </c>
      <c r="DW9" s="4" t="s">
        <v>27</v>
      </c>
      <c r="DX9" s="13">
        <f t="shared" si="29"/>
        <v>22.876898351936244</v>
      </c>
      <c r="DY9" s="4" t="s">
        <v>53</v>
      </c>
      <c r="EA9" s="4" t="s">
        <v>55</v>
      </c>
      <c r="EB9" s="4" t="s">
        <v>27</v>
      </c>
      <c r="EC9" s="11">
        <f t="shared" si="30"/>
        <v>0.16961295408649751</v>
      </c>
      <c r="ED9" s="4" t="s">
        <v>31</v>
      </c>
      <c r="EE9" s="4" t="s">
        <v>45</v>
      </c>
      <c r="EF9" s="4" t="s">
        <v>37</v>
      </c>
      <c r="EG9" s="4">
        <f t="shared" si="31"/>
        <v>30</v>
      </c>
      <c r="EH9" s="4" t="s">
        <v>46</v>
      </c>
      <c r="EI9" s="4" t="s">
        <v>41</v>
      </c>
      <c r="EJ9" s="10">
        <f t="shared" si="32"/>
        <v>111.21237993707868</v>
      </c>
      <c r="EK9" s="4" t="s">
        <v>46</v>
      </c>
      <c r="EL9" s="4" t="s">
        <v>39</v>
      </c>
      <c r="EM9" s="4" t="s">
        <v>27</v>
      </c>
      <c r="EN9" s="13">
        <f t="shared" si="33"/>
        <v>19.537316662188449</v>
      </c>
      <c r="EO9" s="4" t="s">
        <v>53</v>
      </c>
    </row>
    <row r="10" spans="1:145" x14ac:dyDescent="0.25">
      <c r="A10" s="5">
        <v>590</v>
      </c>
      <c r="B10" s="5">
        <v>-24</v>
      </c>
      <c r="C10" s="5">
        <v>0.16600000000000001</v>
      </c>
      <c r="D10" s="5">
        <v>3.5</v>
      </c>
      <c r="E10" s="5">
        <v>18</v>
      </c>
      <c r="F10" s="5">
        <v>21</v>
      </c>
      <c r="H10" s="9">
        <f t="shared" si="34"/>
        <v>3707.079331235956</v>
      </c>
      <c r="I10" s="9">
        <f t="shared" si="35"/>
        <v>111.21237993707868</v>
      </c>
      <c r="J10" s="9">
        <f t="shared" si="36"/>
        <v>134.87707041686045</v>
      </c>
      <c r="K10" s="9">
        <f t="shared" si="37"/>
        <v>54</v>
      </c>
      <c r="L10" s="9">
        <f t="shared" si="38"/>
        <v>-23.664690479781768</v>
      </c>
      <c r="M10" s="9">
        <f t="shared" si="39"/>
        <v>58.957760943779689</v>
      </c>
      <c r="N10" s="8">
        <f t="shared" si="40"/>
        <v>0.16961295408649751</v>
      </c>
      <c r="O10" s="6">
        <f t="shared" si="41"/>
        <v>-23.664715415224972</v>
      </c>
      <c r="P10" s="7">
        <f t="shared" si="42"/>
        <v>4.0707108980759408</v>
      </c>
      <c r="Q10" s="7">
        <f t="shared" si="43"/>
        <v>22.876898351936244</v>
      </c>
      <c r="R10" s="7">
        <f t="shared" si="44"/>
        <v>19.537316662188449</v>
      </c>
      <c r="T10" s="4" t="s">
        <v>26</v>
      </c>
      <c r="U10" s="4" t="s">
        <v>27</v>
      </c>
      <c r="V10" s="4">
        <f t="shared" si="0"/>
        <v>640</v>
      </c>
      <c r="W10" s="4" t="s">
        <v>28</v>
      </c>
      <c r="Y10" s="4" t="s">
        <v>29</v>
      </c>
      <c r="Z10" s="4" t="s">
        <v>27</v>
      </c>
      <c r="AA10" s="4" t="s">
        <v>30</v>
      </c>
      <c r="AB10" s="4" t="s">
        <v>31</v>
      </c>
      <c r="AC10" s="4">
        <f t="shared" si="6"/>
        <v>640</v>
      </c>
      <c r="AD10" s="4" t="s">
        <v>27</v>
      </c>
      <c r="AE10" s="10">
        <f t="shared" si="7"/>
        <v>4021.2385965949352</v>
      </c>
      <c r="AF10" s="4" t="s">
        <v>56</v>
      </c>
      <c r="AH10" s="4" t="s">
        <v>32</v>
      </c>
      <c r="AI10" s="4" t="s">
        <v>27</v>
      </c>
      <c r="AJ10" s="10">
        <f t="shared" si="1"/>
        <v>4021.2385965949352</v>
      </c>
      <c r="AK10" s="4" t="s">
        <v>31</v>
      </c>
      <c r="AL10" s="4">
        <f t="shared" si="8"/>
        <v>30</v>
      </c>
      <c r="AM10" s="4" t="s">
        <v>31</v>
      </c>
      <c r="AN10" s="4" t="s">
        <v>33</v>
      </c>
      <c r="AO10" s="4" t="s">
        <v>27</v>
      </c>
      <c r="AP10" s="10">
        <f t="shared" si="2"/>
        <v>120.63715789784806</v>
      </c>
      <c r="AQ10" s="4" t="s">
        <v>34</v>
      </c>
      <c r="AS10" s="4" t="s">
        <v>35</v>
      </c>
      <c r="AT10" s="4" t="s">
        <v>27</v>
      </c>
      <c r="AU10" s="4">
        <v>1</v>
      </c>
      <c r="AV10" s="4" t="s">
        <v>36</v>
      </c>
      <c r="AW10" s="10" t="s">
        <v>37</v>
      </c>
      <c r="AX10" s="10">
        <f t="shared" si="9"/>
        <v>4021.2385965949352</v>
      </c>
      <c r="AY10" s="10" t="s">
        <v>31</v>
      </c>
      <c r="AZ10" s="4">
        <f t="shared" si="10"/>
        <v>2</v>
      </c>
      <c r="BA10" s="4" t="s">
        <v>31</v>
      </c>
      <c r="BB10" s="4" t="s">
        <v>38</v>
      </c>
      <c r="BC10" s="4" t="s">
        <v>39</v>
      </c>
      <c r="BD10" s="4" t="s">
        <v>27</v>
      </c>
      <c r="BE10" s="10">
        <f t="shared" si="3"/>
        <v>124.33979929054325</v>
      </c>
      <c r="BF10" s="4" t="s">
        <v>34</v>
      </c>
      <c r="BH10" s="4" t="s">
        <v>40</v>
      </c>
      <c r="BI10" s="4" t="s">
        <v>27</v>
      </c>
      <c r="BJ10" s="4">
        <f t="shared" si="11"/>
        <v>24</v>
      </c>
      <c r="BK10" s="4" t="s">
        <v>41</v>
      </c>
      <c r="BL10" s="4">
        <f t="shared" si="12"/>
        <v>30</v>
      </c>
      <c r="BM10" s="4" t="s">
        <v>27</v>
      </c>
      <c r="BN10" s="10">
        <f t="shared" si="13"/>
        <v>54</v>
      </c>
      <c r="BO10" s="4" t="s">
        <v>34</v>
      </c>
      <c r="BQ10" s="4" t="s">
        <v>42</v>
      </c>
      <c r="BR10" s="4" t="s">
        <v>27</v>
      </c>
      <c r="BS10" s="10">
        <f t="shared" si="14"/>
        <v>120.63715789784806</v>
      </c>
      <c r="BT10" s="4" t="s">
        <v>43</v>
      </c>
      <c r="BU10" s="10">
        <f t="shared" si="15"/>
        <v>124.33979929054325</v>
      </c>
      <c r="BV10" s="4" t="s">
        <v>27</v>
      </c>
      <c r="BW10" s="10">
        <f t="shared" si="16"/>
        <v>-3.7026413926951989</v>
      </c>
      <c r="BX10" s="4" t="s">
        <v>34</v>
      </c>
      <c r="BZ10" s="4" t="s">
        <v>44</v>
      </c>
      <c r="CA10" s="4" t="s">
        <v>27</v>
      </c>
      <c r="CB10" s="4" t="s">
        <v>45</v>
      </c>
      <c r="CC10" s="4" t="s">
        <v>37</v>
      </c>
      <c r="CD10" s="10">
        <f t="shared" si="17"/>
        <v>54</v>
      </c>
      <c r="CE10" s="4" t="s">
        <v>46</v>
      </c>
      <c r="CF10" s="4" t="s">
        <v>41</v>
      </c>
      <c r="CG10" s="10" t="s">
        <v>37</v>
      </c>
      <c r="CH10" s="10">
        <f t="shared" si="18"/>
        <v>-3.7026413926951989</v>
      </c>
      <c r="CI10" s="4" t="s">
        <v>47</v>
      </c>
      <c r="CJ10" s="4" t="s">
        <v>27</v>
      </c>
      <c r="CK10" s="10">
        <f t="shared" si="19"/>
        <v>54.12679145564514</v>
      </c>
      <c r="CL10" s="4" t="s">
        <v>34</v>
      </c>
      <c r="CN10" s="4" t="s">
        <v>48</v>
      </c>
      <c r="CO10" s="4" t="s">
        <v>27</v>
      </c>
      <c r="CP10" s="4">
        <f t="shared" si="20"/>
        <v>10</v>
      </c>
      <c r="CQ10" s="4" t="s">
        <v>36</v>
      </c>
      <c r="CR10" s="10">
        <f t="shared" si="21"/>
        <v>54.12679145564514</v>
      </c>
      <c r="CS10" s="4" t="s">
        <v>27</v>
      </c>
      <c r="CT10" s="11">
        <f t="shared" si="22"/>
        <v>0.18475139078204222</v>
      </c>
      <c r="CU10" s="4" t="s">
        <v>49</v>
      </c>
      <c r="CW10" s="4" t="s">
        <v>50</v>
      </c>
      <c r="CX10" s="4" t="s">
        <v>27</v>
      </c>
      <c r="CY10" s="4" t="s">
        <v>51</v>
      </c>
      <c r="CZ10" s="4" t="s">
        <v>37</v>
      </c>
      <c r="DA10" s="10">
        <f t="shared" si="23"/>
        <v>-3.7026413926951989</v>
      </c>
      <c r="DB10" s="4" t="s">
        <v>36</v>
      </c>
      <c r="DC10" s="10">
        <f t="shared" si="24"/>
        <v>54</v>
      </c>
      <c r="DD10" s="4" t="s">
        <v>39</v>
      </c>
      <c r="DE10" s="10" t="s">
        <v>27</v>
      </c>
      <c r="DF10" s="12">
        <f t="shared" si="25"/>
        <v>-3.9224850437611249</v>
      </c>
      <c r="DG10" s="4" t="s">
        <v>31</v>
      </c>
      <c r="DI10" s="4" t="s">
        <v>52</v>
      </c>
      <c r="DJ10" s="4" t="s">
        <v>27</v>
      </c>
      <c r="DK10" s="11">
        <f t="shared" si="4"/>
        <v>0.18475139078204222</v>
      </c>
      <c r="DL10" s="4" t="s">
        <v>31</v>
      </c>
      <c r="DM10" s="4">
        <f t="shared" si="26"/>
        <v>24</v>
      </c>
      <c r="DN10" s="4" t="s">
        <v>27</v>
      </c>
      <c r="DO10" s="13">
        <f t="shared" si="5"/>
        <v>4.4340333787690138</v>
      </c>
      <c r="DP10" s="4" t="s">
        <v>53</v>
      </c>
      <c r="DR10" s="4" t="s">
        <v>54</v>
      </c>
      <c r="DS10" s="4" t="s">
        <v>27</v>
      </c>
      <c r="DT10" s="11">
        <f t="shared" si="27"/>
        <v>0.18475139078204222</v>
      </c>
      <c r="DU10" s="4" t="s">
        <v>31</v>
      </c>
      <c r="DV10" s="10">
        <f t="shared" si="28"/>
        <v>124.33979929054325</v>
      </c>
      <c r="DW10" s="4" t="s">
        <v>27</v>
      </c>
      <c r="DX10" s="13">
        <f t="shared" si="29"/>
        <v>22.971950848487854</v>
      </c>
      <c r="DY10" s="4" t="s">
        <v>53</v>
      </c>
      <c r="EA10" s="4" t="s">
        <v>55</v>
      </c>
      <c r="EB10" s="4" t="s">
        <v>27</v>
      </c>
      <c r="EC10" s="11">
        <f t="shared" si="30"/>
        <v>0.18475139078204222</v>
      </c>
      <c r="ED10" s="4" t="s">
        <v>31</v>
      </c>
      <c r="EE10" s="4" t="s">
        <v>45</v>
      </c>
      <c r="EF10" s="4" t="s">
        <v>37</v>
      </c>
      <c r="EG10" s="4">
        <f t="shared" si="31"/>
        <v>30</v>
      </c>
      <c r="EH10" s="4" t="s">
        <v>46</v>
      </c>
      <c r="EI10" s="4" t="s">
        <v>41</v>
      </c>
      <c r="EJ10" s="10">
        <f t="shared" si="32"/>
        <v>120.63715789784806</v>
      </c>
      <c r="EK10" s="4" t="s">
        <v>46</v>
      </c>
      <c r="EL10" s="4" t="s">
        <v>39</v>
      </c>
      <c r="EM10" s="4" t="s">
        <v>27</v>
      </c>
      <c r="EN10" s="13">
        <f t="shared" si="33"/>
        <v>22.966703813945365</v>
      </c>
      <c r="EO10" s="4" t="s">
        <v>53</v>
      </c>
    </row>
    <row r="11" spans="1:145" x14ac:dyDescent="0.25">
      <c r="A11" s="5">
        <v>640</v>
      </c>
      <c r="B11" s="5">
        <v>0</v>
      </c>
      <c r="C11" s="5">
        <v>0.18</v>
      </c>
      <c r="D11" s="5">
        <v>4</v>
      </c>
      <c r="E11" s="5">
        <v>21</v>
      </c>
      <c r="F11" s="5">
        <v>21</v>
      </c>
      <c r="H11" s="9">
        <f t="shared" si="34"/>
        <v>4021.2385965949352</v>
      </c>
      <c r="I11" s="9">
        <f t="shared" si="35"/>
        <v>120.63715789784806</v>
      </c>
      <c r="J11" s="9">
        <f t="shared" si="36"/>
        <v>124.33979929054325</v>
      </c>
      <c r="K11" s="9">
        <f t="shared" si="37"/>
        <v>54</v>
      </c>
      <c r="L11" s="9">
        <f t="shared" si="38"/>
        <v>-3.7026413926951989</v>
      </c>
      <c r="M11" s="9">
        <f t="shared" si="39"/>
        <v>54.12679145564514</v>
      </c>
      <c r="N11" s="8">
        <f t="shared" si="40"/>
        <v>0.18475139078204222</v>
      </c>
      <c r="O11" s="6">
        <f t="shared" si="41"/>
        <v>-3.9224850437611249</v>
      </c>
      <c r="P11" s="7">
        <f t="shared" si="42"/>
        <v>4.4340333787690138</v>
      </c>
      <c r="Q11" s="7">
        <f t="shared" si="43"/>
        <v>22.971950848487854</v>
      </c>
      <c r="R11" s="7">
        <f t="shared" si="44"/>
        <v>22.966703813945365</v>
      </c>
      <c r="T11" s="4" t="s">
        <v>26</v>
      </c>
      <c r="U11" s="4" t="s">
        <v>27</v>
      </c>
      <c r="V11" s="4">
        <f t="shared" si="0"/>
        <v>690</v>
      </c>
      <c r="W11" s="4" t="s">
        <v>28</v>
      </c>
      <c r="Y11" s="4" t="s">
        <v>29</v>
      </c>
      <c r="Z11" s="4" t="s">
        <v>27</v>
      </c>
      <c r="AA11" s="4" t="s">
        <v>30</v>
      </c>
      <c r="AB11" s="4" t="s">
        <v>31</v>
      </c>
      <c r="AC11" s="4">
        <f t="shared" si="6"/>
        <v>690</v>
      </c>
      <c r="AD11" s="4" t="s">
        <v>27</v>
      </c>
      <c r="AE11" s="10">
        <f t="shared" si="7"/>
        <v>4335.3978619539148</v>
      </c>
      <c r="AF11" s="4" t="s">
        <v>56</v>
      </c>
      <c r="AH11" s="4" t="s">
        <v>32</v>
      </c>
      <c r="AI11" s="4" t="s">
        <v>27</v>
      </c>
      <c r="AJ11" s="10">
        <f t="shared" si="1"/>
        <v>4335.3978619539148</v>
      </c>
      <c r="AK11" s="4" t="s">
        <v>31</v>
      </c>
      <c r="AL11" s="4">
        <f t="shared" si="8"/>
        <v>30</v>
      </c>
      <c r="AM11" s="4" t="s">
        <v>31</v>
      </c>
      <c r="AN11" s="4" t="s">
        <v>33</v>
      </c>
      <c r="AO11" s="4" t="s">
        <v>27</v>
      </c>
      <c r="AP11" s="10">
        <f t="shared" si="2"/>
        <v>130.06193585861743</v>
      </c>
      <c r="AQ11" s="4" t="s">
        <v>34</v>
      </c>
      <c r="AS11" s="4" t="s">
        <v>35</v>
      </c>
      <c r="AT11" s="4" t="s">
        <v>27</v>
      </c>
      <c r="AU11" s="4">
        <v>1</v>
      </c>
      <c r="AV11" s="4" t="s">
        <v>36</v>
      </c>
      <c r="AW11" s="10" t="s">
        <v>37</v>
      </c>
      <c r="AX11" s="10">
        <f t="shared" si="9"/>
        <v>4335.3978619539148</v>
      </c>
      <c r="AY11" s="10" t="s">
        <v>31</v>
      </c>
      <c r="AZ11" s="4">
        <f t="shared" si="10"/>
        <v>2</v>
      </c>
      <c r="BA11" s="4" t="s">
        <v>31</v>
      </c>
      <c r="BB11" s="4" t="s">
        <v>38</v>
      </c>
      <c r="BC11" s="4" t="s">
        <v>39</v>
      </c>
      <c r="BD11" s="4" t="s">
        <v>27</v>
      </c>
      <c r="BE11" s="10">
        <f t="shared" si="3"/>
        <v>115.32966890717053</v>
      </c>
      <c r="BF11" s="4" t="s">
        <v>34</v>
      </c>
      <c r="BH11" s="4" t="s">
        <v>40</v>
      </c>
      <c r="BI11" s="4" t="s">
        <v>27</v>
      </c>
      <c r="BJ11" s="4">
        <f t="shared" si="11"/>
        <v>24</v>
      </c>
      <c r="BK11" s="4" t="s">
        <v>41</v>
      </c>
      <c r="BL11" s="4">
        <f t="shared" si="12"/>
        <v>30</v>
      </c>
      <c r="BM11" s="4" t="s">
        <v>27</v>
      </c>
      <c r="BN11" s="10">
        <f t="shared" si="13"/>
        <v>54</v>
      </c>
      <c r="BO11" s="4" t="s">
        <v>34</v>
      </c>
      <c r="BQ11" s="4" t="s">
        <v>42</v>
      </c>
      <c r="BR11" s="4" t="s">
        <v>27</v>
      </c>
      <c r="BS11" s="10">
        <f t="shared" si="14"/>
        <v>130.06193585861743</v>
      </c>
      <c r="BT11" s="4" t="s">
        <v>43</v>
      </c>
      <c r="BU11" s="10">
        <f t="shared" si="15"/>
        <v>115.32966890717053</v>
      </c>
      <c r="BV11" s="4" t="s">
        <v>27</v>
      </c>
      <c r="BW11" s="10">
        <f t="shared" si="16"/>
        <v>14.732266951446903</v>
      </c>
      <c r="BX11" s="4" t="s">
        <v>34</v>
      </c>
      <c r="BZ11" s="4" t="s">
        <v>44</v>
      </c>
      <c r="CA11" s="4" t="s">
        <v>27</v>
      </c>
      <c r="CB11" s="4" t="s">
        <v>45</v>
      </c>
      <c r="CC11" s="4" t="s">
        <v>37</v>
      </c>
      <c r="CD11" s="10">
        <f t="shared" si="17"/>
        <v>54</v>
      </c>
      <c r="CE11" s="4" t="s">
        <v>46</v>
      </c>
      <c r="CF11" s="4" t="s">
        <v>41</v>
      </c>
      <c r="CG11" s="10" t="s">
        <v>37</v>
      </c>
      <c r="CH11" s="10">
        <f t="shared" si="18"/>
        <v>14.732266951446903</v>
      </c>
      <c r="CI11" s="4" t="s">
        <v>47</v>
      </c>
      <c r="CJ11" s="4" t="s">
        <v>27</v>
      </c>
      <c r="CK11" s="10">
        <f t="shared" si="19"/>
        <v>55.973562415918238</v>
      </c>
      <c r="CL11" s="4" t="s">
        <v>34</v>
      </c>
      <c r="CN11" s="4" t="s">
        <v>48</v>
      </c>
      <c r="CO11" s="4" t="s">
        <v>27</v>
      </c>
      <c r="CP11" s="4">
        <f t="shared" si="20"/>
        <v>10</v>
      </c>
      <c r="CQ11" s="4" t="s">
        <v>36</v>
      </c>
      <c r="CR11" s="10">
        <f t="shared" si="21"/>
        <v>55.973562415918238</v>
      </c>
      <c r="CS11" s="4" t="s">
        <v>27</v>
      </c>
      <c r="CT11" s="11">
        <f t="shared" si="22"/>
        <v>0.17865577191056389</v>
      </c>
      <c r="CU11" s="4" t="s">
        <v>49</v>
      </c>
      <c r="CW11" s="4" t="s">
        <v>50</v>
      </c>
      <c r="CX11" s="4" t="s">
        <v>27</v>
      </c>
      <c r="CY11" s="4" t="s">
        <v>51</v>
      </c>
      <c r="CZ11" s="4" t="s">
        <v>37</v>
      </c>
      <c r="DA11" s="10">
        <f t="shared" si="23"/>
        <v>14.732266951446903</v>
      </c>
      <c r="DB11" s="4" t="s">
        <v>36</v>
      </c>
      <c r="DC11" s="10">
        <f t="shared" si="24"/>
        <v>54</v>
      </c>
      <c r="DD11" s="4" t="s">
        <v>39</v>
      </c>
      <c r="DE11" s="10" t="s">
        <v>27</v>
      </c>
      <c r="DF11" s="12">
        <f t="shared" si="25"/>
        <v>15.260050767315009</v>
      </c>
      <c r="DG11" s="4" t="s">
        <v>31</v>
      </c>
      <c r="DI11" s="4" t="s">
        <v>52</v>
      </c>
      <c r="DJ11" s="4" t="s">
        <v>27</v>
      </c>
      <c r="DK11" s="11">
        <f t="shared" si="4"/>
        <v>0.17865577191056389</v>
      </c>
      <c r="DL11" s="4" t="s">
        <v>31</v>
      </c>
      <c r="DM11" s="4">
        <f t="shared" si="26"/>
        <v>24</v>
      </c>
      <c r="DN11" s="4" t="s">
        <v>27</v>
      </c>
      <c r="DO11" s="13">
        <f t="shared" si="5"/>
        <v>4.2877385258535332</v>
      </c>
      <c r="DP11" s="4" t="s">
        <v>53</v>
      </c>
      <c r="DR11" s="4" t="s">
        <v>54</v>
      </c>
      <c r="DS11" s="4" t="s">
        <v>27</v>
      </c>
      <c r="DT11" s="11">
        <f t="shared" si="27"/>
        <v>0.17865577191056389</v>
      </c>
      <c r="DU11" s="4" t="s">
        <v>31</v>
      </c>
      <c r="DV11" s="10">
        <f t="shared" si="28"/>
        <v>115.32966890717053</v>
      </c>
      <c r="DW11" s="4" t="s">
        <v>27</v>
      </c>
      <c r="DX11" s="13">
        <f t="shared" si="29"/>
        <v>20.60431102280031</v>
      </c>
      <c r="DY11" s="4" t="s">
        <v>53</v>
      </c>
      <c r="EA11" s="4" t="s">
        <v>55</v>
      </c>
      <c r="EB11" s="4" t="s">
        <v>27</v>
      </c>
      <c r="EC11" s="11">
        <f t="shared" si="30"/>
        <v>0.17865577191056389</v>
      </c>
      <c r="ED11" s="4" t="s">
        <v>31</v>
      </c>
      <c r="EE11" s="4" t="s">
        <v>45</v>
      </c>
      <c r="EF11" s="4" t="s">
        <v>37</v>
      </c>
      <c r="EG11" s="4">
        <f t="shared" si="31"/>
        <v>30</v>
      </c>
      <c r="EH11" s="4" t="s">
        <v>46</v>
      </c>
      <c r="EI11" s="4" t="s">
        <v>41</v>
      </c>
      <c r="EJ11" s="10">
        <f t="shared" si="32"/>
        <v>130.06193585861743</v>
      </c>
      <c r="EK11" s="4" t="s">
        <v>46</v>
      </c>
      <c r="EL11" s="4" t="s">
        <v>39</v>
      </c>
      <c r="EM11" s="4" t="s">
        <v>27</v>
      </c>
      <c r="EN11" s="13">
        <f t="shared" si="33"/>
        <v>23.846434881406953</v>
      </c>
      <c r="EO11" s="4" t="s">
        <v>53</v>
      </c>
    </row>
    <row r="12" spans="1:145" x14ac:dyDescent="0.25">
      <c r="A12" s="5">
        <v>690</v>
      </c>
      <c r="B12" s="5">
        <v>18</v>
      </c>
      <c r="C12" s="5">
        <v>0.16600000000000001</v>
      </c>
      <c r="D12" s="5">
        <v>3.5</v>
      </c>
      <c r="E12" s="5">
        <v>21</v>
      </c>
      <c r="F12" s="5">
        <v>18</v>
      </c>
      <c r="H12" s="9">
        <f t="shared" si="34"/>
        <v>4335.3978619539148</v>
      </c>
      <c r="I12" s="9">
        <f t="shared" si="35"/>
        <v>130.06193585861743</v>
      </c>
      <c r="J12" s="9">
        <f t="shared" si="36"/>
        <v>115.32966890717053</v>
      </c>
      <c r="K12" s="9">
        <f t="shared" si="37"/>
        <v>54</v>
      </c>
      <c r="L12" s="9">
        <f t="shared" si="38"/>
        <v>14.732266951446903</v>
      </c>
      <c r="M12" s="9">
        <f t="shared" si="39"/>
        <v>55.973562415918238</v>
      </c>
      <c r="N12" s="8">
        <f t="shared" si="40"/>
        <v>0.17865577191056389</v>
      </c>
      <c r="O12" s="6">
        <f t="shared" si="41"/>
        <v>15.260050767315009</v>
      </c>
      <c r="P12" s="7">
        <f t="shared" si="42"/>
        <v>4.2877385258535332</v>
      </c>
      <c r="Q12" s="7">
        <f t="shared" si="43"/>
        <v>20.60431102280031</v>
      </c>
      <c r="R12" s="7">
        <f t="shared" si="44"/>
        <v>23.846434881406953</v>
      </c>
      <c r="T12" s="4" t="s">
        <v>26</v>
      </c>
      <c r="U12" s="4" t="s">
        <v>27</v>
      </c>
      <c r="V12" s="4">
        <f t="shared" si="0"/>
        <v>790</v>
      </c>
      <c r="W12" s="4" t="s">
        <v>28</v>
      </c>
      <c r="Y12" s="4" t="s">
        <v>29</v>
      </c>
      <c r="Z12" s="4" t="s">
        <v>27</v>
      </c>
      <c r="AA12" s="4" t="s">
        <v>30</v>
      </c>
      <c r="AB12" s="4" t="s">
        <v>31</v>
      </c>
      <c r="AC12" s="4">
        <f t="shared" si="6"/>
        <v>790</v>
      </c>
      <c r="AD12" s="4" t="s">
        <v>27</v>
      </c>
      <c r="AE12" s="10">
        <f t="shared" si="7"/>
        <v>4963.7163926718731</v>
      </c>
      <c r="AF12" s="4" t="s">
        <v>56</v>
      </c>
      <c r="AH12" s="4" t="s">
        <v>32</v>
      </c>
      <c r="AI12" s="4" t="s">
        <v>27</v>
      </c>
      <c r="AJ12" s="10">
        <f t="shared" si="1"/>
        <v>4963.7163926718731</v>
      </c>
      <c r="AK12" s="4" t="s">
        <v>31</v>
      </c>
      <c r="AL12" s="4">
        <f t="shared" si="8"/>
        <v>30</v>
      </c>
      <c r="AM12" s="4" t="s">
        <v>31</v>
      </c>
      <c r="AN12" s="4" t="s">
        <v>33</v>
      </c>
      <c r="AO12" s="4" t="s">
        <v>27</v>
      </c>
      <c r="AP12" s="10">
        <f t="shared" si="2"/>
        <v>148.91149178015618</v>
      </c>
      <c r="AQ12" s="4" t="s">
        <v>34</v>
      </c>
      <c r="AS12" s="4" t="s">
        <v>35</v>
      </c>
      <c r="AT12" s="4" t="s">
        <v>27</v>
      </c>
      <c r="AU12" s="4">
        <v>1</v>
      </c>
      <c r="AV12" s="4" t="s">
        <v>36</v>
      </c>
      <c r="AW12" s="10" t="s">
        <v>37</v>
      </c>
      <c r="AX12" s="10">
        <f t="shared" si="9"/>
        <v>4963.7163926718731</v>
      </c>
      <c r="AY12" s="10" t="s">
        <v>31</v>
      </c>
      <c r="AZ12" s="4">
        <f t="shared" si="10"/>
        <v>2</v>
      </c>
      <c r="BA12" s="4" t="s">
        <v>31</v>
      </c>
      <c r="BB12" s="4" t="s">
        <v>38</v>
      </c>
      <c r="BC12" s="4" t="s">
        <v>39</v>
      </c>
      <c r="BD12" s="4" t="s">
        <v>27</v>
      </c>
      <c r="BE12" s="10">
        <f t="shared" si="3"/>
        <v>100.73097664044009</v>
      </c>
      <c r="BF12" s="4" t="s">
        <v>34</v>
      </c>
      <c r="BH12" s="4" t="s">
        <v>40</v>
      </c>
      <c r="BI12" s="4" t="s">
        <v>27</v>
      </c>
      <c r="BJ12" s="4">
        <f t="shared" si="11"/>
        <v>24</v>
      </c>
      <c r="BK12" s="4" t="s">
        <v>41</v>
      </c>
      <c r="BL12" s="4">
        <f t="shared" si="12"/>
        <v>30</v>
      </c>
      <c r="BM12" s="4" t="s">
        <v>27</v>
      </c>
      <c r="BN12" s="10">
        <f t="shared" si="13"/>
        <v>54</v>
      </c>
      <c r="BO12" s="4" t="s">
        <v>34</v>
      </c>
      <c r="BQ12" s="4" t="s">
        <v>42</v>
      </c>
      <c r="BR12" s="4" t="s">
        <v>27</v>
      </c>
      <c r="BS12" s="10">
        <f t="shared" si="14"/>
        <v>148.91149178015618</v>
      </c>
      <c r="BT12" s="4" t="s">
        <v>43</v>
      </c>
      <c r="BU12" s="10">
        <f t="shared" si="15"/>
        <v>100.73097664044009</v>
      </c>
      <c r="BV12" s="4" t="s">
        <v>27</v>
      </c>
      <c r="BW12" s="10">
        <f t="shared" si="16"/>
        <v>48.180515139716093</v>
      </c>
      <c r="BX12" s="4" t="s">
        <v>34</v>
      </c>
      <c r="BZ12" s="4" t="s">
        <v>44</v>
      </c>
      <c r="CA12" s="4" t="s">
        <v>27</v>
      </c>
      <c r="CB12" s="4" t="s">
        <v>45</v>
      </c>
      <c r="CC12" s="4" t="s">
        <v>37</v>
      </c>
      <c r="CD12" s="10">
        <f t="shared" si="17"/>
        <v>54</v>
      </c>
      <c r="CE12" s="4" t="s">
        <v>46</v>
      </c>
      <c r="CF12" s="4" t="s">
        <v>41</v>
      </c>
      <c r="CG12" s="10" t="s">
        <v>37</v>
      </c>
      <c r="CH12" s="10">
        <f t="shared" si="18"/>
        <v>48.180515139716093</v>
      </c>
      <c r="CI12" s="4" t="s">
        <v>47</v>
      </c>
      <c r="CJ12" s="4" t="s">
        <v>27</v>
      </c>
      <c r="CK12" s="10">
        <f t="shared" si="19"/>
        <v>72.369620968528025</v>
      </c>
      <c r="CL12" s="4" t="s">
        <v>34</v>
      </c>
      <c r="CN12" s="4" t="s">
        <v>48</v>
      </c>
      <c r="CO12" s="4" t="s">
        <v>27</v>
      </c>
      <c r="CP12" s="4">
        <f t="shared" si="20"/>
        <v>10</v>
      </c>
      <c r="CQ12" s="4" t="s">
        <v>36</v>
      </c>
      <c r="CR12" s="10">
        <f t="shared" si="21"/>
        <v>72.369620968528025</v>
      </c>
      <c r="CS12" s="4" t="s">
        <v>27</v>
      </c>
      <c r="CT12" s="11">
        <f t="shared" si="22"/>
        <v>0.13817952707461026</v>
      </c>
      <c r="CU12" s="4" t="s">
        <v>49</v>
      </c>
      <c r="CW12" s="4" t="s">
        <v>50</v>
      </c>
      <c r="CX12" s="4" t="s">
        <v>27</v>
      </c>
      <c r="CY12" s="4" t="s">
        <v>51</v>
      </c>
      <c r="CZ12" s="4" t="s">
        <v>37</v>
      </c>
      <c r="DA12" s="10">
        <f t="shared" si="23"/>
        <v>48.180515139716093</v>
      </c>
      <c r="DB12" s="4" t="s">
        <v>36</v>
      </c>
      <c r="DC12" s="10">
        <f t="shared" si="24"/>
        <v>54</v>
      </c>
      <c r="DD12" s="4" t="s">
        <v>39</v>
      </c>
      <c r="DE12" s="10" t="s">
        <v>27</v>
      </c>
      <c r="DF12" s="12">
        <f t="shared" si="25"/>
        <v>41.740355930655042</v>
      </c>
      <c r="DG12" s="4" t="s">
        <v>31</v>
      </c>
      <c r="DI12" s="4" t="s">
        <v>52</v>
      </c>
      <c r="DJ12" s="4" t="s">
        <v>27</v>
      </c>
      <c r="DK12" s="11">
        <f t="shared" si="4"/>
        <v>0.13817952707461026</v>
      </c>
      <c r="DL12" s="4" t="s">
        <v>31</v>
      </c>
      <c r="DM12" s="4">
        <f t="shared" si="26"/>
        <v>24</v>
      </c>
      <c r="DN12" s="4" t="s">
        <v>27</v>
      </c>
      <c r="DO12" s="13">
        <f t="shared" si="5"/>
        <v>3.3163086497906464</v>
      </c>
      <c r="DP12" s="4" t="s">
        <v>53</v>
      </c>
      <c r="DR12" s="4" t="s">
        <v>54</v>
      </c>
      <c r="DS12" s="4" t="s">
        <v>27</v>
      </c>
      <c r="DT12" s="11">
        <f t="shared" si="27"/>
        <v>0.13817952707461026</v>
      </c>
      <c r="DU12" s="4" t="s">
        <v>31</v>
      </c>
      <c r="DV12" s="10">
        <f t="shared" si="28"/>
        <v>100.73097664044009</v>
      </c>
      <c r="DW12" s="4" t="s">
        <v>27</v>
      </c>
      <c r="DX12" s="13">
        <f t="shared" si="29"/>
        <v>13.918958713939626</v>
      </c>
      <c r="DY12" s="4" t="s">
        <v>53</v>
      </c>
      <c r="EA12" s="4" t="s">
        <v>55</v>
      </c>
      <c r="EB12" s="4" t="s">
        <v>27</v>
      </c>
      <c r="EC12" s="11">
        <f t="shared" si="30"/>
        <v>0.13817952707461026</v>
      </c>
      <c r="ED12" s="4" t="s">
        <v>31</v>
      </c>
      <c r="EE12" s="4" t="s">
        <v>45</v>
      </c>
      <c r="EF12" s="4" t="s">
        <v>37</v>
      </c>
      <c r="EG12" s="4">
        <f t="shared" si="31"/>
        <v>30</v>
      </c>
      <c r="EH12" s="4" t="s">
        <v>46</v>
      </c>
      <c r="EI12" s="4" t="s">
        <v>41</v>
      </c>
      <c r="EJ12" s="10">
        <f t="shared" si="32"/>
        <v>148.91149178015618</v>
      </c>
      <c r="EK12" s="4" t="s">
        <v>46</v>
      </c>
      <c r="EL12" s="4" t="s">
        <v>39</v>
      </c>
      <c r="EM12" s="4" t="s">
        <v>27</v>
      </c>
      <c r="EN12" s="13">
        <f t="shared" si="33"/>
        <v>20.989935175797132</v>
      </c>
      <c r="EO12" s="4" t="s">
        <v>53</v>
      </c>
    </row>
    <row r="13" spans="1:145" x14ac:dyDescent="0.25">
      <c r="A13" s="5">
        <v>790</v>
      </c>
      <c r="B13" s="5">
        <v>39</v>
      </c>
      <c r="C13" s="5">
        <v>0.13</v>
      </c>
      <c r="D13" s="5">
        <v>2.75</v>
      </c>
      <c r="E13" s="5">
        <v>18</v>
      </c>
      <c r="F13" s="5">
        <v>12.5</v>
      </c>
      <c r="H13" s="9">
        <f t="shared" si="34"/>
        <v>4963.7163926718731</v>
      </c>
      <c r="I13" s="9">
        <f t="shared" si="35"/>
        <v>148.91149178015618</v>
      </c>
      <c r="J13" s="9">
        <f t="shared" si="36"/>
        <v>100.73097664044009</v>
      </c>
      <c r="K13" s="9">
        <f t="shared" si="37"/>
        <v>54</v>
      </c>
      <c r="L13" s="9">
        <f t="shared" si="38"/>
        <v>48.180515139716093</v>
      </c>
      <c r="M13" s="9">
        <f t="shared" si="39"/>
        <v>72.369620968528025</v>
      </c>
      <c r="N13" s="8">
        <f t="shared" si="40"/>
        <v>0.13817952707461026</v>
      </c>
      <c r="O13" s="6">
        <f t="shared" si="41"/>
        <v>41.740355930655042</v>
      </c>
      <c r="P13" s="7">
        <f t="shared" si="42"/>
        <v>3.3163086497906464</v>
      </c>
      <c r="Q13" s="7">
        <f t="shared" si="43"/>
        <v>13.918958713939626</v>
      </c>
      <c r="R13" s="7">
        <f t="shared" si="44"/>
        <v>20.989935175797132</v>
      </c>
      <c r="T13" s="4" t="s">
        <v>26</v>
      </c>
      <c r="U13" s="4" t="s">
        <v>27</v>
      </c>
      <c r="V13" s="4">
        <f t="shared" si="0"/>
        <v>890</v>
      </c>
      <c r="W13" s="4" t="s">
        <v>28</v>
      </c>
      <c r="Y13" s="4" t="s">
        <v>29</v>
      </c>
      <c r="Z13" s="4" t="s">
        <v>27</v>
      </c>
      <c r="AA13" s="4" t="s">
        <v>30</v>
      </c>
      <c r="AB13" s="4" t="s">
        <v>31</v>
      </c>
      <c r="AC13" s="4">
        <f t="shared" si="6"/>
        <v>890</v>
      </c>
      <c r="AD13" s="4" t="s">
        <v>27</v>
      </c>
      <c r="AE13" s="10">
        <f t="shared" si="7"/>
        <v>5592.0349233898314</v>
      </c>
      <c r="AF13" s="4" t="s">
        <v>56</v>
      </c>
      <c r="AH13" s="4" t="s">
        <v>32</v>
      </c>
      <c r="AI13" s="4" t="s">
        <v>27</v>
      </c>
      <c r="AJ13" s="10">
        <f t="shared" si="1"/>
        <v>5592.0349233898314</v>
      </c>
      <c r="AK13" s="4" t="s">
        <v>31</v>
      </c>
      <c r="AL13" s="4">
        <f t="shared" si="8"/>
        <v>30</v>
      </c>
      <c r="AM13" s="4" t="s">
        <v>31</v>
      </c>
      <c r="AN13" s="4" t="s">
        <v>33</v>
      </c>
      <c r="AO13" s="4" t="s">
        <v>27</v>
      </c>
      <c r="AP13" s="10">
        <f t="shared" si="2"/>
        <v>167.76104770169493</v>
      </c>
      <c r="AQ13" s="4" t="s">
        <v>34</v>
      </c>
      <c r="AS13" s="4" t="s">
        <v>35</v>
      </c>
      <c r="AT13" s="4" t="s">
        <v>27</v>
      </c>
      <c r="AU13" s="4">
        <v>1</v>
      </c>
      <c r="AV13" s="4" t="s">
        <v>36</v>
      </c>
      <c r="AW13" s="10" t="s">
        <v>37</v>
      </c>
      <c r="AX13" s="10">
        <f t="shared" si="9"/>
        <v>5592.0349233898314</v>
      </c>
      <c r="AY13" s="10" t="s">
        <v>31</v>
      </c>
      <c r="AZ13" s="4">
        <f t="shared" si="10"/>
        <v>2</v>
      </c>
      <c r="BA13" s="4" t="s">
        <v>31</v>
      </c>
      <c r="BB13" s="4" t="s">
        <v>38</v>
      </c>
      <c r="BC13" s="4" t="s">
        <v>39</v>
      </c>
      <c r="BD13" s="4" t="s">
        <v>27</v>
      </c>
      <c r="BE13" s="10">
        <f t="shared" si="3"/>
        <v>89.412889377469313</v>
      </c>
      <c r="BF13" s="4" t="s">
        <v>34</v>
      </c>
      <c r="BH13" s="4" t="s">
        <v>40</v>
      </c>
      <c r="BI13" s="4" t="s">
        <v>27</v>
      </c>
      <c r="BJ13" s="4">
        <f t="shared" si="11"/>
        <v>24</v>
      </c>
      <c r="BK13" s="4" t="s">
        <v>41</v>
      </c>
      <c r="BL13" s="4">
        <f t="shared" si="12"/>
        <v>30</v>
      </c>
      <c r="BM13" s="4" t="s">
        <v>27</v>
      </c>
      <c r="BN13" s="10">
        <f t="shared" si="13"/>
        <v>54</v>
      </c>
      <c r="BO13" s="4" t="s">
        <v>34</v>
      </c>
      <c r="BQ13" s="4" t="s">
        <v>42</v>
      </c>
      <c r="BR13" s="4" t="s">
        <v>27</v>
      </c>
      <c r="BS13" s="10">
        <f t="shared" si="14"/>
        <v>167.76104770169493</v>
      </c>
      <c r="BT13" s="4" t="s">
        <v>43</v>
      </c>
      <c r="BU13" s="10">
        <f t="shared" si="15"/>
        <v>89.412889377469313</v>
      </c>
      <c r="BV13" s="4" t="s">
        <v>27</v>
      </c>
      <c r="BW13" s="10">
        <f t="shared" si="16"/>
        <v>78.348158324225622</v>
      </c>
      <c r="BX13" s="4" t="s">
        <v>34</v>
      </c>
      <c r="BZ13" s="4" t="s">
        <v>44</v>
      </c>
      <c r="CA13" s="4" t="s">
        <v>27</v>
      </c>
      <c r="CB13" s="4" t="s">
        <v>45</v>
      </c>
      <c r="CC13" s="4" t="s">
        <v>37</v>
      </c>
      <c r="CD13" s="10">
        <f t="shared" si="17"/>
        <v>54</v>
      </c>
      <c r="CE13" s="4" t="s">
        <v>46</v>
      </c>
      <c r="CF13" s="4" t="s">
        <v>41</v>
      </c>
      <c r="CG13" s="10" t="s">
        <v>37</v>
      </c>
      <c r="CH13" s="10">
        <f t="shared" si="18"/>
        <v>78.348158324225622</v>
      </c>
      <c r="CI13" s="4" t="s">
        <v>47</v>
      </c>
      <c r="CJ13" s="4" t="s">
        <v>27</v>
      </c>
      <c r="CK13" s="10">
        <f t="shared" si="19"/>
        <v>95.154789226806258</v>
      </c>
      <c r="CL13" s="4" t="s">
        <v>34</v>
      </c>
      <c r="CN13" s="4" t="s">
        <v>48</v>
      </c>
      <c r="CO13" s="4" t="s">
        <v>27</v>
      </c>
      <c r="CP13" s="4">
        <f t="shared" si="20"/>
        <v>10</v>
      </c>
      <c r="CQ13" s="4" t="s">
        <v>36</v>
      </c>
      <c r="CR13" s="10">
        <f t="shared" si="21"/>
        <v>95.154789226806258</v>
      </c>
      <c r="CS13" s="4" t="s">
        <v>27</v>
      </c>
      <c r="CT13" s="11">
        <f t="shared" si="22"/>
        <v>0.10509192528569943</v>
      </c>
      <c r="CU13" s="4" t="s">
        <v>49</v>
      </c>
      <c r="CW13" s="4" t="s">
        <v>50</v>
      </c>
      <c r="CX13" s="4" t="s">
        <v>27</v>
      </c>
      <c r="CY13" s="4" t="s">
        <v>51</v>
      </c>
      <c r="CZ13" s="4" t="s">
        <v>37</v>
      </c>
      <c r="DA13" s="10">
        <f t="shared" si="23"/>
        <v>78.348158324225622</v>
      </c>
      <c r="DB13" s="4" t="s">
        <v>36</v>
      </c>
      <c r="DC13" s="10">
        <f t="shared" si="24"/>
        <v>54</v>
      </c>
      <c r="DD13" s="4" t="s">
        <v>39</v>
      </c>
      <c r="DE13" s="10" t="s">
        <v>27</v>
      </c>
      <c r="DF13" s="12">
        <f t="shared" si="25"/>
        <v>55.424174254862855</v>
      </c>
      <c r="DG13" s="4" t="s">
        <v>31</v>
      </c>
      <c r="DI13" s="4" t="s">
        <v>52</v>
      </c>
      <c r="DJ13" s="4" t="s">
        <v>27</v>
      </c>
      <c r="DK13" s="11">
        <f t="shared" si="4"/>
        <v>0.10509192528569943</v>
      </c>
      <c r="DL13" s="4" t="s">
        <v>31</v>
      </c>
      <c r="DM13" s="4">
        <f t="shared" si="26"/>
        <v>24</v>
      </c>
      <c r="DN13" s="4" t="s">
        <v>27</v>
      </c>
      <c r="DO13" s="13">
        <f t="shared" si="5"/>
        <v>2.5222062068567861</v>
      </c>
      <c r="DP13" s="4" t="s">
        <v>53</v>
      </c>
      <c r="DR13" s="4" t="s">
        <v>54</v>
      </c>
      <c r="DS13" s="4" t="s">
        <v>27</v>
      </c>
      <c r="DT13" s="11">
        <f t="shared" si="27"/>
        <v>0.10509192528569943</v>
      </c>
      <c r="DU13" s="4" t="s">
        <v>31</v>
      </c>
      <c r="DV13" s="10">
        <f t="shared" si="28"/>
        <v>89.412889377469313</v>
      </c>
      <c r="DW13" s="4" t="s">
        <v>27</v>
      </c>
      <c r="DX13" s="13">
        <f t="shared" si="29"/>
        <v>9.3965726900355122</v>
      </c>
      <c r="DY13" s="4" t="s">
        <v>53</v>
      </c>
      <c r="EA13" s="4" t="s">
        <v>55</v>
      </c>
      <c r="EB13" s="4" t="s">
        <v>27</v>
      </c>
      <c r="EC13" s="11">
        <f t="shared" si="30"/>
        <v>0.10509192528569943</v>
      </c>
      <c r="ED13" s="4" t="s">
        <v>31</v>
      </c>
      <c r="EE13" s="4" t="s">
        <v>45</v>
      </c>
      <c r="EF13" s="4" t="s">
        <v>37</v>
      </c>
      <c r="EG13" s="4">
        <f t="shared" si="31"/>
        <v>30</v>
      </c>
      <c r="EH13" s="4" t="s">
        <v>46</v>
      </c>
      <c r="EI13" s="4" t="s">
        <v>41</v>
      </c>
      <c r="EJ13" s="10">
        <f t="shared" si="32"/>
        <v>167.76104770169493</v>
      </c>
      <c r="EK13" s="4" t="s">
        <v>46</v>
      </c>
      <c r="EL13" s="4" t="s">
        <v>39</v>
      </c>
      <c r="EM13" s="4" t="s">
        <v>27</v>
      </c>
      <c r="EN13" s="13">
        <f t="shared" si="33"/>
        <v>17.910010328412866</v>
      </c>
      <c r="EO13" s="4" t="s">
        <v>53</v>
      </c>
    </row>
    <row r="14" spans="1:145" x14ac:dyDescent="0.25">
      <c r="A14" s="5">
        <v>890</v>
      </c>
      <c r="B14" s="5">
        <v>51</v>
      </c>
      <c r="C14" s="5">
        <v>0.1</v>
      </c>
      <c r="D14" s="5">
        <v>2.2999999999999998</v>
      </c>
      <c r="E14" s="5">
        <v>4</v>
      </c>
      <c r="F14" s="5">
        <v>8.5</v>
      </c>
      <c r="H14" s="9">
        <f t="shared" si="34"/>
        <v>5592.0349233898314</v>
      </c>
      <c r="I14" s="9">
        <f t="shared" si="35"/>
        <v>167.76104770169493</v>
      </c>
      <c r="J14" s="9">
        <f t="shared" si="36"/>
        <v>89.412889377469313</v>
      </c>
      <c r="K14" s="9">
        <f t="shared" si="37"/>
        <v>54</v>
      </c>
      <c r="L14" s="9">
        <f t="shared" si="38"/>
        <v>78.348158324225622</v>
      </c>
      <c r="M14" s="9">
        <f t="shared" si="39"/>
        <v>95.154789226806258</v>
      </c>
      <c r="N14" s="8">
        <f t="shared" si="40"/>
        <v>0.10509192528569943</v>
      </c>
      <c r="O14" s="6">
        <f t="shared" si="41"/>
        <v>55.424174254862855</v>
      </c>
      <c r="P14" s="7">
        <f t="shared" si="42"/>
        <v>2.5222062068567861</v>
      </c>
      <c r="Q14" s="7">
        <f t="shared" si="43"/>
        <v>9.3965726900355122</v>
      </c>
      <c r="R14" s="7">
        <f t="shared" si="44"/>
        <v>17.910010328412866</v>
      </c>
    </row>
  </sheetData>
  <sheetProtection algorithmName="SHA-512" hashValue="FcAF3ftYDD6CLWfatxa1IM6J9boYlBV3Kr+ljChXc6FS6+L5PbJFA7JrdlYSoxifycLSbVuEb+6aHO8eksANvw==" saltValue="7ym14PbKROthp2P7RS31jw==" spinCount="100000" sheet="1" objects="1" scenarios="1" selectLockedCells="1" selectUnlockedCells="1"/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2013-11-30T21:46:19Z</dcterms:modified>
</cp:coreProperties>
</file>