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360" windowHeight="5340"/>
  </bookViews>
  <sheets>
    <sheet name="PointMLP-elite" sheetId="1" r:id="rId1"/>
    <sheet name="PointNeXt-S" sheetId="2" r:id="rId2"/>
    <sheet name="PointNet++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45" i="1" l="1"/>
  <c r="AX44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" i="1"/>
  <c r="AW45" i="1"/>
  <c r="AW44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" i="1"/>
  <c r="AV45" i="1"/>
  <c r="AV44" i="1"/>
  <c r="AV37" i="1"/>
  <c r="AV36" i="1"/>
  <c r="AV34" i="1"/>
  <c r="AV33" i="1"/>
  <c r="AV32" i="1"/>
  <c r="AV29" i="1"/>
  <c r="AV28" i="1"/>
  <c r="AV27" i="1"/>
  <c r="AV25" i="1"/>
  <c r="AV24" i="1"/>
  <c r="AV23" i="1"/>
  <c r="AV19" i="1"/>
  <c r="AV18" i="1"/>
  <c r="AV22" i="1"/>
  <c r="AV16" i="1"/>
  <c r="AV15" i="1"/>
  <c r="AV14" i="1"/>
  <c r="AV11" i="1"/>
  <c r="AV10" i="1"/>
  <c r="AV8" i="1"/>
  <c r="AV7" i="1"/>
  <c r="AV6" i="1"/>
  <c r="AV3" i="1"/>
  <c r="AL37" i="1" l="1"/>
  <c r="AL36" i="1"/>
  <c r="AL34" i="1"/>
  <c r="AL33" i="1"/>
  <c r="AL32" i="1"/>
  <c r="AL29" i="1"/>
  <c r="AL28" i="1"/>
  <c r="AL27" i="1"/>
  <c r="AL25" i="1"/>
  <c r="AL24" i="1"/>
  <c r="AL23" i="1"/>
  <c r="AL22" i="1"/>
  <c r="AL19" i="1"/>
  <c r="AL18" i="1"/>
  <c r="AL16" i="1"/>
  <c r="AL15" i="1"/>
  <c r="AL14" i="1"/>
  <c r="AL11" i="1"/>
  <c r="AL10" i="1"/>
  <c r="AL8" i="1"/>
  <c r="AL7" i="1"/>
  <c r="AL3" i="1"/>
  <c r="AL6" i="1"/>
  <c r="AM34" i="1"/>
  <c r="AM33" i="1"/>
  <c r="AM32" i="1"/>
  <c r="AM24" i="1" l="1"/>
  <c r="AM23" i="1"/>
  <c r="AM22" i="1"/>
  <c r="AM16" i="1"/>
  <c r="AM15" i="1"/>
  <c r="AM14" i="1"/>
  <c r="AM7" i="1"/>
  <c r="AM6" i="1"/>
  <c r="AM25" i="1" l="1"/>
  <c r="Q19" i="1" l="1"/>
  <c r="Q18" i="1"/>
  <c r="AQ31" i="1" l="1"/>
  <c r="AQ21" i="1"/>
  <c r="AQ13" i="1"/>
  <c r="AQ5" i="1"/>
  <c r="AS6" i="1" s="1"/>
  <c r="AR5" i="1" l="1"/>
  <c r="AR6" i="1"/>
  <c r="U5" i="1"/>
  <c r="AO5" i="1"/>
  <c r="Q37" i="1" l="1"/>
  <c r="Q36" i="1"/>
  <c r="Q34" i="1"/>
  <c r="Q33" i="1"/>
  <c r="Q32" i="1"/>
  <c r="Q29" i="1"/>
  <c r="Q28" i="1"/>
  <c r="Q27" i="1"/>
  <c r="Q25" i="1"/>
  <c r="Q24" i="1"/>
  <c r="Q23" i="1"/>
  <c r="Q22" i="1"/>
  <c r="Q16" i="1"/>
  <c r="Q15" i="1"/>
  <c r="Q14" i="1"/>
  <c r="Q11" i="1"/>
  <c r="Q10" i="1"/>
  <c r="Q8" i="1"/>
  <c r="Q7" i="1"/>
  <c r="Q45" i="1" l="1"/>
  <c r="Q6" i="1"/>
  <c r="Q3" i="1"/>
  <c r="Q44" i="1" s="1"/>
  <c r="AI44" i="1" s="1"/>
  <c r="Q46" i="1" l="1"/>
  <c r="O37" i="1"/>
  <c r="O36" i="1"/>
  <c r="O34" i="1"/>
  <c r="O33" i="1"/>
  <c r="O32" i="1"/>
  <c r="O29" i="1"/>
  <c r="O28" i="1"/>
  <c r="O25" i="1"/>
  <c r="O24" i="1"/>
  <c r="O23" i="1"/>
  <c r="O22" i="1"/>
  <c r="O19" i="1"/>
  <c r="O18" i="1"/>
  <c r="O16" i="1"/>
  <c r="O15" i="1"/>
  <c r="O11" i="1"/>
  <c r="O14" i="1"/>
  <c r="O10" i="1"/>
  <c r="O8" i="1"/>
  <c r="O7" i="1"/>
  <c r="O6" i="1"/>
  <c r="M3" i="1"/>
  <c r="U31" i="1"/>
  <c r="U21" i="1"/>
  <c r="U13" i="1"/>
  <c r="T30" i="1"/>
  <c r="T20" i="1"/>
  <c r="T12" i="1"/>
  <c r="T4" i="1"/>
  <c r="T5" i="1"/>
  <c r="R30" i="1"/>
  <c r="R20" i="1"/>
  <c r="R12" i="1"/>
  <c r="R5" i="1"/>
  <c r="AG5" i="1" s="1"/>
  <c r="R4" i="1"/>
  <c r="U20" i="1" l="1"/>
  <c r="AG20" i="1"/>
  <c r="U4" i="1"/>
  <c r="AO4" i="1" s="1"/>
  <c r="AG4" i="1"/>
  <c r="AH5" i="1"/>
  <c r="AP5" i="1"/>
  <c r="U12" i="1"/>
  <c r="AG12" i="1"/>
  <c r="U30" i="1"/>
  <c r="AG30" i="1"/>
  <c r="U44" i="1"/>
  <c r="M4" i="1"/>
  <c r="M5" i="1"/>
  <c r="M6" i="1"/>
  <c r="M7" i="1"/>
  <c r="M8" i="1"/>
  <c r="M10" i="1"/>
  <c r="M11" i="1"/>
  <c r="M12" i="1"/>
  <c r="M13" i="1"/>
  <c r="M14" i="1"/>
  <c r="M15" i="1"/>
  <c r="M16" i="1"/>
  <c r="M18" i="1"/>
  <c r="M19" i="1"/>
  <c r="M20" i="1"/>
  <c r="M21" i="1"/>
  <c r="M27" i="1"/>
  <c r="M28" i="1"/>
  <c r="M29" i="1"/>
  <c r="M30" i="1"/>
  <c r="M31" i="1"/>
  <c r="M32" i="1"/>
  <c r="M33" i="1"/>
  <c r="M34" i="1"/>
  <c r="M36" i="1"/>
  <c r="M37" i="1"/>
  <c r="M22" i="1"/>
  <c r="M24" i="1"/>
  <c r="M25" i="1"/>
  <c r="M23" i="1"/>
  <c r="AH4" i="1" l="1"/>
  <c r="AP4" i="1"/>
  <c r="P39" i="1"/>
  <c r="O39" i="1"/>
  <c r="L39" i="1"/>
  <c r="K39" i="1"/>
  <c r="J39" i="1"/>
  <c r="P37" i="1"/>
  <c r="P36" i="1"/>
  <c r="P29" i="1"/>
  <c r="P28" i="1"/>
  <c r="P27" i="1"/>
  <c r="P19" i="1"/>
  <c r="P18" i="1"/>
  <c r="P11" i="1"/>
  <c r="P10" i="1"/>
  <c r="P43" i="1"/>
  <c r="P41" i="1"/>
  <c r="S31" i="1"/>
  <c r="R31" i="1"/>
  <c r="AG31" i="1" s="1"/>
  <c r="S30" i="1"/>
  <c r="S21" i="1"/>
  <c r="R21" i="1"/>
  <c r="AG21" i="1" s="1"/>
  <c r="S20" i="1"/>
  <c r="S13" i="1"/>
  <c r="R13" i="1"/>
  <c r="AG13" i="1" s="1"/>
  <c r="AG44" i="1" s="1"/>
  <c r="AI45" i="1" s="1"/>
  <c r="S12" i="1"/>
  <c r="S5" i="1"/>
  <c r="S4" i="1"/>
  <c r="P3" i="1"/>
  <c r="P33" i="1"/>
  <c r="P34" i="1"/>
  <c r="P32" i="1"/>
  <c r="P23" i="1"/>
  <c r="P24" i="1"/>
  <c r="P25" i="1"/>
  <c r="P22" i="1"/>
  <c r="P15" i="1"/>
  <c r="P16" i="1"/>
  <c r="P14" i="1"/>
  <c r="P7" i="1"/>
  <c r="P8" i="1"/>
  <c r="P6" i="1"/>
  <c r="R44" i="1" l="1"/>
  <c r="S44" i="1"/>
  <c r="P44" i="1"/>
  <c r="O43" i="1"/>
  <c r="L43" i="1"/>
  <c r="K43" i="1"/>
  <c r="J43" i="1"/>
  <c r="K42" i="1"/>
  <c r="J42" i="1"/>
  <c r="O41" i="1"/>
  <c r="L41" i="1"/>
  <c r="K41" i="1"/>
  <c r="J41" i="1"/>
  <c r="K40" i="1"/>
  <c r="J40" i="1"/>
  <c r="L37" i="1"/>
  <c r="K37" i="1"/>
  <c r="J37" i="1"/>
  <c r="L36" i="1"/>
  <c r="K36" i="1"/>
  <c r="J36" i="1"/>
  <c r="L34" i="1"/>
  <c r="K34" i="1"/>
  <c r="J34" i="1"/>
  <c r="L33" i="1"/>
  <c r="K33" i="1"/>
  <c r="J33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O27" i="1"/>
  <c r="L27" i="1"/>
  <c r="K27" i="1"/>
  <c r="J27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8" i="1"/>
  <c r="K8" i="1"/>
  <c r="J8" i="1"/>
  <c r="N8" i="1" s="1"/>
  <c r="L7" i="1"/>
  <c r="K7" i="1"/>
  <c r="J7" i="1"/>
  <c r="L6" i="1"/>
  <c r="K6" i="1"/>
  <c r="J6" i="1"/>
  <c r="L5" i="1"/>
  <c r="K5" i="1"/>
  <c r="J5" i="1"/>
  <c r="L4" i="1"/>
  <c r="K4" i="1"/>
  <c r="J4" i="1"/>
  <c r="O3" i="1"/>
  <c r="L3" i="1"/>
  <c r="K3" i="1"/>
  <c r="J3" i="1"/>
  <c r="N32" i="1" l="1"/>
  <c r="N34" i="1"/>
  <c r="N7" i="1"/>
  <c r="N14" i="1"/>
  <c r="N25" i="1"/>
  <c r="N6" i="1"/>
  <c r="N10" i="1"/>
  <c r="N19" i="1"/>
  <c r="N28" i="1"/>
  <c r="N33" i="1"/>
  <c r="N3" i="1"/>
  <c r="AM3" i="1" s="1"/>
  <c r="N23" i="1"/>
  <c r="N41" i="1"/>
  <c r="O44" i="1"/>
  <c r="N16" i="1"/>
  <c r="L44" i="1"/>
  <c r="N11" i="1"/>
  <c r="N15" i="1"/>
  <c r="N27" i="1"/>
  <c r="N39" i="1"/>
  <c r="N37" i="1"/>
  <c r="N24" i="1"/>
  <c r="N36" i="1"/>
  <c r="N43" i="1"/>
  <c r="N18" i="1"/>
  <c r="N22" i="1"/>
  <c r="N29" i="1"/>
  <c r="N44" i="1" l="1"/>
</calcChain>
</file>

<file path=xl/comments1.xml><?xml version="1.0" encoding="utf-8"?>
<comments xmlns="http://schemas.openxmlformats.org/spreadsheetml/2006/main">
  <authors>
    <author>作者</author>
  </authors>
  <commentList>
    <comment ref="A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</t>
        </r>
      </text>
    </comment>
    <comment ref="Y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考虑因素：总存储块数少；数据计算量和访问量少</t>
        </r>
      </text>
    </comment>
    <comment ref="AD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考虑因素：总存储块数少；数据计算量和访问量少</t>
        </r>
      </text>
    </comment>
    <comment ref="AI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输入是3个通道，但每个点需要16个周期才能输出，</t>
        </r>
      </text>
    </comment>
    <comment ref="AM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但是早在前一轮就开始读数据进来了，因此以总体数据访问量来算为准</t>
        </r>
      </text>
    </comment>
    <comment ref="R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No=Ni/2则为3/8Nip^2</t>
        </r>
      </text>
    </comment>
    <comment ref="S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先比较每个点与新点的距离和与点集的距离最小，再比较出最大，所以2*N^2*3/8</t>
        </r>
      </text>
    </comment>
    <comment ref="T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=(Crd+Dist*2因为同时读写)*Nip + Crd*Nop</t>
        </r>
      </text>
    </comment>
    <comment ref="U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（Crd+Dist*2次读写）*计算次数 + 写Nop
</t>
        </r>
      </text>
    </comment>
    <comment ref="AG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单核下：各自是比MLP计算时间29K的10倍</t>
        </r>
      </text>
    </comment>
    <comment ref="T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KNN与FPS同时工作时，也需要存下输入的坐标</t>
        </r>
      </text>
    </comment>
    <comment ref="U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输入坐标+MAP读写两次</t>
        </r>
      </text>
    </comment>
    <comment ref="AP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带宽过大，且为了缩短时间多核时，带宽倍增</t>
        </r>
      </text>
    </comment>
    <comment ref="AR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只负责写，按照总MLP时间的一半即15K
</t>
        </r>
      </text>
    </comment>
    <comment ref="AS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MP急速需要MAP，既要存储又要带宽，不如直接存下</t>
        </r>
      </text>
    </comment>
    <comment ref="S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先比较每个点与新点的距离和与点集的距离最小，再比较出最大，所以2*N^2*3/8</t>
        </r>
      </text>
    </comment>
    <comment ref="S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先比较每个点与新点的距离和与点集的距离最小，再比较出最大，所以2*N^2*3/8</t>
        </r>
      </text>
    </comment>
    <comment ref="S3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先比较每个点与新点的距离和与点集的距离最小，再比较出最大，所以2*N^2*3/8</t>
        </r>
      </text>
    </comment>
    <comment ref="D3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对N pooling，来源于PointNet++分类分支的maxpooling</t>
        </r>
      </text>
    </comment>
    <comment ref="P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与0.8G算法计算量相当了</t>
        </r>
      </text>
    </comment>
    <comment ref="AI45" authorId="0" shapeId="0">
      <text>
        <r>
          <rPr>
            <b/>
            <sz val="9"/>
            <color indexed="81"/>
            <rFont val="宋体"/>
            <family val="3"/>
            <charset val="134"/>
          </rPr>
          <t>ZHOU：
至少20倍加速，对FPS和KNN同时工作时，FPS12核，KNN8
核</t>
        </r>
      </text>
    </comment>
  </commentList>
</comments>
</file>

<file path=xl/sharedStrings.xml><?xml version="1.0" encoding="utf-8"?>
<sst xmlns="http://schemas.openxmlformats.org/spreadsheetml/2006/main" count="273" uniqueCount="156">
  <si>
    <t>Layer</t>
  </si>
  <si>
    <t>input</t>
  </si>
  <si>
    <t>output</t>
  </si>
  <si>
    <t>Filter</t>
  </si>
  <si>
    <t>Ni</t>
  </si>
  <si>
    <t>K</t>
  </si>
  <si>
    <t>Ci</t>
  </si>
  <si>
    <t>No</t>
  </si>
  <si>
    <t>Co</t>
  </si>
  <si>
    <t>Nf</t>
  </si>
  <si>
    <t>Embedding</t>
  </si>
  <si>
    <t>FPS</t>
    <phoneticPr fontId="1" type="noConversion"/>
  </si>
  <si>
    <t>KNN</t>
    <phoneticPr fontId="1" type="noConversion"/>
  </si>
  <si>
    <t>GA</t>
    <phoneticPr fontId="1" type="noConversion"/>
  </si>
  <si>
    <t>ConvBNReLU1D</t>
    <phoneticPr fontId="1" type="noConversion"/>
  </si>
  <si>
    <t>ConvBNReLURes1D</t>
    <phoneticPr fontId="1" type="noConversion"/>
  </si>
  <si>
    <t>Aggregation</t>
    <phoneticPr fontId="1" type="noConversion"/>
  </si>
  <si>
    <t>Maxpooling</t>
    <phoneticPr fontId="1" type="noConversion"/>
  </si>
  <si>
    <t>PresMLP</t>
    <phoneticPr fontId="1" type="noConversion"/>
  </si>
  <si>
    <t>PosMLP</t>
    <phoneticPr fontId="1" type="noConversion"/>
  </si>
  <si>
    <t>Stage2</t>
    <phoneticPr fontId="1" type="noConversion"/>
  </si>
  <si>
    <t>Stage1</t>
    <phoneticPr fontId="1" type="noConversion"/>
  </si>
  <si>
    <t>ConvBNReLU1D (c*2)</t>
    <phoneticPr fontId="1" type="noConversion"/>
  </si>
  <si>
    <t>ConvBNReLURes1D (bottle-neck)</t>
    <phoneticPr fontId="1" type="noConversion"/>
  </si>
  <si>
    <t>stage3</t>
    <phoneticPr fontId="1" type="noConversion"/>
  </si>
  <si>
    <t>stage4</t>
    <phoneticPr fontId="1" type="noConversion"/>
  </si>
  <si>
    <t>FC</t>
    <phoneticPr fontId="1" type="noConversion"/>
  </si>
  <si>
    <t>FC BN RELU 512</t>
    <phoneticPr fontId="1" type="noConversion"/>
  </si>
  <si>
    <t>dropout 0.5</t>
    <phoneticPr fontId="1" type="noConversion"/>
  </si>
  <si>
    <t>FC BN RELU 256</t>
    <phoneticPr fontId="1" type="noConversion"/>
  </si>
  <si>
    <t>class 40</t>
    <phoneticPr fontId="1" type="noConversion"/>
  </si>
  <si>
    <r>
      <t>output</t>
    </r>
    <r>
      <rPr>
        <sz val="11"/>
        <color theme="1"/>
        <rFont val="等线"/>
        <family val="2"/>
      </rPr>
      <t>数据量</t>
    </r>
    <r>
      <rPr>
        <sz val="11"/>
        <color theme="1"/>
        <rFont val="Times New Roman"/>
        <family val="1"/>
      </rPr>
      <t>/K</t>
    </r>
    <phoneticPr fontId="1" type="noConversion"/>
  </si>
  <si>
    <r>
      <t>weight</t>
    </r>
    <r>
      <rPr>
        <sz val="11"/>
        <color theme="1"/>
        <rFont val="等线"/>
        <family val="2"/>
      </rPr>
      <t>数据量</t>
    </r>
    <r>
      <rPr>
        <sz val="11"/>
        <color theme="1"/>
        <rFont val="Times New Roman"/>
        <family val="1"/>
      </rPr>
      <t>/K</t>
    </r>
    <phoneticPr fontId="1" type="noConversion"/>
  </si>
  <si>
    <t>计算量/K</t>
    <phoneticPr fontId="1" type="noConversion"/>
  </si>
  <si>
    <t>距离比较</t>
    <phoneticPr fontId="1" type="noConversion"/>
  </si>
  <si>
    <r>
      <t>input</t>
    </r>
    <r>
      <rPr>
        <sz val="11"/>
        <color theme="1"/>
        <rFont val="等线"/>
        <family val="2"/>
      </rPr>
      <t>数据量</t>
    </r>
    <r>
      <rPr>
        <sz val="11"/>
        <color theme="1"/>
        <rFont val="Times New Roman"/>
        <family val="1"/>
      </rPr>
      <t>without K/K</t>
    </r>
    <phoneticPr fontId="1" type="noConversion"/>
  </si>
  <si>
    <r>
      <t>input</t>
    </r>
    <r>
      <rPr>
        <sz val="11"/>
        <color theme="0" tint="-0.34998626667073579"/>
        <rFont val="等线"/>
        <family val="2"/>
      </rPr>
      <t>数据量</t>
    </r>
    <r>
      <rPr>
        <sz val="11"/>
        <color theme="0" tint="-0.34998626667073579"/>
        <rFont val="Times New Roman"/>
        <family val="1"/>
      </rPr>
      <t>with K/K</t>
    </r>
    <phoneticPr fontId="1" type="noConversion"/>
  </si>
  <si>
    <t>所需硬件存储量(KB)</t>
    <phoneticPr fontId="1" type="noConversion"/>
  </si>
  <si>
    <t>最差情况（均存片上）</t>
    <phoneticPr fontId="1" type="noConversion"/>
  </si>
  <si>
    <t>所需数据访问量KB</t>
    <phoneticPr fontId="1" type="noConversion"/>
  </si>
  <si>
    <r>
      <t>filter</t>
    </r>
    <r>
      <rPr>
        <sz val="11"/>
        <color theme="1"/>
        <rFont val="宋体"/>
        <family val="3"/>
        <charset val="134"/>
      </rPr>
      <t>只有</t>
    </r>
    <r>
      <rPr>
        <sz val="11"/>
        <color theme="1"/>
        <rFont val="Times New Roman"/>
        <family val="1"/>
      </rPr>
      <t>16</t>
    </r>
    <r>
      <rPr>
        <sz val="11"/>
        <color theme="1"/>
        <rFont val="宋体"/>
        <family val="3"/>
        <charset val="134"/>
      </rPr>
      <t>个，能一次用完</t>
    </r>
    <r>
      <rPr>
        <sz val="11"/>
        <color theme="1"/>
        <rFont val="Times New Roman"/>
        <family val="1"/>
      </rPr>
      <t>IFM</t>
    </r>
    <r>
      <rPr>
        <sz val="11"/>
        <color theme="1"/>
        <rFont val="宋体"/>
        <family val="3"/>
        <charset val="134"/>
      </rPr>
      <t>，因此全存</t>
    </r>
    <r>
      <rPr>
        <sz val="11"/>
        <color theme="1"/>
        <rFont val="Times New Roman"/>
        <family val="1"/>
      </rPr>
      <t>filter</t>
    </r>
    <r>
      <rPr>
        <sz val="11"/>
        <color theme="1"/>
        <rFont val="宋体"/>
        <family val="3"/>
        <charset val="134"/>
      </rPr>
      <t>一个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给</t>
    </r>
    <r>
      <rPr>
        <sz val="11"/>
        <color theme="1"/>
        <rFont val="Times New Roman"/>
        <family val="1"/>
      </rPr>
      <t>A</t>
    </r>
    <r>
      <rPr>
        <sz val="11"/>
        <color theme="1"/>
        <rFont val="宋体"/>
        <family val="3"/>
        <charset val="134"/>
      </rPr>
      <t>，不能存</t>
    </r>
    <r>
      <rPr>
        <sz val="11"/>
        <color theme="1"/>
        <rFont val="Times New Roman"/>
        <family val="1"/>
      </rPr>
      <t>OFM</t>
    </r>
    <r>
      <rPr>
        <sz val="11"/>
        <color theme="1"/>
        <rFont val="宋体"/>
        <family val="3"/>
        <charset val="134"/>
      </rPr>
      <t>，剩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还是不够</t>
    </r>
    <r>
      <rPr>
        <sz val="11"/>
        <color theme="1"/>
        <rFont val="Times New Roman"/>
        <family val="1"/>
      </rPr>
      <t>FPS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imes New Roman"/>
        <family val="1"/>
      </rPr>
      <t>KNN</t>
    </r>
    <phoneticPr fontId="1" type="noConversion"/>
  </si>
  <si>
    <r>
      <rPr>
        <sz val="11"/>
        <color theme="1"/>
        <rFont val="宋体"/>
        <family val="3"/>
        <charset val="134"/>
      </rPr>
      <t>同上，</t>
    </r>
    <r>
      <rPr>
        <sz val="11"/>
        <color theme="1"/>
        <rFont val="Times New Roman"/>
        <family val="1"/>
      </rPr>
      <t>filter</t>
    </r>
    <r>
      <rPr>
        <sz val="11"/>
        <color theme="1"/>
        <rFont val="宋体"/>
        <family val="3"/>
        <charset val="134"/>
      </rPr>
      <t>全簇到</t>
    </r>
    <r>
      <rPr>
        <sz val="11"/>
        <color theme="1"/>
        <rFont val="Times New Roman"/>
        <family val="1"/>
      </rPr>
      <t>SYA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CTR</t>
    </r>
    <r>
      <rPr>
        <sz val="11"/>
        <color theme="1"/>
        <rFont val="宋体"/>
        <family val="3"/>
        <charset val="134"/>
      </rPr>
      <t>不够</t>
    </r>
    <phoneticPr fontId="1" type="noConversion"/>
  </si>
  <si>
    <r>
      <t>filter</t>
    </r>
    <r>
      <rPr>
        <sz val="11"/>
        <color theme="1"/>
        <rFont val="宋体"/>
        <family val="3"/>
        <charset val="134"/>
      </rPr>
      <t>不能全放，这时，全存到片上的就要全并行输入，让</t>
    </r>
    <r>
      <rPr>
        <sz val="11"/>
        <color theme="1"/>
        <rFont val="Times New Roman"/>
        <family val="1"/>
      </rPr>
      <t>loop</t>
    </r>
    <r>
      <rPr>
        <sz val="11"/>
        <color theme="1"/>
        <rFont val="宋体"/>
        <family val="3"/>
        <charset val="134"/>
      </rPr>
      <t>的数据次数少，如全存</t>
    </r>
    <r>
      <rPr>
        <sz val="11"/>
        <color theme="1"/>
        <rFont val="Times New Roman"/>
        <family val="1"/>
      </rPr>
      <t>filter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IFMloop</t>
    </r>
    <r>
      <rPr>
        <sz val="11"/>
        <color theme="1"/>
        <rFont val="宋体"/>
        <family val="3"/>
        <charset val="134"/>
      </rPr>
      <t>两次，</t>
    </r>
    <r>
      <rPr>
        <sz val="11"/>
        <color theme="1"/>
        <rFont val="Times New Roman"/>
        <family val="1"/>
      </rPr>
      <t>filte</t>
    </r>
    <r>
      <rPr>
        <sz val="11"/>
        <color theme="1"/>
        <rFont val="宋体"/>
        <family val="3"/>
        <charset val="134"/>
      </rPr>
      <t>两个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IFM</t>
    </r>
    <r>
      <rPr>
        <sz val="11"/>
        <color theme="1"/>
        <rFont val="宋体"/>
        <family val="3"/>
        <charset val="134"/>
      </rPr>
      <t>一个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，剩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，够用</t>
    </r>
    <phoneticPr fontId="1" type="noConversion"/>
  </si>
  <si>
    <r>
      <t>filter</t>
    </r>
    <r>
      <rPr>
        <sz val="11"/>
        <color theme="1"/>
        <rFont val="宋体"/>
        <family val="3"/>
        <charset val="134"/>
      </rPr>
      <t>有</t>
    </r>
    <r>
      <rPr>
        <sz val="11"/>
        <color theme="1"/>
        <rFont val="Times New Roman"/>
        <family val="1"/>
      </rPr>
      <t>64</t>
    </r>
    <r>
      <rPr>
        <sz val="11"/>
        <color theme="1"/>
        <rFont val="宋体"/>
        <family val="3"/>
        <charset val="134"/>
      </rPr>
      <t>个，能一次用完</t>
    </r>
    <r>
      <rPr>
        <sz val="11"/>
        <color theme="1"/>
        <rFont val="Times New Roman"/>
        <family val="1"/>
      </rPr>
      <t>IFM</t>
    </r>
    <r>
      <rPr>
        <sz val="11"/>
        <color theme="1"/>
        <rFont val="宋体"/>
        <family val="3"/>
        <charset val="134"/>
      </rPr>
      <t>，因此全存</t>
    </r>
    <r>
      <rPr>
        <sz val="11"/>
        <color theme="1"/>
        <rFont val="Times New Roman"/>
        <family val="1"/>
      </rPr>
      <t>filter2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给</t>
    </r>
    <r>
      <rPr>
        <sz val="11"/>
        <color theme="1"/>
        <rFont val="Times New Roman"/>
        <family val="1"/>
      </rPr>
      <t>A</t>
    </r>
    <r>
      <rPr>
        <sz val="11"/>
        <color theme="1"/>
        <rFont val="宋体"/>
        <family val="3"/>
        <charset val="134"/>
      </rPr>
      <t>，不能存</t>
    </r>
    <r>
      <rPr>
        <sz val="11"/>
        <color theme="1"/>
        <rFont val="Times New Roman"/>
        <family val="1"/>
      </rPr>
      <t>OFM</t>
    </r>
    <r>
      <rPr>
        <sz val="11"/>
        <color theme="1"/>
        <rFont val="宋体"/>
        <family val="3"/>
        <charset val="134"/>
      </rPr>
      <t>，剩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够</t>
    </r>
    <r>
      <rPr>
        <sz val="11"/>
        <color theme="1"/>
        <rFont val="Times New Roman"/>
        <family val="1"/>
      </rPr>
      <t>FPS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imes New Roman"/>
        <family val="1"/>
      </rPr>
      <t>KNN</t>
    </r>
    <phoneticPr fontId="1" type="noConversion"/>
  </si>
  <si>
    <t>Total</t>
    <phoneticPr fontId="1" type="noConversion"/>
  </si>
  <si>
    <t>所需时间/cycle</t>
    <phoneticPr fontId="1" type="noConversion"/>
  </si>
  <si>
    <r>
      <rPr>
        <sz val="11"/>
        <color theme="1"/>
        <rFont val="宋体"/>
        <family val="3"/>
        <charset val="134"/>
      </rPr>
      <t>存储分配：</t>
    </r>
    <r>
      <rPr>
        <sz val="11"/>
        <color theme="1"/>
        <rFont val="Times New Roman"/>
        <family val="1"/>
      </rPr>
      <t>IFM</t>
    </r>
    <r>
      <rPr>
        <sz val="11"/>
        <color theme="1"/>
        <rFont val="宋体"/>
        <family val="3"/>
        <charset val="134"/>
      </rPr>
      <t>：能全存</t>
    </r>
    <r>
      <rPr>
        <sz val="11"/>
        <color theme="1"/>
        <rFont val="Times New Roman"/>
        <family val="1"/>
      </rPr>
      <t>filter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imes New Roman"/>
        <family val="1"/>
      </rPr>
      <t>IFM,</t>
    </r>
    <r>
      <rPr>
        <sz val="11"/>
        <color theme="1"/>
        <rFont val="宋体"/>
        <family val="3"/>
        <charset val="134"/>
      </rPr>
      <t>且</t>
    </r>
    <r>
      <rPr>
        <sz val="11"/>
        <color theme="1"/>
        <rFont val="Times New Roman"/>
        <family val="1"/>
      </rPr>
      <t>OFM</t>
    </r>
    <r>
      <rPr>
        <sz val="11"/>
        <color theme="1"/>
        <rFont val="宋体"/>
        <family val="3"/>
        <charset val="134"/>
      </rPr>
      <t>有</t>
    </r>
    <r>
      <rPr>
        <sz val="11"/>
        <color theme="1"/>
        <rFont val="Times New Roman"/>
        <family val="1"/>
      </rPr>
      <t>16KB</t>
    </r>
    <r>
      <rPr>
        <sz val="11"/>
        <color theme="1"/>
        <rFont val="宋体"/>
        <family val="3"/>
        <charset val="134"/>
      </rPr>
      <t>都存上（由于下一层</t>
    </r>
    <r>
      <rPr>
        <sz val="11"/>
        <color theme="1"/>
        <rFont val="Times New Roman"/>
        <family val="1"/>
      </rPr>
      <t>FPS</t>
    </r>
    <r>
      <rPr>
        <sz val="11"/>
        <color theme="1"/>
        <rFont val="宋体"/>
        <family val="3"/>
        <charset val="134"/>
      </rPr>
      <t>预先知道只算哪些点）</t>
    </r>
    <r>
      <rPr>
        <sz val="11"/>
        <color theme="1"/>
        <rFont val="Times New Roman"/>
        <family val="1"/>
      </rPr>
      <t xml:space="preserve"> 
</t>
    </r>
    <r>
      <rPr>
        <sz val="11"/>
        <color theme="1"/>
        <rFont val="宋体"/>
        <family val="3"/>
        <charset val="134"/>
      </rPr>
      <t>由于</t>
    </r>
    <r>
      <rPr>
        <sz val="11"/>
        <color theme="1"/>
        <rFont val="Times New Roman"/>
        <family val="1"/>
      </rPr>
      <t>filter</t>
    </r>
    <r>
      <rPr>
        <sz val="11"/>
        <color theme="1"/>
        <rFont val="宋体"/>
        <family val="3"/>
        <charset val="134"/>
      </rPr>
      <t>个数只有</t>
    </r>
    <r>
      <rPr>
        <sz val="11"/>
        <color theme="1"/>
        <rFont val="Times New Roman"/>
        <family val="1"/>
      </rPr>
      <t>32</t>
    </r>
    <r>
      <rPr>
        <sz val="11"/>
        <color theme="1"/>
        <rFont val="宋体"/>
        <family val="3"/>
        <charset val="134"/>
      </rPr>
      <t>，因此</t>
    </r>
    <r>
      <rPr>
        <sz val="11"/>
        <color theme="1"/>
        <rFont val="Times New Roman"/>
        <family val="1"/>
      </rPr>
      <t>SYA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Times New Roman"/>
        <family val="1"/>
      </rPr>
      <t xml:space="preserve">R*C=32x32, </t>
    </r>
    <r>
      <rPr>
        <sz val="11"/>
        <color theme="1"/>
        <rFont val="宋体"/>
        <family val="3"/>
        <charset val="134"/>
      </rPr>
      <t>需要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 SRAM</t>
    </r>
    <r>
      <rPr>
        <sz val="11"/>
        <color theme="1"/>
        <rFont val="宋体"/>
        <family val="3"/>
        <charset val="134"/>
      </rPr>
      <t xml:space="preserve">，
</t>
    </r>
    <r>
      <rPr>
        <sz val="11"/>
        <color theme="1"/>
        <rFont val="Times New Roman"/>
        <family val="1"/>
      </rPr>
      <t>OFM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CTR:</t>
    </r>
    <r>
      <rPr>
        <sz val="11"/>
        <color theme="1"/>
        <rFont val="宋体"/>
        <family val="3"/>
        <charset val="134"/>
      </rPr>
      <t>给</t>
    </r>
    <r>
      <rPr>
        <sz val="11"/>
        <color theme="1"/>
        <rFont val="Times New Roman"/>
        <family val="1"/>
      </rPr>
      <t>CTR</t>
    </r>
    <r>
      <rPr>
        <sz val="11"/>
        <color theme="1"/>
        <rFont val="宋体"/>
        <family val="3"/>
        <charset val="134"/>
      </rPr>
      <t>剩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，一共</t>
    </r>
    <r>
      <rPr>
        <sz val="11"/>
        <color theme="1"/>
        <rFont val="Times New Roman"/>
        <family val="1"/>
      </rPr>
      <t>16KB</t>
    </r>
    <r>
      <rPr>
        <sz val="11"/>
        <color theme="1"/>
        <rFont val="宋体"/>
        <family val="3"/>
        <charset val="134"/>
      </rPr>
      <t>，能完全满足此时</t>
    </r>
    <r>
      <rPr>
        <sz val="11"/>
        <color theme="1"/>
        <rFont val="Times New Roman"/>
        <family val="1"/>
      </rPr>
      <t>FPS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imes New Roman"/>
        <family val="1"/>
      </rPr>
      <t>KNN</t>
    </r>
    <phoneticPr fontId="1" type="noConversion"/>
  </si>
  <si>
    <t>IFM</t>
    <phoneticPr fontId="1" type="noConversion"/>
  </si>
  <si>
    <t>Filter</t>
    <phoneticPr fontId="1" type="noConversion"/>
  </si>
  <si>
    <t>OFM</t>
    <phoneticPr fontId="1" type="noConversion"/>
  </si>
  <si>
    <t>CTR</t>
    <phoneticPr fontId="1" type="noConversion"/>
  </si>
  <si>
    <t>策略说明</t>
    <phoneticPr fontId="1" type="noConversion"/>
  </si>
  <si>
    <t>32x32</t>
    <phoneticPr fontId="1" type="noConversion"/>
  </si>
  <si>
    <r>
      <t>1.5KB</t>
    </r>
    <r>
      <rPr>
        <sz val="11"/>
        <color theme="1"/>
        <rFont val="宋体"/>
        <family val="3"/>
        <charset val="134"/>
      </rPr>
      <t>只需要算采样后的一半，但需要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phoneticPr fontId="1" type="noConversion"/>
  </si>
  <si>
    <r>
      <t>0.1KB,</t>
    </r>
    <r>
      <rPr>
        <sz val="11"/>
        <color theme="1"/>
        <rFont val="宋体"/>
        <family val="3"/>
        <charset val="134"/>
      </rPr>
      <t>但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phoneticPr fontId="1" type="noConversion"/>
  </si>
  <si>
    <t>SYA形状(AxW)</t>
    <phoneticPr fontId="1" type="noConversion"/>
  </si>
  <si>
    <t>64x16</t>
    <phoneticPr fontId="1" type="noConversion"/>
  </si>
  <si>
    <r>
      <rPr>
        <sz val="11"/>
        <color theme="0" tint="-0.34998626667073579"/>
        <rFont val="宋体"/>
        <family val="3"/>
        <charset val="134"/>
      </rPr>
      <t>全存有</t>
    </r>
    <r>
      <rPr>
        <sz val="11"/>
        <color theme="0" tint="-0.34998626667073579"/>
        <rFont val="Times New Roman"/>
        <family val="1"/>
      </rPr>
      <t>filter</t>
    </r>
    <r>
      <rPr>
        <sz val="11"/>
        <color theme="0" tint="-0.34998626667073579"/>
        <rFont val="宋体"/>
        <family val="3"/>
        <charset val="134"/>
      </rPr>
      <t>和</t>
    </r>
    <r>
      <rPr>
        <sz val="11"/>
        <color theme="0" tint="-0.34998626667073579"/>
        <rFont val="Times New Roman"/>
        <family val="1"/>
      </rPr>
      <t>IFM</t>
    </r>
    <r>
      <rPr>
        <sz val="11"/>
        <color theme="0" tint="-0.34998626667073579"/>
        <rFont val="宋体"/>
        <family val="3"/>
        <charset val="134"/>
      </rPr>
      <t>共</t>
    </r>
    <r>
      <rPr>
        <sz val="11"/>
        <color theme="0" tint="-0.34998626667073579"/>
        <rFont val="Times New Roman"/>
        <family val="1"/>
      </rPr>
      <t>18KB</t>
    </r>
    <r>
      <rPr>
        <sz val="11"/>
        <color theme="0" tint="-0.34998626667073579"/>
        <rFont val="宋体"/>
        <family val="3"/>
        <charset val="134"/>
      </rPr>
      <t>，</t>
    </r>
    <r>
      <rPr>
        <sz val="11"/>
        <color theme="0" tint="-0.34998626667073579"/>
        <rFont val="Times New Roman"/>
        <family val="1"/>
      </rPr>
      <t>filter64</t>
    </r>
    <r>
      <rPr>
        <sz val="11"/>
        <color theme="0" tint="-0.34998626667073579"/>
        <rFont val="宋体"/>
        <family val="3"/>
        <charset val="134"/>
      </rPr>
      <t>个全存全并行需要</t>
    </r>
    <r>
      <rPr>
        <sz val="11"/>
        <color theme="0" tint="-0.34998626667073579"/>
        <rFont val="Times New Roman"/>
        <family val="1"/>
      </rPr>
      <t>2</t>
    </r>
    <r>
      <rPr>
        <sz val="11"/>
        <color theme="0" tint="-0.34998626667073579"/>
        <rFont val="宋体"/>
        <family val="3"/>
        <charset val="134"/>
      </rPr>
      <t>个</t>
    </r>
    <r>
      <rPr>
        <sz val="11"/>
        <color theme="0" tint="-0.34998626667073579"/>
        <rFont val="Times New Roman"/>
        <family val="1"/>
      </rPr>
      <t>BANK, IFM</t>
    </r>
    <r>
      <rPr>
        <sz val="11"/>
        <color theme="0" tint="-0.34998626667073579"/>
        <rFont val="宋体"/>
        <family val="3"/>
        <charset val="134"/>
      </rPr>
      <t>需要一个</t>
    </r>
    <r>
      <rPr>
        <sz val="11"/>
        <color theme="0" tint="-0.34998626667073579"/>
        <rFont val="Times New Roman"/>
        <family val="1"/>
      </rPr>
      <t>BANK</t>
    </r>
    <r>
      <rPr>
        <sz val="11"/>
        <color theme="0" tint="-0.34998626667073579"/>
        <rFont val="宋体"/>
        <family val="3"/>
        <charset val="134"/>
      </rPr>
      <t>，剩</t>
    </r>
    <r>
      <rPr>
        <sz val="11"/>
        <color theme="0" tint="-0.34998626667073579"/>
        <rFont val="Times New Roman"/>
        <family val="1"/>
      </rPr>
      <t>5</t>
    </r>
    <r>
      <rPr>
        <sz val="11"/>
        <color theme="0" tint="-0.34998626667073579"/>
        <rFont val="宋体"/>
        <family val="3"/>
        <charset val="134"/>
      </rPr>
      <t>个</t>
    </r>
    <r>
      <rPr>
        <sz val="11"/>
        <color theme="0" tint="-0.34998626667073579"/>
        <rFont val="Times New Roman"/>
        <family val="1"/>
      </rPr>
      <t>BANK</t>
    </r>
    <r>
      <rPr>
        <sz val="11"/>
        <color theme="0" tint="-0.34998626667073579"/>
        <rFont val="宋体"/>
        <family val="3"/>
        <charset val="134"/>
      </rPr>
      <t>，够容量也够数量（</t>
    </r>
    <r>
      <rPr>
        <sz val="11"/>
        <color theme="0" tint="-0.34998626667073579"/>
        <rFont val="Times New Roman"/>
        <family val="1"/>
      </rPr>
      <t>FPS</t>
    </r>
    <r>
      <rPr>
        <sz val="11"/>
        <color theme="0" tint="-0.34998626667073579"/>
        <rFont val="宋体"/>
        <family val="3"/>
        <charset val="134"/>
      </rPr>
      <t>需要的一个</t>
    </r>
    <r>
      <rPr>
        <sz val="11"/>
        <color theme="0" tint="-0.34998626667073579"/>
        <rFont val="Times New Roman"/>
        <family val="1"/>
      </rPr>
      <t>Crd</t>
    </r>
    <r>
      <rPr>
        <sz val="11"/>
        <color theme="0" tint="-0.34998626667073579"/>
        <rFont val="宋体"/>
        <family val="3"/>
        <charset val="134"/>
      </rPr>
      <t>，两个</t>
    </r>
    <r>
      <rPr>
        <sz val="11"/>
        <color theme="0" tint="-0.34998626667073579"/>
        <rFont val="Times New Roman"/>
        <family val="1"/>
      </rPr>
      <t>Dist</t>
    </r>
    <r>
      <rPr>
        <sz val="11"/>
        <color theme="0" tint="-0.34998626667073579"/>
        <rFont val="宋体"/>
        <family val="3"/>
        <charset val="134"/>
      </rPr>
      <t>和一个出，</t>
    </r>
    <r>
      <rPr>
        <sz val="11"/>
        <color theme="0" tint="-0.34998626667073579"/>
        <rFont val="Times New Roman"/>
        <family val="1"/>
      </rPr>
      <t>KNN</t>
    </r>
    <r>
      <rPr>
        <sz val="11"/>
        <color theme="0" tint="-0.34998626667073579"/>
        <rFont val="宋体"/>
        <family val="3"/>
        <charset val="134"/>
      </rPr>
      <t>的一个</t>
    </r>
    <r>
      <rPr>
        <sz val="11"/>
        <color theme="0" tint="-0.34998626667073579"/>
        <rFont val="Times New Roman"/>
        <family val="1"/>
      </rPr>
      <t>Crd</t>
    </r>
    <r>
      <rPr>
        <sz val="11"/>
        <color theme="0" tint="-0.34998626667073579"/>
        <rFont val="宋体"/>
        <family val="3"/>
        <charset val="134"/>
      </rPr>
      <t>），</t>
    </r>
    <r>
      <rPr>
        <sz val="11"/>
        <color theme="0" tint="-0.34998626667073579"/>
        <rFont val="Times New Roman"/>
        <family val="1"/>
      </rPr>
      <t>OFM</t>
    </r>
    <r>
      <rPr>
        <sz val="11"/>
        <color theme="0" tint="-0.34998626667073579"/>
        <rFont val="宋体"/>
        <family val="3"/>
        <charset val="134"/>
      </rPr>
      <t>完全不能存片上了</t>
    </r>
    <phoneticPr fontId="1" type="noConversion"/>
  </si>
  <si>
    <r>
      <t>2KB</t>
    </r>
    <r>
      <rPr>
        <sz val="11"/>
        <color theme="1"/>
        <rFont val="宋体"/>
        <family val="3"/>
        <charset val="134"/>
      </rPr>
      <t>，但需要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phoneticPr fontId="1" type="noConversion"/>
  </si>
  <si>
    <r>
      <t>16KB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（因为</t>
    </r>
    <r>
      <rPr>
        <sz val="11"/>
        <color theme="1"/>
        <rFont val="Times New Roman"/>
        <family val="1"/>
      </rPr>
      <t>IFM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是单口）</t>
    </r>
    <phoneticPr fontId="1" type="noConversion"/>
  </si>
  <si>
    <r>
      <t>32KB,</t>
    </r>
    <r>
      <rPr>
        <sz val="11"/>
        <color theme="1"/>
        <rFont val="宋体"/>
        <family val="3"/>
        <charset val="134"/>
      </rPr>
      <t>需要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，分两次存</t>
    </r>
    <phoneticPr fontId="1" type="noConversion"/>
  </si>
  <si>
    <r>
      <t>1KB</t>
    </r>
    <r>
      <rPr>
        <sz val="11"/>
        <color theme="1"/>
        <rFont val="宋体"/>
        <family val="3"/>
        <charset val="134"/>
      </rPr>
      <t>，一个</t>
    </r>
    <r>
      <rPr>
        <sz val="11"/>
        <color theme="1"/>
        <rFont val="Times New Roman"/>
        <family val="1"/>
      </rPr>
      <t>bank</t>
    </r>
    <phoneticPr fontId="1" type="noConversion"/>
  </si>
  <si>
    <r>
      <t>32KB</t>
    </r>
    <r>
      <rPr>
        <sz val="11"/>
        <color theme="1"/>
        <rFont val="宋体"/>
        <family val="3"/>
        <charset val="134"/>
      </rPr>
      <t>，但只有两个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只能存</t>
    </r>
    <r>
      <rPr>
        <sz val="11"/>
        <color theme="1"/>
        <rFont val="Times New Roman"/>
        <family val="1"/>
      </rPr>
      <t>8KB</t>
    </r>
    <phoneticPr fontId="1" type="noConversion"/>
  </si>
  <si>
    <t>乘法有K</t>
    <phoneticPr fontId="1" type="noConversion"/>
  </si>
  <si>
    <r>
      <t>8KB&amp;SYA</t>
    </r>
    <r>
      <rPr>
        <sz val="11"/>
        <color theme="1"/>
        <rFont val="宋体"/>
        <family val="3"/>
        <charset val="134"/>
      </rPr>
      <t>输出带宽是</t>
    </r>
    <r>
      <rPr>
        <sz val="11"/>
        <color theme="1"/>
        <rFont val="Times New Roman"/>
        <family val="1"/>
      </rPr>
      <t>16B</t>
    </r>
    <r>
      <rPr>
        <sz val="11"/>
        <color theme="1"/>
        <rFont val="宋体"/>
        <family val="3"/>
        <charset val="134"/>
      </rPr>
      <t>，故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phoneticPr fontId="1" type="noConversion"/>
  </si>
  <si>
    <t>~</t>
    <phoneticPr fontId="1" type="noConversion"/>
  </si>
  <si>
    <t>64x16</t>
    <phoneticPr fontId="1" type="noConversion"/>
  </si>
  <si>
    <t>32x32</t>
    <phoneticPr fontId="1" type="noConversion"/>
  </si>
  <si>
    <r>
      <t>1KB, 2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phoneticPr fontId="1" type="noConversion"/>
  </si>
  <si>
    <t>32x32/64x16</t>
    <phoneticPr fontId="1" type="noConversion"/>
  </si>
  <si>
    <r>
      <t>16KB,</t>
    </r>
    <r>
      <rPr>
        <sz val="11"/>
        <color theme="1"/>
        <rFont val="宋体"/>
        <family val="3"/>
        <charset val="134"/>
      </rPr>
      <t>需要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bank/</t>
    </r>
    <phoneticPr fontId="1" type="noConversion"/>
  </si>
  <si>
    <r>
      <rPr>
        <sz val="11"/>
        <color theme="1"/>
        <rFont val="宋体"/>
        <family val="3"/>
        <charset val="134"/>
      </rPr>
      <t>一个</t>
    </r>
    <r>
      <rPr>
        <sz val="11"/>
        <color theme="1"/>
        <rFont val="Times New Roman"/>
        <family val="1"/>
      </rPr>
      <t>bank</t>
    </r>
    <phoneticPr fontId="1" type="noConversion"/>
  </si>
  <si>
    <r>
      <t>4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phoneticPr fontId="1" type="noConversion"/>
  </si>
  <si>
    <r>
      <t>8KB &amp; 16B/cycle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2bank</t>
    </r>
    <phoneticPr fontId="1" type="noConversion"/>
  </si>
  <si>
    <r>
      <t>32KB&amp;64B/cycle</t>
    </r>
    <r>
      <rPr>
        <sz val="11"/>
        <color theme="1"/>
        <rFont val="宋体"/>
        <family val="3"/>
        <charset val="134"/>
      </rPr>
      <t>，最少</t>
    </r>
    <r>
      <rPr>
        <sz val="11"/>
        <color theme="1"/>
        <rFont val="Times New Roman"/>
        <family val="1"/>
      </rPr>
      <t>1bank</t>
    </r>
    <phoneticPr fontId="1" type="noConversion"/>
  </si>
  <si>
    <t>2 bank</t>
    <phoneticPr fontId="1" type="noConversion"/>
  </si>
  <si>
    <r>
      <rPr>
        <sz val="11"/>
        <color theme="1"/>
        <rFont val="宋体"/>
        <family val="3"/>
        <charset val="134"/>
      </rPr>
      <t>补充为</t>
    </r>
    <r>
      <rPr>
        <sz val="11"/>
        <color theme="1"/>
        <rFont val="Times New Roman"/>
        <family val="1"/>
      </rPr>
      <t xml:space="preserve">2 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phoneticPr fontId="1" type="noConversion"/>
  </si>
  <si>
    <r>
      <t>16KB(</t>
    </r>
    <r>
      <rPr>
        <sz val="11"/>
        <color theme="1"/>
        <rFont val="宋体"/>
        <family val="3"/>
        <charset val="134"/>
      </rPr>
      <t>由于下一层</t>
    </r>
    <r>
      <rPr>
        <sz val="11"/>
        <color theme="1"/>
        <rFont val="Times New Roman"/>
        <family val="1"/>
      </rPr>
      <t>FPS) &amp; 64B/cycle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 xml:space="preserve">bank </t>
    </r>
    <phoneticPr fontId="1" type="noConversion"/>
  </si>
  <si>
    <r>
      <rPr>
        <sz val="11"/>
        <color rgb="FFFF0000"/>
        <rFont val="宋体"/>
        <family val="3"/>
        <charset val="134"/>
      </rPr>
      <t>当不能全存下来时，访问量由：固定在片上的</t>
    </r>
    <r>
      <rPr>
        <sz val="11"/>
        <color rgb="FFFF0000"/>
        <rFont val="Times New Roman"/>
        <family val="1"/>
      </rPr>
      <t>A</t>
    </r>
    <r>
      <rPr>
        <sz val="11"/>
        <color rgb="FFFF0000"/>
        <rFont val="宋体"/>
        <family val="3"/>
        <charset val="134"/>
      </rPr>
      <t>和</t>
    </r>
    <r>
      <rPr>
        <sz val="11"/>
        <color rgb="FFFF0000"/>
        <rFont val="Times New Roman"/>
        <family val="1"/>
      </rPr>
      <t>W</t>
    </r>
    <r>
      <rPr>
        <sz val="11"/>
        <color rgb="FFFF0000"/>
        <rFont val="宋体"/>
        <family val="3"/>
        <charset val="134"/>
      </rPr>
      <t>块数，输入点数</t>
    </r>
    <r>
      <rPr>
        <sz val="11"/>
        <color rgb="FFFF0000"/>
        <rFont val="Times New Roman"/>
        <family val="1"/>
      </rPr>
      <t>filter</t>
    </r>
    <r>
      <rPr>
        <sz val="11"/>
        <color rgb="FFFF0000"/>
        <rFont val="宋体"/>
        <family val="3"/>
        <charset val="134"/>
      </rPr>
      <t>个数共同决定，满足一个函数</t>
    </r>
    <phoneticPr fontId="1" type="noConversion"/>
  </si>
  <si>
    <r>
      <t>OFM</t>
    </r>
    <r>
      <rPr>
        <sz val="11"/>
        <rFont val="宋体"/>
        <family val="3"/>
        <charset val="134"/>
      </rPr>
      <t>的</t>
    </r>
    <r>
      <rPr>
        <sz val="11"/>
        <rFont val="Times New Roman"/>
        <family val="1"/>
      </rPr>
      <t xml:space="preserve">24KB </t>
    </r>
    <r>
      <rPr>
        <sz val="11"/>
        <rFont val="宋体"/>
        <family val="3"/>
        <charset val="134"/>
      </rPr>
      <t>（</t>
    </r>
    <r>
      <rPr>
        <sz val="11"/>
        <rFont val="Times New Roman"/>
        <family val="1"/>
      </rPr>
      <t>192bit/cycle)</t>
    </r>
    <r>
      <rPr>
        <sz val="11"/>
        <rFont val="宋体"/>
        <family val="3"/>
        <charset val="134"/>
      </rPr>
      <t>，按数据量计算是</t>
    </r>
    <r>
      <rPr>
        <sz val="11"/>
        <rFont val="Times New Roman"/>
        <family val="1"/>
      </rPr>
      <t>24B/cycle</t>
    </r>
    <r>
      <rPr>
        <sz val="11"/>
        <rFont val="宋体"/>
        <family val="3"/>
        <charset val="134"/>
      </rPr>
      <t>（</t>
    </r>
    <r>
      <rPr>
        <sz val="11"/>
        <rFont val="Times New Roman"/>
        <family val="1"/>
      </rPr>
      <t>SYA</t>
    </r>
    <r>
      <rPr>
        <sz val="11"/>
        <rFont val="宋体"/>
        <family val="3"/>
        <charset val="134"/>
      </rPr>
      <t>也是每</t>
    </r>
    <r>
      <rPr>
        <sz val="11"/>
        <rFont val="Times New Roman"/>
        <family val="1"/>
      </rPr>
      <t>32</t>
    </r>
    <r>
      <rPr>
        <sz val="11"/>
        <rFont val="宋体"/>
        <family val="3"/>
        <charset val="134"/>
      </rPr>
      <t>周期算完</t>
    </r>
    <r>
      <rPr>
        <sz val="11"/>
        <rFont val="Times New Roman"/>
        <family val="1"/>
      </rPr>
      <t>1024</t>
    </r>
    <r>
      <rPr>
        <sz val="11"/>
        <rFont val="宋体"/>
        <family val="3"/>
        <charset val="134"/>
      </rPr>
      <t>，是</t>
    </r>
    <r>
      <rPr>
        <sz val="11"/>
        <rFont val="Times New Roman"/>
        <family val="1"/>
      </rPr>
      <t>32B/cycle)</t>
    </r>
    <phoneticPr fontId="1" type="noConversion"/>
  </si>
  <si>
    <r>
      <t>16KB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4bank</t>
    </r>
    <phoneticPr fontId="1" type="noConversion"/>
  </si>
  <si>
    <r>
      <t>32KB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4bank</t>
    </r>
    <phoneticPr fontId="1" type="noConversion"/>
  </si>
  <si>
    <t>32KB</t>
    <phoneticPr fontId="1" type="noConversion"/>
  </si>
  <si>
    <t>8KB</t>
    <phoneticPr fontId="1" type="noConversion"/>
  </si>
  <si>
    <t>4bank</t>
    <phoneticPr fontId="1" type="noConversion"/>
  </si>
  <si>
    <t>16KB,4bank</t>
    <phoneticPr fontId="1" type="noConversion"/>
  </si>
  <si>
    <t>8KB, 2BANK</t>
    <phoneticPr fontId="1" type="noConversion"/>
  </si>
  <si>
    <t>32X32</t>
    <phoneticPr fontId="1" type="noConversion"/>
  </si>
  <si>
    <r>
      <t>64KB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4bank</t>
    </r>
    <phoneticPr fontId="1" type="noConversion"/>
  </si>
  <si>
    <t>4KB, 1bank</t>
    <phoneticPr fontId="1" type="noConversion"/>
  </si>
  <si>
    <t>16x64</t>
    <phoneticPr fontId="1" type="noConversion"/>
  </si>
  <si>
    <t>16KB</t>
    <phoneticPr fontId="1" type="noConversion"/>
  </si>
  <si>
    <t>32X32</t>
    <phoneticPr fontId="1" type="noConversion"/>
  </si>
  <si>
    <t>2BANK</t>
    <phoneticPr fontId="1" type="noConversion"/>
  </si>
  <si>
    <t>16X64</t>
    <phoneticPr fontId="1" type="noConversion"/>
  </si>
  <si>
    <t>4KB,1BANK</t>
    <phoneticPr fontId="1" type="noConversion"/>
  </si>
  <si>
    <t>16KB,4BANK</t>
    <phoneticPr fontId="1" type="noConversion"/>
  </si>
  <si>
    <t>16KB,3BANK</t>
    <phoneticPr fontId="1" type="noConversion"/>
  </si>
  <si>
    <t>能效</t>
    <phoneticPr fontId="1" type="noConversion"/>
  </si>
  <si>
    <t>所需片外带宽/bit</t>
    <phoneticPr fontId="1" type="noConversion"/>
  </si>
  <si>
    <t>所需片外数据访问量/KB</t>
    <phoneticPr fontId="1" type="noConversion"/>
  </si>
  <si>
    <t>距离计算次数(EDC)/K</t>
    <phoneticPr fontId="1" type="noConversion"/>
  </si>
  <si>
    <t>最差情况（均外访问）/K</t>
    <phoneticPr fontId="1" type="noConversion"/>
  </si>
  <si>
    <t>全存片上</t>
    <phoneticPr fontId="1" type="noConversion"/>
  </si>
  <si>
    <t>所需片外访问量/KB</t>
    <phoneticPr fontId="1" type="noConversion"/>
  </si>
  <si>
    <t>全存片外(最差情况）</t>
    <phoneticPr fontId="1" type="noConversion"/>
  </si>
  <si>
    <t>所需片上存储/KB</t>
    <phoneticPr fontId="1" type="noConversion"/>
  </si>
  <si>
    <t>MLP计算时间</t>
    <phoneticPr fontId="1" type="noConversion"/>
  </si>
  <si>
    <r>
      <t>CTR</t>
    </r>
    <r>
      <rPr>
        <sz val="11"/>
        <color theme="1"/>
        <rFont val="宋体"/>
        <family val="3"/>
        <charset val="134"/>
      </rPr>
      <t>计算时间</t>
    </r>
    <phoneticPr fontId="1" type="noConversion"/>
  </si>
  <si>
    <r>
      <t>CTR</t>
    </r>
    <r>
      <rPr>
        <sz val="11"/>
        <color theme="1"/>
        <rFont val="宋体"/>
        <family val="3"/>
        <charset val="134"/>
      </rPr>
      <t>多核计算时间（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12</t>
    </r>
    <r>
      <rPr>
        <sz val="11"/>
        <color theme="1"/>
        <rFont val="宋体"/>
        <family val="3"/>
        <charset val="134"/>
      </rPr>
      <t>）</t>
    </r>
    <phoneticPr fontId="1" type="noConversion"/>
  </si>
  <si>
    <t>带宽占用/bit</t>
    <phoneticPr fontId="1" type="noConversion"/>
  </si>
  <si>
    <t>MLP</t>
    <phoneticPr fontId="1" type="noConversion"/>
  </si>
  <si>
    <t>CTR</t>
    <phoneticPr fontId="1" type="noConversion"/>
  </si>
  <si>
    <t xml:space="preserve">实际情况分配策略-片上总共32KB的8个Bank(128bx256=4KB)，64bit接口
</t>
    <phoneticPr fontId="1" type="noConversion"/>
  </si>
  <si>
    <t>存储占用</t>
    <phoneticPr fontId="1" type="noConversion"/>
  </si>
  <si>
    <t>MLP</t>
    <phoneticPr fontId="1" type="noConversion"/>
  </si>
  <si>
    <t>8bank</t>
    <phoneticPr fontId="1" type="noConversion"/>
  </si>
  <si>
    <t xml:space="preserve">实际情况分配策略-片上总共64KB=16个Bank(128bx256=4KB)，64bit接口，CTR输入全存片上 (CTR占24KB，留给MLP10个bank）
</t>
    <phoneticPr fontId="1" type="noConversion"/>
  </si>
  <si>
    <t>10bank</t>
    <phoneticPr fontId="1" type="noConversion"/>
  </si>
  <si>
    <t>CTR(24KB)</t>
    <phoneticPr fontId="1" type="noConversion"/>
  </si>
  <si>
    <t>24KB</t>
    <phoneticPr fontId="1" type="noConversion"/>
  </si>
  <si>
    <r>
      <t>OFM（输出带宽是</t>
    </r>
    <r>
      <rPr>
        <b/>
        <sz val="11"/>
        <color rgb="FFFF0000"/>
        <rFont val="宋体"/>
        <family val="3"/>
        <charset val="134"/>
      </rPr>
      <t>64B/(C/16))</t>
    </r>
    <phoneticPr fontId="1" type="noConversion"/>
  </si>
  <si>
    <t>4bank</t>
    <phoneticPr fontId="1" type="noConversion"/>
  </si>
  <si>
    <t>2bank</t>
    <phoneticPr fontId="1" type="noConversion"/>
  </si>
  <si>
    <t>1bank</t>
    <phoneticPr fontId="1" type="noConversion"/>
  </si>
  <si>
    <t>4bank</t>
    <phoneticPr fontId="1" type="noConversion"/>
  </si>
  <si>
    <r>
      <t>8KB&amp;SYA</t>
    </r>
    <r>
      <rPr>
        <sz val="11"/>
        <color theme="1"/>
        <rFont val="宋体"/>
        <family val="3"/>
        <charset val="134"/>
      </rPr>
      <t>输出带宽是</t>
    </r>
    <r>
      <rPr>
        <sz val="11"/>
        <color theme="1"/>
        <rFont val="Times New Roman"/>
        <family val="1"/>
      </rPr>
      <t>16B</t>
    </r>
    <r>
      <rPr>
        <sz val="11"/>
        <color theme="1"/>
        <rFont val="宋体"/>
        <family val="3"/>
        <charset val="134"/>
      </rPr>
      <t>，故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（另一个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由</t>
    </r>
    <r>
      <rPr>
        <sz val="11"/>
        <color theme="1"/>
        <rFont val="Times New Roman"/>
        <family val="1"/>
      </rPr>
      <t>IFM</t>
    </r>
    <r>
      <rPr>
        <sz val="11"/>
        <color theme="1"/>
        <rFont val="宋体"/>
        <family val="3"/>
        <charset val="134"/>
      </rPr>
      <t>提供</t>
    </r>
    <phoneticPr fontId="1" type="noConversion"/>
  </si>
  <si>
    <r>
      <t>32KB</t>
    </r>
    <r>
      <rPr>
        <sz val="11"/>
        <color theme="1"/>
        <rFont val="宋体"/>
        <family val="3"/>
        <charset val="134"/>
      </rPr>
      <t>，只剩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IFM</t>
    </r>
    <r>
      <rPr>
        <sz val="11"/>
        <color theme="1"/>
        <rFont val="宋体"/>
        <family val="3"/>
        <charset val="134"/>
      </rPr>
      <t>可以提供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</si>
  <si>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原</t>
    </r>
    <r>
      <rPr>
        <sz val="11"/>
        <color theme="1"/>
        <rFont val="Times New Roman"/>
        <family val="1"/>
      </rPr>
      <t>6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（同时读写）</t>
    </r>
    <phoneticPr fontId="1" type="noConversion"/>
  </si>
  <si>
    <r>
      <t>1KB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phoneticPr fontId="1" type="noConversion"/>
  </si>
  <si>
    <r>
      <t>32KB&amp;64B/cycle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phoneticPr fontId="1" type="noConversion"/>
  </si>
  <si>
    <r>
      <t>2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phoneticPr fontId="1" type="noConversion"/>
  </si>
  <si>
    <t>9bank</t>
    <phoneticPr fontId="1" type="noConversion"/>
  </si>
  <si>
    <t>8bank</t>
    <phoneticPr fontId="1" type="noConversion"/>
  </si>
  <si>
    <t>2bank</t>
    <phoneticPr fontId="1" type="noConversion"/>
  </si>
  <si>
    <t>32x32</t>
    <phoneticPr fontId="1" type="noConversion"/>
  </si>
  <si>
    <r>
      <rPr>
        <sz val="11"/>
        <color theme="1"/>
        <rFont val="宋体"/>
        <family val="3"/>
        <charset val="134"/>
      </rPr>
      <t>额外分配</t>
    </r>
    <r>
      <rPr>
        <sz val="11"/>
        <color theme="1"/>
        <rFont val="Times New Roman"/>
        <family val="1"/>
      </rPr>
      <t>4bank</t>
    </r>
    <r>
      <rPr>
        <sz val="11"/>
        <color theme="1"/>
        <rFont val="宋体"/>
        <family val="3"/>
        <charset val="134"/>
      </rPr>
      <t>（最终共占</t>
    </r>
    <r>
      <rPr>
        <sz val="11"/>
        <color theme="1"/>
        <rFont val="Times New Roman"/>
        <family val="1"/>
      </rPr>
      <t>6bank</t>
    </r>
    <r>
      <rPr>
        <sz val="11"/>
        <color theme="1"/>
        <rFont val="宋体"/>
        <family val="3"/>
        <charset val="134"/>
      </rPr>
      <t>，还需要片外存</t>
    </r>
    <r>
      <rPr>
        <sz val="11"/>
        <color theme="1"/>
        <rFont val="Times New Roman"/>
        <family val="1"/>
      </rPr>
      <t>8KB</t>
    </r>
    <r>
      <rPr>
        <sz val="11"/>
        <color theme="1"/>
        <rFont val="宋体"/>
        <family val="3"/>
        <charset val="134"/>
      </rPr>
      <t>）</t>
    </r>
    <phoneticPr fontId="1" type="noConversion"/>
  </si>
  <si>
    <t>6bank</t>
    <phoneticPr fontId="1" type="noConversion"/>
  </si>
  <si>
    <r>
      <rPr>
        <sz val="11"/>
        <color theme="1"/>
        <rFont val="宋体"/>
        <family val="3"/>
        <charset val="134"/>
      </rPr>
      <t>额外分配</t>
    </r>
    <r>
      <rPr>
        <sz val="11"/>
        <color theme="1"/>
        <rFont val="Times New Roman"/>
        <family val="1"/>
      </rPr>
      <t>1bank</t>
    </r>
    <phoneticPr fontId="1" type="noConversion"/>
  </si>
  <si>
    <r>
      <t>32B/cycle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6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（片外存</t>
    </r>
    <r>
      <rPr>
        <sz val="11"/>
        <color theme="1"/>
        <rFont val="Times New Roman"/>
        <family val="1"/>
      </rPr>
      <t>8KB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</si>
  <si>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1"/>
        <rFont val="宋体"/>
        <family val="3"/>
        <charset val="134"/>
      </rPr>
      <t>额外</t>
    </r>
    <r>
      <rPr>
        <sz val="11"/>
        <color theme="1"/>
        <rFont val="Times New Roman"/>
        <family val="1"/>
      </rPr>
      <t>1bank</t>
    </r>
    <phoneticPr fontId="1" type="noConversion"/>
  </si>
  <si>
    <r>
      <t>6bank (8KB</t>
    </r>
    <r>
      <rPr>
        <sz val="11"/>
        <color theme="1"/>
        <rFont val="宋体"/>
        <family val="3"/>
        <charset val="134"/>
      </rPr>
      <t>片外）</t>
    </r>
    <phoneticPr fontId="1" type="noConversion"/>
  </si>
  <si>
    <r>
      <t>32KB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2bank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8KB+8KB</t>
    </r>
    <r>
      <rPr>
        <sz val="11"/>
        <color theme="1"/>
        <rFont val="宋体"/>
        <family val="3"/>
        <charset val="134"/>
      </rPr>
      <t>需要存片外）</t>
    </r>
    <phoneticPr fontId="1" type="noConversion"/>
  </si>
  <si>
    <r>
      <rPr>
        <sz val="11"/>
        <color theme="1"/>
        <rFont val="宋体"/>
        <family val="3"/>
        <charset val="134"/>
      </rPr>
      <t>原先有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phoneticPr fontId="1" type="noConversion"/>
  </si>
  <si>
    <r>
      <t>8KB</t>
    </r>
    <r>
      <rPr>
        <sz val="11"/>
        <color theme="1"/>
        <rFont val="宋体"/>
        <family val="3"/>
        <charset val="134"/>
      </rPr>
      <t>，额外只要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phoneticPr fontId="1" type="noConversion"/>
  </si>
  <si>
    <t>9bank</t>
    <phoneticPr fontId="1" type="noConversion"/>
  </si>
  <si>
    <r>
      <t>32KB</t>
    </r>
    <r>
      <rPr>
        <sz val="11"/>
        <color theme="1"/>
        <rFont val="宋体"/>
        <family val="3"/>
        <charset val="134"/>
      </rPr>
      <t>，剩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Times New Roman"/>
        <family val="1"/>
      </rPr>
      <t>bank</t>
    </r>
    <r>
      <rPr>
        <sz val="11"/>
        <color theme="1"/>
        <rFont val="宋体"/>
        <family val="3"/>
        <charset val="134"/>
      </rPr>
      <t>（要写</t>
    </r>
    <r>
      <rPr>
        <sz val="11"/>
        <color theme="1"/>
        <rFont val="Times New Roman"/>
        <family val="1"/>
      </rPr>
      <t>12KB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</si>
  <si>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t>2bank</t>
    </r>
    <r>
      <rPr>
        <sz val="11"/>
        <color theme="1"/>
        <rFont val="宋体"/>
        <family val="3"/>
        <charset val="134"/>
      </rPr>
      <t>（</t>
    </r>
    <phoneticPr fontId="1" type="noConversion"/>
  </si>
  <si>
    <r>
      <t>2bank(</t>
    </r>
    <r>
      <rPr>
        <sz val="11"/>
        <color theme="1"/>
        <rFont val="宋体"/>
        <family val="3"/>
        <charset val="134"/>
      </rPr>
      <t>存片外</t>
    </r>
    <r>
      <rPr>
        <sz val="11"/>
        <color theme="1"/>
        <rFont val="Times New Roman"/>
        <family val="1"/>
      </rPr>
      <t>8KB)</t>
    </r>
    <phoneticPr fontId="1" type="noConversion"/>
  </si>
  <si>
    <t>4BANK</t>
    <phoneticPr fontId="1" type="noConversion"/>
  </si>
  <si>
    <t>MLP-Only Weight</t>
    <phoneticPr fontId="1" type="noConversion"/>
  </si>
  <si>
    <r>
      <t>最差情况</t>
    </r>
    <r>
      <rPr>
        <sz val="11"/>
        <color theme="1"/>
        <rFont val="Times New Roman"/>
        <family val="1"/>
      </rPr>
      <t>NUM_ROW=32</t>
    </r>
  </si>
  <si>
    <r>
      <t>最好情况</t>
    </r>
    <r>
      <rPr>
        <sz val="11"/>
        <color theme="1"/>
        <rFont val="Times New Roman"/>
        <family val="1"/>
      </rPr>
      <t>NUM_ROW=16</t>
    </r>
  </si>
  <si>
    <r>
      <rPr>
        <sz val="11"/>
        <color theme="1"/>
        <rFont val="宋体"/>
        <family val="3"/>
        <charset val="134"/>
      </rPr>
      <t>修改</t>
    </r>
    <r>
      <rPr>
        <sz val="11"/>
        <color theme="1"/>
        <rFont val="Times New Roman"/>
        <family val="1"/>
      </rPr>
      <t>SYA</t>
    </r>
    <r>
      <rPr>
        <sz val="11"/>
        <color theme="1"/>
        <rFont val="宋体"/>
        <family val="3"/>
        <charset val="134"/>
      </rPr>
      <t>为</t>
    </r>
    <r>
      <rPr>
        <sz val="11"/>
        <color theme="1"/>
        <rFont val="Times New Roman"/>
        <family val="1"/>
      </rPr>
      <t>1x16, NUM_ROW=8</t>
    </r>
    <phoneticPr fontId="1" type="noConversion"/>
  </si>
  <si>
    <r>
      <t>SYA shift</t>
    </r>
    <r>
      <rPr>
        <sz val="11"/>
        <color theme="1"/>
        <rFont val="宋体"/>
        <family val="3"/>
        <charset val="134"/>
      </rPr>
      <t>导致增大的计算时间</t>
    </r>
    <phoneticPr fontId="1" type="noConversion"/>
  </si>
  <si>
    <t>乘法无K（/K)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</si>
</sst>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_ "/>
    <numFmt numFmtId="177" formatCode="0_);[Red]\(0\)"/>
    <numFmt numFmtId="178" formatCode="0.0_);[Red]\(0.0\)"/>
  </numFmts>
  <fonts count="2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等线"/>
      <family val="2"/>
    </font>
    <font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Times New Roman"/>
      <family val="1"/>
    </font>
    <font>
      <sz val="11"/>
      <color rgb="FF00B050"/>
      <name val="Times New Roman"/>
      <family val="1"/>
    </font>
    <font>
      <sz val="11"/>
      <name val="Times New Roman"/>
      <family val="1"/>
    </font>
    <font>
      <sz val="11"/>
      <color theme="0" tint="-0.34998626667073579"/>
      <name val="Times New Roman"/>
      <family val="1"/>
    </font>
    <font>
      <sz val="11"/>
      <color theme="0" tint="-0.34998626667073579"/>
      <name val="等线"/>
      <family val="2"/>
    </font>
    <font>
      <b/>
      <sz val="11"/>
      <color theme="1"/>
      <name val="宋体"/>
      <family val="3"/>
      <charset val="134"/>
    </font>
    <font>
      <b/>
      <sz val="11"/>
      <color rgb="FFFF0000"/>
      <name val="Times New Roman"/>
      <family val="1"/>
    </font>
    <font>
      <sz val="11"/>
      <color rgb="FFFF0000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b/>
      <sz val="11"/>
      <name val="Times New Roman"/>
      <family val="1"/>
    </font>
    <font>
      <sz val="11"/>
      <name val="宋体"/>
      <family val="3"/>
      <charset val="134"/>
    </font>
    <font>
      <b/>
      <sz val="11"/>
      <color rgb="FFFF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4" fillId="0" borderId="6" xfId="0" applyFont="1" applyBorder="1" applyAlignment="1">
      <alignment horizontal="right" vertical="center" wrapText="1"/>
    </xf>
    <xf numFmtId="0" fontId="13" fillId="0" borderId="6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177" fontId="11" fillId="0" borderId="1" xfId="0" applyNumberFormat="1" applyFont="1" applyBorder="1" applyAlignment="1">
      <alignment horizontal="right" vertical="center" wrapText="1"/>
    </xf>
    <xf numFmtId="177" fontId="2" fillId="0" borderId="1" xfId="0" applyNumberFormat="1" applyFont="1" applyBorder="1" applyAlignment="1">
      <alignment horizontal="right" vertical="center" wrapText="1"/>
    </xf>
    <xf numFmtId="178" fontId="2" fillId="0" borderId="1" xfId="0" applyNumberFormat="1" applyFont="1" applyBorder="1" applyAlignment="1">
      <alignment horizontal="right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right" vertical="center" wrapText="1"/>
    </xf>
    <xf numFmtId="177" fontId="11" fillId="0" borderId="6" xfId="0" applyNumberFormat="1" applyFont="1" applyBorder="1" applyAlignment="1">
      <alignment horizontal="right" vertical="center" wrapText="1"/>
    </xf>
    <xf numFmtId="177" fontId="2" fillId="0" borderId="6" xfId="0" applyNumberFormat="1" applyFont="1" applyBorder="1" applyAlignment="1">
      <alignment horizontal="right" vertical="center" wrapText="1"/>
    </xf>
    <xf numFmtId="178" fontId="2" fillId="0" borderId="6" xfId="0" applyNumberFormat="1" applyFont="1" applyBorder="1" applyAlignment="1">
      <alignment horizontal="right" vertical="center" wrapText="1"/>
    </xf>
    <xf numFmtId="177" fontId="2" fillId="2" borderId="1" xfId="0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177" fontId="11" fillId="3" borderId="1" xfId="0" applyNumberFormat="1" applyFont="1" applyFill="1" applyBorder="1" applyAlignment="1">
      <alignment horizontal="right" vertical="center" wrapText="1"/>
    </xf>
    <xf numFmtId="177" fontId="2" fillId="3" borderId="1" xfId="0" applyNumberFormat="1" applyFont="1" applyFill="1" applyBorder="1" applyAlignment="1">
      <alignment horizontal="right" vertical="center" wrapText="1"/>
    </xf>
    <xf numFmtId="178" fontId="2" fillId="3" borderId="1" xfId="0" applyNumberFormat="1" applyFont="1" applyFill="1" applyBorder="1" applyAlignment="1">
      <alignment horizontal="right" vertical="center" wrapText="1"/>
    </xf>
    <xf numFmtId="0" fontId="8" fillId="3" borderId="1" xfId="0" applyFont="1" applyFill="1" applyBorder="1" applyAlignment="1">
      <alignment horizontal="right" vertical="center" wrapText="1"/>
    </xf>
    <xf numFmtId="0" fontId="5" fillId="3" borderId="1" xfId="0" applyFont="1" applyFill="1" applyBorder="1" applyAlignment="1">
      <alignment horizontal="right" vertical="center" wrapText="1"/>
    </xf>
    <xf numFmtId="0" fontId="14" fillId="3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176" fontId="2" fillId="2" borderId="1" xfId="0" applyNumberFormat="1" applyFont="1" applyFill="1" applyBorder="1" applyAlignment="1">
      <alignment horizontal="right" vertical="center" wrapText="1"/>
    </xf>
    <xf numFmtId="177" fontId="11" fillId="2" borderId="1" xfId="0" applyNumberFormat="1" applyFont="1" applyFill="1" applyBorder="1" applyAlignment="1">
      <alignment horizontal="right" vertical="center" wrapText="1"/>
    </xf>
    <xf numFmtId="178" fontId="2" fillId="2" borderId="1" xfId="0" applyNumberFormat="1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 wrapText="1"/>
    </xf>
    <xf numFmtId="177" fontId="2" fillId="4" borderId="1" xfId="0" applyNumberFormat="1" applyFont="1" applyFill="1" applyBorder="1" applyAlignment="1">
      <alignment horizontal="right" vertical="center" wrapText="1"/>
    </xf>
    <xf numFmtId="176" fontId="2" fillId="4" borderId="1" xfId="0" applyNumberFormat="1" applyFont="1" applyFill="1" applyBorder="1" applyAlignment="1">
      <alignment horizontal="right" vertical="center" wrapText="1"/>
    </xf>
    <xf numFmtId="177" fontId="11" fillId="4" borderId="1" xfId="0" applyNumberFormat="1" applyFont="1" applyFill="1" applyBorder="1" applyAlignment="1">
      <alignment horizontal="right" vertical="center" wrapText="1"/>
    </xf>
    <xf numFmtId="178" fontId="2" fillId="4" borderId="1" xfId="0" applyNumberFormat="1" applyFont="1" applyFill="1" applyBorder="1" applyAlignment="1">
      <alignment horizontal="right" vertical="center" wrapText="1"/>
    </xf>
    <xf numFmtId="0" fontId="10" fillId="0" borderId="1" xfId="0" applyFont="1" applyBorder="1" applyAlignment="1">
      <alignment horizontal="right" vertical="center" wrapText="1"/>
    </xf>
    <xf numFmtId="0" fontId="2" fillId="5" borderId="1" xfId="0" applyFont="1" applyFill="1" applyBorder="1" applyAlignment="1">
      <alignment horizontal="right" vertical="center" wrapText="1"/>
    </xf>
    <xf numFmtId="177" fontId="11" fillId="5" borderId="1" xfId="0" applyNumberFormat="1" applyFont="1" applyFill="1" applyBorder="1" applyAlignment="1">
      <alignment horizontal="right" vertical="center" wrapText="1"/>
    </xf>
    <xf numFmtId="177" fontId="2" fillId="5" borderId="1" xfId="0" applyNumberFormat="1" applyFont="1" applyFill="1" applyBorder="1" applyAlignment="1">
      <alignment horizontal="right" vertical="center" wrapText="1"/>
    </xf>
    <xf numFmtId="178" fontId="2" fillId="5" borderId="1" xfId="0" applyNumberFormat="1" applyFont="1" applyFill="1" applyBorder="1" applyAlignment="1">
      <alignment horizontal="right" vertical="center" wrapText="1"/>
    </xf>
    <xf numFmtId="0" fontId="2" fillId="0" borderId="6" xfId="0" applyFont="1" applyBorder="1" applyAlignment="1">
      <alignment vertical="center" wrapText="1"/>
    </xf>
    <xf numFmtId="0" fontId="11" fillId="0" borderId="6" xfId="0" applyFont="1" applyBorder="1" applyAlignment="1">
      <alignment horizontal="right" vertical="center" wrapText="1"/>
    </xf>
    <xf numFmtId="0" fontId="9" fillId="0" borderId="6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177" fontId="11" fillId="0" borderId="2" xfId="0" applyNumberFormat="1" applyFont="1" applyBorder="1" applyAlignment="1">
      <alignment horizontal="right" vertical="center" wrapText="1"/>
    </xf>
    <xf numFmtId="177" fontId="2" fillId="0" borderId="2" xfId="0" applyNumberFormat="1" applyFont="1" applyBorder="1" applyAlignment="1">
      <alignment horizontal="right" vertical="center" wrapText="1"/>
    </xf>
    <xf numFmtId="178" fontId="2" fillId="0" borderId="2" xfId="0" applyNumberFormat="1" applyFont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177" fontId="11" fillId="2" borderId="2" xfId="0" applyNumberFormat="1" applyFont="1" applyFill="1" applyBorder="1" applyAlignment="1">
      <alignment horizontal="right" vertical="center" wrapText="1"/>
    </xf>
    <xf numFmtId="177" fontId="2" fillId="2" borderId="2" xfId="0" applyNumberFormat="1" applyFont="1" applyFill="1" applyBorder="1" applyAlignment="1">
      <alignment horizontal="right" vertical="center" wrapText="1"/>
    </xf>
    <xf numFmtId="178" fontId="2" fillId="2" borderId="2" xfId="0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 wrapText="1"/>
    </xf>
    <xf numFmtId="0" fontId="4" fillId="0" borderId="5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8" fillId="2" borderId="1" xfId="0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2" borderId="1" xfId="0" applyFont="1" applyFill="1" applyBorder="1" applyAlignment="1">
      <alignment horizontal="right" vertical="center" wrapText="1"/>
    </xf>
    <xf numFmtId="0" fontId="10" fillId="2" borderId="2" xfId="0" applyFont="1" applyFill="1" applyBorder="1" applyAlignment="1">
      <alignment horizontal="right" vertical="center" wrapText="1"/>
    </xf>
    <xf numFmtId="0" fontId="17" fillId="0" borderId="6" xfId="0" applyFont="1" applyBorder="1" applyAlignment="1">
      <alignment horizontal="right" vertical="center" wrapText="1"/>
    </xf>
    <xf numFmtId="0" fontId="14" fillId="6" borderId="1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14" fillId="0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8" fillId="6" borderId="1" xfId="0" applyFont="1" applyFill="1" applyBorder="1" applyAlignment="1">
      <alignment horizontal="right" vertical="center" wrapText="1"/>
    </xf>
    <xf numFmtId="0" fontId="17" fillId="3" borderId="1" xfId="0" applyFont="1" applyFill="1" applyBorder="1" applyAlignment="1">
      <alignment horizontal="right" vertical="center" wrapText="1"/>
    </xf>
    <xf numFmtId="0" fontId="10" fillId="3" borderId="1" xfId="0" applyFont="1" applyFill="1" applyBorder="1" applyAlignment="1">
      <alignment horizontal="right" vertical="center" wrapText="1"/>
    </xf>
    <xf numFmtId="0" fontId="2" fillId="6" borderId="1" xfId="0" applyFont="1" applyFill="1" applyBorder="1" applyAlignment="1">
      <alignment horizontal="right" vertical="center" wrapText="1"/>
    </xf>
    <xf numFmtId="0" fontId="15" fillId="6" borderId="1" xfId="0" applyFont="1" applyFill="1" applyBorder="1" applyAlignment="1">
      <alignment horizontal="right" vertical="center" wrapText="1"/>
    </xf>
    <xf numFmtId="0" fontId="17" fillId="7" borderId="6" xfId="0" applyFont="1" applyFill="1" applyBorder="1" applyAlignment="1">
      <alignment horizontal="right" vertical="center" wrapText="1"/>
    </xf>
    <xf numFmtId="0" fontId="2" fillId="7" borderId="2" xfId="0" applyFont="1" applyFill="1" applyBorder="1" applyAlignment="1">
      <alignment horizontal="right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2" fillId="4" borderId="2" xfId="0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17" fillId="2" borderId="1" xfId="0" applyFont="1" applyFill="1" applyBorder="1" applyAlignment="1">
      <alignment horizontal="right" vertical="center" wrapText="1"/>
    </xf>
    <xf numFmtId="0" fontId="5" fillId="4" borderId="1" xfId="0" applyFont="1" applyFill="1" applyBorder="1" applyAlignment="1">
      <alignment horizontal="right" vertical="center" wrapText="1"/>
    </xf>
    <xf numFmtId="0" fontId="14" fillId="2" borderId="1" xfId="0" applyFont="1" applyFill="1" applyBorder="1" applyAlignment="1">
      <alignment horizontal="right" vertical="center" wrapText="1"/>
    </xf>
    <xf numFmtId="0" fontId="8" fillId="5" borderId="1" xfId="0" applyFont="1" applyFill="1" applyBorder="1" applyAlignment="1">
      <alignment horizontal="right" vertical="center" wrapText="1"/>
    </xf>
    <xf numFmtId="0" fontId="14" fillId="4" borderId="1" xfId="0" applyFont="1" applyFill="1" applyBorder="1" applyAlignment="1">
      <alignment horizontal="righ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right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76" fontId="2" fillId="4" borderId="1" xfId="0" applyNumberFormat="1" applyFont="1" applyFill="1" applyBorder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46"/>
  <sheetViews>
    <sheetView tabSelected="1" zoomScale="55" zoomScaleNormal="55" workbookViewId="0">
      <pane ySplit="1" topLeftCell="A17" activePane="bottomLeft" state="frozen"/>
      <selection pane="bottomLeft" activeCell="Q44" sqref="Q44"/>
    </sheetView>
  </sheetViews>
  <sheetFormatPr defaultRowHeight="13.8" x14ac:dyDescent="0.25"/>
  <cols>
    <col min="1" max="1" width="6.6640625" style="3" customWidth="1"/>
    <col min="2" max="2" width="8.5546875" style="3" customWidth="1"/>
    <col min="3" max="3" width="22.33203125" style="3" customWidth="1"/>
    <col min="4" max="11" width="8.88671875" style="3"/>
    <col min="12" max="12" width="10.109375" style="4" hidden="1" customWidth="1"/>
    <col min="13" max="13" width="9.88671875" style="5" customWidth="1"/>
    <col min="14" max="14" width="10.109375" style="6" customWidth="1"/>
    <col min="15" max="15" width="7.33203125" style="5" customWidth="1"/>
    <col min="16" max="16" width="7.5546875" style="3" customWidth="1"/>
    <col min="17" max="17" width="7.5546875" style="47" customWidth="1"/>
    <col min="18" max="18" width="8.44140625" style="3" customWidth="1"/>
    <col min="19" max="19" width="9.21875" style="3" customWidth="1"/>
    <col min="20" max="20" width="8.77734375" style="3" customWidth="1"/>
    <col min="21" max="21" width="8.44140625" style="3" customWidth="1"/>
    <col min="22" max="22" width="33.33203125" style="47" hidden="1" customWidth="1"/>
    <col min="23" max="23" width="10.6640625" style="47" hidden="1" customWidth="1"/>
    <col min="24" max="26" width="0" style="47" hidden="1" customWidth="1"/>
    <col min="27" max="27" width="33.33203125" style="79" hidden="1" customWidth="1"/>
    <col min="28" max="28" width="10.6640625" style="79" customWidth="1"/>
    <col min="29" max="30" width="8.88671875" style="79"/>
    <col min="31" max="31" width="17.21875" style="79" customWidth="1"/>
    <col min="32" max="32" width="8.88671875" style="47"/>
    <col min="33" max="33" width="12.77734375" style="3" bestFit="1" customWidth="1"/>
    <col min="34" max="34" width="12.77734375" style="65" customWidth="1"/>
    <col min="35" max="35" width="12.77734375" style="60" customWidth="1"/>
    <col min="36" max="37" width="12.77734375" style="79" customWidth="1"/>
    <col min="38" max="38" width="12.77734375" style="85" customWidth="1"/>
    <col min="39" max="40" width="12.77734375" style="65" customWidth="1"/>
    <col min="41" max="41" width="25.109375" style="3" customWidth="1"/>
    <col min="42" max="42" width="12.6640625" style="3" bestFit="1" customWidth="1"/>
    <col min="43" max="45" width="12.6640625" style="65" customWidth="1"/>
    <col min="46" max="47" width="8.88671875" style="3"/>
    <col min="48" max="49" width="13.44140625" style="3" bestFit="1" customWidth="1"/>
    <col min="50" max="50" width="12.6640625" style="3" bestFit="1" customWidth="1"/>
    <col min="51" max="16384" width="8.88671875" style="3"/>
  </cols>
  <sheetData>
    <row r="1" spans="1:50" ht="70.8" customHeight="1" x14ac:dyDescent="0.25">
      <c r="A1" s="100" t="s">
        <v>0</v>
      </c>
      <c r="B1" s="101"/>
      <c r="C1" s="102"/>
      <c r="D1" s="96" t="s">
        <v>1</v>
      </c>
      <c r="E1" s="119"/>
      <c r="F1" s="97"/>
      <c r="G1" s="96" t="s">
        <v>2</v>
      </c>
      <c r="H1" s="119"/>
      <c r="I1" s="97"/>
      <c r="J1" s="96" t="s">
        <v>3</v>
      </c>
      <c r="K1" s="97"/>
      <c r="L1" s="4" t="s">
        <v>36</v>
      </c>
      <c r="M1" s="5" t="s">
        <v>35</v>
      </c>
      <c r="N1" s="6" t="s">
        <v>32</v>
      </c>
      <c r="O1" s="5" t="s">
        <v>31</v>
      </c>
      <c r="P1" s="92" t="s">
        <v>33</v>
      </c>
      <c r="Q1" s="98"/>
      <c r="R1" s="98"/>
      <c r="S1" s="93"/>
      <c r="T1" s="7" t="s">
        <v>37</v>
      </c>
      <c r="U1" s="7" t="s">
        <v>39</v>
      </c>
      <c r="V1" s="51" t="s">
        <v>113</v>
      </c>
      <c r="W1" s="53"/>
      <c r="X1" s="52"/>
      <c r="Y1" s="52"/>
      <c r="Z1" s="52"/>
      <c r="AA1" s="109" t="s">
        <v>117</v>
      </c>
      <c r="AB1" s="110"/>
      <c r="AC1" s="110"/>
      <c r="AD1" s="110"/>
      <c r="AE1" s="110"/>
      <c r="AF1" s="111"/>
      <c r="AG1" s="106" t="s">
        <v>45</v>
      </c>
      <c r="AH1" s="107"/>
      <c r="AI1" s="108"/>
      <c r="AJ1" s="106" t="s">
        <v>114</v>
      </c>
      <c r="AK1" s="107"/>
      <c r="AL1" s="107" t="s">
        <v>110</v>
      </c>
      <c r="AM1" s="107"/>
      <c r="AN1" s="108"/>
      <c r="AO1" s="92" t="s">
        <v>105</v>
      </c>
      <c r="AP1" s="93"/>
      <c r="AQ1" s="92" t="s">
        <v>103</v>
      </c>
      <c r="AR1" s="98"/>
      <c r="AS1" s="93"/>
      <c r="AT1" s="70" t="s">
        <v>98</v>
      </c>
      <c r="AV1" s="96" t="s">
        <v>154</v>
      </c>
      <c r="AW1" s="97"/>
    </row>
    <row r="2" spans="1:50" s="8" customFormat="1" ht="73.2" customHeight="1" thickBot="1" x14ac:dyDescent="0.3">
      <c r="A2" s="103"/>
      <c r="B2" s="104"/>
      <c r="C2" s="105"/>
      <c r="D2" s="8" t="s">
        <v>4</v>
      </c>
      <c r="E2" s="8" t="s">
        <v>5</v>
      </c>
      <c r="F2" s="8" t="s">
        <v>6</v>
      </c>
      <c r="G2" s="8" t="s">
        <v>7</v>
      </c>
      <c r="H2" s="8" t="s">
        <v>5</v>
      </c>
      <c r="I2" s="8" t="s">
        <v>8</v>
      </c>
      <c r="J2" s="8" t="s">
        <v>9</v>
      </c>
      <c r="K2" s="8" t="s">
        <v>6</v>
      </c>
      <c r="L2" s="9"/>
      <c r="M2" s="10"/>
      <c r="N2" s="11"/>
      <c r="O2" s="10"/>
      <c r="P2" s="1" t="s">
        <v>63</v>
      </c>
      <c r="Q2" s="1" t="s">
        <v>155</v>
      </c>
      <c r="R2" s="1" t="s">
        <v>101</v>
      </c>
      <c r="S2" s="1" t="s">
        <v>34</v>
      </c>
      <c r="T2" s="1" t="s">
        <v>38</v>
      </c>
      <c r="U2" s="1" t="s">
        <v>102</v>
      </c>
      <c r="V2" s="1" t="s">
        <v>51</v>
      </c>
      <c r="W2" s="2" t="s">
        <v>47</v>
      </c>
      <c r="X2" s="50" t="s">
        <v>48</v>
      </c>
      <c r="Y2" s="50" t="s">
        <v>55</v>
      </c>
      <c r="Z2" s="50" t="s">
        <v>49</v>
      </c>
      <c r="AA2" s="1" t="s">
        <v>51</v>
      </c>
      <c r="AB2" s="2" t="s">
        <v>47</v>
      </c>
      <c r="AC2" s="78" t="s">
        <v>48</v>
      </c>
      <c r="AD2" s="78" t="s">
        <v>55</v>
      </c>
      <c r="AE2" s="78" t="s">
        <v>121</v>
      </c>
      <c r="AF2" s="50" t="s">
        <v>50</v>
      </c>
      <c r="AG2" s="8" t="s">
        <v>108</v>
      </c>
      <c r="AH2" s="8" t="s">
        <v>109</v>
      </c>
      <c r="AI2" s="1" t="s">
        <v>107</v>
      </c>
      <c r="AJ2" s="1" t="s">
        <v>115</v>
      </c>
      <c r="AK2" s="1" t="s">
        <v>119</v>
      </c>
      <c r="AL2" s="1" t="s">
        <v>150</v>
      </c>
      <c r="AM2" s="1" t="s">
        <v>111</v>
      </c>
      <c r="AN2" s="1" t="s">
        <v>112</v>
      </c>
      <c r="AO2" s="1" t="s">
        <v>100</v>
      </c>
      <c r="AP2" s="1" t="s">
        <v>99</v>
      </c>
      <c r="AQ2" s="1" t="s">
        <v>104</v>
      </c>
      <c r="AR2" s="1" t="s">
        <v>99</v>
      </c>
      <c r="AS2" s="1" t="s">
        <v>106</v>
      </c>
      <c r="AV2" s="1" t="s">
        <v>152</v>
      </c>
      <c r="AW2" s="1" t="s">
        <v>151</v>
      </c>
      <c r="AX2" s="8" t="s">
        <v>153</v>
      </c>
    </row>
    <row r="3" spans="1:50" s="42" customFormat="1" ht="139.80000000000001" customHeight="1" x14ac:dyDescent="0.25">
      <c r="A3" s="117" t="s">
        <v>10</v>
      </c>
      <c r="B3" s="118"/>
      <c r="C3" s="42" t="s">
        <v>14</v>
      </c>
      <c r="D3" s="42">
        <v>1024</v>
      </c>
      <c r="E3" s="42">
        <v>1</v>
      </c>
      <c r="F3" s="42">
        <v>3</v>
      </c>
      <c r="G3" s="42">
        <v>1024</v>
      </c>
      <c r="H3" s="42">
        <v>1</v>
      </c>
      <c r="I3" s="42">
        <v>32</v>
      </c>
      <c r="J3" s="42">
        <f>I3</f>
        <v>32</v>
      </c>
      <c r="K3" s="42">
        <f>F3</f>
        <v>3</v>
      </c>
      <c r="L3" s="43">
        <f>D3*E3*F3/1024</f>
        <v>3</v>
      </c>
      <c r="M3" s="12">
        <f t="shared" ref="M3:M21" si="0">D3*F3/1024</f>
        <v>3</v>
      </c>
      <c r="N3" s="45">
        <f>J3*K3/1024</f>
        <v>9.375E-2</v>
      </c>
      <c r="O3" s="44">
        <f>G3*H3*I3/1024</f>
        <v>32</v>
      </c>
      <c r="P3" s="42">
        <f>G3*H3*I3*F3/1024</f>
        <v>96</v>
      </c>
      <c r="Q3" s="42">
        <f>G3*I3*F3/1024</f>
        <v>96</v>
      </c>
      <c r="V3" s="42" t="s">
        <v>46</v>
      </c>
      <c r="W3" s="42" t="s">
        <v>53</v>
      </c>
      <c r="X3" s="42" t="s">
        <v>54</v>
      </c>
      <c r="Y3" s="42" t="s">
        <v>52</v>
      </c>
      <c r="Z3" s="42" t="s">
        <v>59</v>
      </c>
      <c r="AB3" s="42" t="s">
        <v>53</v>
      </c>
      <c r="AC3" s="42" t="s">
        <v>54</v>
      </c>
      <c r="AD3" s="42" t="s">
        <v>52</v>
      </c>
      <c r="AE3" s="42" t="s">
        <v>59</v>
      </c>
      <c r="AF3" s="62">
        <v>0</v>
      </c>
      <c r="AI3" s="42">
        <v>256</v>
      </c>
      <c r="AJ3" s="42" t="s">
        <v>116</v>
      </c>
      <c r="AL3" s="56">
        <f>(N3)/Q3*1024*8</f>
        <v>8</v>
      </c>
      <c r="AM3" s="42">
        <f>(M3/2+N3)/AI3*1024*8</f>
        <v>51</v>
      </c>
      <c r="AV3" s="42">
        <f>Q3/(F3/(F3+16))</f>
        <v>608</v>
      </c>
      <c r="AW3" s="42">
        <f>Q3/(F3/(F3+32))</f>
        <v>1120</v>
      </c>
      <c r="AX3" s="42">
        <f>Q3/(F3/(F3+8))</f>
        <v>352</v>
      </c>
    </row>
    <row r="4" spans="1:50" s="13" customFormat="1" x14ac:dyDescent="0.25">
      <c r="A4" s="112" t="s">
        <v>21</v>
      </c>
      <c r="B4" s="95" t="s">
        <v>13</v>
      </c>
      <c r="C4" s="13" t="s">
        <v>11</v>
      </c>
      <c r="D4" s="13">
        <v>1024</v>
      </c>
      <c r="E4" s="13">
        <v>1</v>
      </c>
      <c r="F4" s="13">
        <v>3</v>
      </c>
      <c r="G4" s="13">
        <v>512</v>
      </c>
      <c r="H4" s="13">
        <v>1</v>
      </c>
      <c r="I4" s="13">
        <v>3</v>
      </c>
      <c r="J4" s="13">
        <f t="shared" ref="J4:J43" si="1">I4</f>
        <v>3</v>
      </c>
      <c r="K4" s="13">
        <f t="shared" ref="K4:K43" si="2">F4</f>
        <v>3</v>
      </c>
      <c r="L4" s="14">
        <f t="shared" ref="L4:L43" si="3">D4*E4*F4/1024</f>
        <v>3</v>
      </c>
      <c r="M4" s="15">
        <f t="shared" si="0"/>
        <v>3</v>
      </c>
      <c r="N4" s="16"/>
      <c r="O4" s="15"/>
      <c r="Q4" s="46"/>
      <c r="R4" s="17">
        <f>D4^2*3/8/1024</f>
        <v>384</v>
      </c>
      <c r="S4" s="18">
        <f>D4^2*3/4/1024</f>
        <v>768</v>
      </c>
      <c r="T4" s="18">
        <f>((3+3*2)*D4 + 3*G4)/1024</f>
        <v>10.5</v>
      </c>
      <c r="U4" s="18">
        <f>(3+3*2)*R4+G4/1024</f>
        <v>3456.5</v>
      </c>
      <c r="V4" s="46"/>
      <c r="W4" s="46"/>
      <c r="X4" s="46"/>
      <c r="Y4" s="46"/>
      <c r="Z4" s="46"/>
      <c r="AA4" s="82"/>
      <c r="AB4" s="82"/>
      <c r="AC4" s="82"/>
      <c r="AD4" s="82"/>
      <c r="AE4" s="82"/>
      <c r="AF4" s="46"/>
      <c r="AG4" s="64">
        <f>R4*1024</f>
        <v>393216</v>
      </c>
      <c r="AH4" s="64">
        <f>AG4/18</f>
        <v>21845.333333333332</v>
      </c>
      <c r="AI4" s="72"/>
      <c r="AJ4" s="72"/>
      <c r="AK4" s="72"/>
      <c r="AL4" s="72"/>
      <c r="AM4" s="72"/>
      <c r="AN4" s="72"/>
      <c r="AO4" s="13">
        <f>U4</f>
        <v>3456.5</v>
      </c>
      <c r="AP4" s="68">
        <f>AO4/AG4*1024*8</f>
        <v>72.010416666666671</v>
      </c>
      <c r="AQ4" s="68"/>
      <c r="AR4" s="74"/>
      <c r="AS4" s="74"/>
      <c r="AW4" s="42">
        <f t="shared" ref="AW4:AW37" si="4">Q4/(F4/(F4+32))</f>
        <v>0</v>
      </c>
      <c r="AX4" s="42">
        <f t="shared" ref="AX4:AX37" si="5">Q4/(F4/(F4+8))</f>
        <v>0</v>
      </c>
    </row>
    <row r="5" spans="1:50" s="13" customFormat="1" x14ac:dyDescent="0.25">
      <c r="A5" s="112"/>
      <c r="B5" s="95"/>
      <c r="C5" s="13" t="s">
        <v>12</v>
      </c>
      <c r="D5" s="13">
        <v>512</v>
      </c>
      <c r="E5" s="13">
        <v>1</v>
      </c>
      <c r="F5" s="13">
        <v>32</v>
      </c>
      <c r="G5" s="13">
        <v>512</v>
      </c>
      <c r="H5" s="13">
        <v>24</v>
      </c>
      <c r="I5" s="13">
        <v>32</v>
      </c>
      <c r="J5" s="13">
        <f t="shared" si="1"/>
        <v>32</v>
      </c>
      <c r="K5" s="13">
        <f t="shared" si="2"/>
        <v>32</v>
      </c>
      <c r="L5" s="14">
        <f t="shared" si="3"/>
        <v>16</v>
      </c>
      <c r="M5" s="15">
        <f t="shared" si="0"/>
        <v>16</v>
      </c>
      <c r="N5" s="16"/>
      <c r="O5" s="15"/>
      <c r="Q5" s="46"/>
      <c r="R5" s="17">
        <f>G5*D5/1024</f>
        <v>256</v>
      </c>
      <c r="S5" s="18">
        <f>G5*D5*H5/1024</f>
        <v>6144</v>
      </c>
      <c r="T5" s="18">
        <f>3*D5/1024</f>
        <v>1.5</v>
      </c>
      <c r="U5" s="19">
        <f>(3*D5+H5*2)*D5/1024</f>
        <v>792</v>
      </c>
      <c r="V5" s="46"/>
      <c r="W5" s="46"/>
      <c r="X5" s="46"/>
      <c r="Y5" s="46"/>
      <c r="Z5" s="46"/>
      <c r="AA5" s="82"/>
      <c r="AB5" s="82"/>
      <c r="AC5" s="82"/>
      <c r="AD5" s="82"/>
      <c r="AE5" s="82"/>
      <c r="AF5" s="46"/>
      <c r="AG5" s="71">
        <f>R5*1024</f>
        <v>262144</v>
      </c>
      <c r="AH5" s="71">
        <f>AG5/12</f>
        <v>21845.333333333332</v>
      </c>
      <c r="AI5" s="73"/>
      <c r="AJ5" s="73"/>
      <c r="AK5" s="73"/>
      <c r="AL5" s="73"/>
      <c r="AM5" s="73"/>
      <c r="AN5" s="73"/>
      <c r="AO5" s="13">
        <f>U5</f>
        <v>792</v>
      </c>
      <c r="AP5" s="17">
        <f>AO5/AG5*1024*8</f>
        <v>24.75</v>
      </c>
      <c r="AQ5" s="17">
        <f>(H5)*D5/1024</f>
        <v>12</v>
      </c>
      <c r="AR5" s="71">
        <f>AQ5/15*8</f>
        <v>6.4</v>
      </c>
      <c r="AS5" s="71"/>
      <c r="AW5" s="42">
        <f t="shared" si="4"/>
        <v>0</v>
      </c>
      <c r="AX5" s="42">
        <f t="shared" si="5"/>
        <v>0</v>
      </c>
    </row>
    <row r="6" spans="1:50" s="20" customFormat="1" ht="120" customHeight="1" x14ac:dyDescent="0.25">
      <c r="A6" s="94"/>
      <c r="B6" s="94" t="s">
        <v>18</v>
      </c>
      <c r="C6" s="20" t="s">
        <v>22</v>
      </c>
      <c r="D6" s="20">
        <v>512</v>
      </c>
      <c r="E6" s="20">
        <v>24</v>
      </c>
      <c r="F6" s="20">
        <v>32</v>
      </c>
      <c r="G6" s="20">
        <v>512</v>
      </c>
      <c r="H6" s="12">
        <v>24</v>
      </c>
      <c r="I6" s="12">
        <v>64</v>
      </c>
      <c r="J6" s="21">
        <f t="shared" si="1"/>
        <v>64</v>
      </c>
      <c r="K6" s="20">
        <f t="shared" si="2"/>
        <v>32</v>
      </c>
      <c r="L6" s="22">
        <f t="shared" si="3"/>
        <v>384</v>
      </c>
      <c r="M6" s="12">
        <f t="shared" si="0"/>
        <v>16</v>
      </c>
      <c r="N6" s="23">
        <f>J6*K6/1024</f>
        <v>2</v>
      </c>
      <c r="O6" s="12">
        <f>G6*I6/1024</f>
        <v>32</v>
      </c>
      <c r="P6" s="20">
        <f>G6*H6*I6*F6/1024</f>
        <v>24576</v>
      </c>
      <c r="Q6" s="42">
        <f>G6*I6*F6/1024</f>
        <v>1024</v>
      </c>
      <c r="V6" s="54" t="s">
        <v>57</v>
      </c>
      <c r="W6" s="48" t="s">
        <v>70</v>
      </c>
      <c r="X6" s="48" t="s">
        <v>58</v>
      </c>
      <c r="Y6" s="61" t="s">
        <v>69</v>
      </c>
      <c r="Z6" s="48" t="s">
        <v>62</v>
      </c>
      <c r="AA6" s="54"/>
      <c r="AB6" s="80" t="s">
        <v>70</v>
      </c>
      <c r="AC6" s="80" t="s">
        <v>58</v>
      </c>
      <c r="AD6" s="61" t="s">
        <v>52</v>
      </c>
      <c r="AE6" s="80" t="s">
        <v>127</v>
      </c>
      <c r="AF6" s="48">
        <v>0</v>
      </c>
      <c r="AH6" s="66"/>
      <c r="AI6" s="56"/>
      <c r="AJ6" s="56" t="s">
        <v>118</v>
      </c>
      <c r="AK6" s="56" t="s">
        <v>120</v>
      </c>
      <c r="AL6" s="56">
        <f>(N6)/Q6*1024*8</f>
        <v>16</v>
      </c>
      <c r="AM6" s="87">
        <f>(N6+8)/Q6*1024*8</f>
        <v>80</v>
      </c>
      <c r="AN6" s="56"/>
      <c r="AO6" s="61" t="s">
        <v>79</v>
      </c>
      <c r="AQ6" s="66"/>
      <c r="AR6" s="75">
        <f>AQ5/2048*8*1024</f>
        <v>48</v>
      </c>
      <c r="AS6" s="75">
        <f>AQ5</f>
        <v>12</v>
      </c>
      <c r="AV6" s="42">
        <f>Q6/(F6/(F6+16))</f>
        <v>1536</v>
      </c>
      <c r="AW6" s="42">
        <f t="shared" si="4"/>
        <v>2048</v>
      </c>
      <c r="AX6" s="42">
        <f t="shared" si="5"/>
        <v>1280</v>
      </c>
    </row>
    <row r="7" spans="1:50" s="20" customFormat="1" ht="71.400000000000006" x14ac:dyDescent="0.25">
      <c r="A7" s="94"/>
      <c r="B7" s="94"/>
      <c r="C7" s="94" t="s">
        <v>23</v>
      </c>
      <c r="D7" s="20">
        <v>512</v>
      </c>
      <c r="E7" s="20">
        <v>24</v>
      </c>
      <c r="F7" s="20">
        <v>64</v>
      </c>
      <c r="G7" s="20">
        <v>512</v>
      </c>
      <c r="H7" s="20">
        <v>24</v>
      </c>
      <c r="I7" s="20">
        <v>16</v>
      </c>
      <c r="J7" s="12">
        <f t="shared" si="1"/>
        <v>16</v>
      </c>
      <c r="K7" s="12">
        <f t="shared" si="2"/>
        <v>64</v>
      </c>
      <c r="L7" s="22">
        <f t="shared" si="3"/>
        <v>768</v>
      </c>
      <c r="M7" s="12">
        <f t="shared" si="0"/>
        <v>32</v>
      </c>
      <c r="N7" s="23">
        <f>J7*K7/1024</f>
        <v>1</v>
      </c>
      <c r="O7" s="12">
        <f>G7*I7/1024</f>
        <v>8</v>
      </c>
      <c r="P7" s="20">
        <f>G7*H7*I7*F7/1024</f>
        <v>12288</v>
      </c>
      <c r="Q7" s="42">
        <f>G7*I7*F7/1024</f>
        <v>512</v>
      </c>
      <c r="V7" s="48" t="s">
        <v>40</v>
      </c>
      <c r="W7" s="48" t="s">
        <v>60</v>
      </c>
      <c r="X7" s="48" t="s">
        <v>61</v>
      </c>
      <c r="Y7" s="48" t="s">
        <v>56</v>
      </c>
      <c r="Z7" s="48" t="s">
        <v>64</v>
      </c>
      <c r="AA7" s="80" t="s">
        <v>40</v>
      </c>
      <c r="AB7" s="80" t="s">
        <v>128</v>
      </c>
      <c r="AC7" s="80" t="s">
        <v>129</v>
      </c>
      <c r="AD7" s="61" t="s">
        <v>52</v>
      </c>
      <c r="AE7" s="80" t="s">
        <v>126</v>
      </c>
      <c r="AF7" s="48">
        <v>1</v>
      </c>
      <c r="AH7" s="66"/>
      <c r="AI7" s="56"/>
      <c r="AJ7" s="56" t="s">
        <v>132</v>
      </c>
      <c r="AK7" s="56"/>
      <c r="AL7" s="56">
        <f>(N7)/Q7*1024*8</f>
        <v>16</v>
      </c>
      <c r="AM7" s="87">
        <f>(N7+8)/Q7*1024*8</f>
        <v>144</v>
      </c>
      <c r="AN7" s="56"/>
      <c r="AQ7" s="66"/>
      <c r="AR7" s="66"/>
      <c r="AS7" s="66"/>
      <c r="AV7" s="42">
        <f>Q7/(F7/(F7+16))</f>
        <v>640</v>
      </c>
      <c r="AW7" s="42">
        <f t="shared" si="4"/>
        <v>768</v>
      </c>
      <c r="AX7" s="42">
        <f t="shared" si="5"/>
        <v>576</v>
      </c>
    </row>
    <row r="8" spans="1:50" s="20" customFormat="1" ht="57" x14ac:dyDescent="0.25">
      <c r="A8" s="94"/>
      <c r="B8" s="94"/>
      <c r="C8" s="94"/>
      <c r="D8" s="20">
        <v>512</v>
      </c>
      <c r="E8" s="20">
        <v>24</v>
      </c>
      <c r="F8" s="20">
        <v>16</v>
      </c>
      <c r="G8" s="20">
        <v>512</v>
      </c>
      <c r="H8" s="20">
        <v>24</v>
      </c>
      <c r="I8" s="20">
        <v>64</v>
      </c>
      <c r="J8" s="20">
        <f t="shared" si="1"/>
        <v>64</v>
      </c>
      <c r="K8" s="20">
        <f t="shared" si="2"/>
        <v>16</v>
      </c>
      <c r="L8" s="22">
        <f t="shared" si="3"/>
        <v>192</v>
      </c>
      <c r="M8" s="12">
        <f t="shared" si="0"/>
        <v>8</v>
      </c>
      <c r="N8" s="23">
        <f>J8*K8/1024</f>
        <v>1</v>
      </c>
      <c r="O8" s="12">
        <f>G8*I8/1024</f>
        <v>32</v>
      </c>
      <c r="P8" s="20">
        <f>G8*H8*I8*F8/1024</f>
        <v>12288</v>
      </c>
      <c r="Q8" s="42">
        <f>G8*I8*F8/1024</f>
        <v>512</v>
      </c>
      <c r="V8" s="48" t="s">
        <v>43</v>
      </c>
      <c r="W8" s="48" t="s">
        <v>65</v>
      </c>
      <c r="X8" s="48" t="s">
        <v>68</v>
      </c>
      <c r="Y8" s="61" t="s">
        <v>67</v>
      </c>
      <c r="Z8" s="48" t="s">
        <v>74</v>
      </c>
      <c r="AA8" s="80" t="s">
        <v>43</v>
      </c>
      <c r="AB8" s="80" t="s">
        <v>131</v>
      </c>
      <c r="AC8" s="80" t="s">
        <v>68</v>
      </c>
      <c r="AD8" s="61" t="s">
        <v>52</v>
      </c>
      <c r="AE8" s="80" t="s">
        <v>130</v>
      </c>
      <c r="AF8" s="48">
        <v>3</v>
      </c>
      <c r="AH8" s="66"/>
      <c r="AI8" s="56"/>
      <c r="AJ8" s="56" t="s">
        <v>133</v>
      </c>
      <c r="AK8" s="56"/>
      <c r="AL8" s="56">
        <f>(N8)/Q8*1024*8</f>
        <v>16</v>
      </c>
      <c r="AM8" s="56">
        <v>0</v>
      </c>
      <c r="AN8" s="56"/>
      <c r="AQ8" s="66"/>
      <c r="AR8" s="66"/>
      <c r="AS8" s="66"/>
      <c r="AV8" s="42">
        <f>Q8/(F8/(F8+16))</f>
        <v>1024</v>
      </c>
      <c r="AW8" s="42">
        <f t="shared" si="4"/>
        <v>1536</v>
      </c>
      <c r="AX8" s="42">
        <f t="shared" si="5"/>
        <v>768</v>
      </c>
    </row>
    <row r="9" spans="1:50" s="30" customFormat="1" ht="27.6" x14ac:dyDescent="0.25">
      <c r="A9" s="112"/>
      <c r="B9" s="30" t="s">
        <v>16</v>
      </c>
      <c r="C9" s="30" t="s">
        <v>17</v>
      </c>
      <c r="D9" s="30">
        <v>512</v>
      </c>
      <c r="E9" s="30">
        <v>24</v>
      </c>
      <c r="F9" s="30">
        <v>64</v>
      </c>
      <c r="G9" s="30">
        <v>512</v>
      </c>
      <c r="H9" s="30">
        <v>1</v>
      </c>
      <c r="I9" s="30">
        <v>64</v>
      </c>
      <c r="L9" s="31"/>
      <c r="M9" s="32"/>
      <c r="N9" s="33"/>
      <c r="O9" s="32"/>
      <c r="AW9" s="42">
        <f t="shared" si="4"/>
        <v>0</v>
      </c>
      <c r="AX9" s="42">
        <f t="shared" si="5"/>
        <v>0</v>
      </c>
    </row>
    <row r="10" spans="1:50" s="24" customFormat="1" ht="42" x14ac:dyDescent="0.25">
      <c r="A10" s="99"/>
      <c r="B10" s="99" t="s">
        <v>19</v>
      </c>
      <c r="C10" s="99" t="s">
        <v>15</v>
      </c>
      <c r="D10" s="24">
        <v>512</v>
      </c>
      <c r="E10" s="24">
        <v>1</v>
      </c>
      <c r="F10" s="25">
        <v>64</v>
      </c>
      <c r="G10" s="25">
        <v>512</v>
      </c>
      <c r="H10" s="26">
        <v>1</v>
      </c>
      <c r="I10" s="24">
        <v>16</v>
      </c>
      <c r="J10" s="24">
        <f t="shared" si="1"/>
        <v>16</v>
      </c>
      <c r="K10" s="24">
        <f t="shared" si="2"/>
        <v>64</v>
      </c>
      <c r="L10" s="27">
        <f t="shared" si="3"/>
        <v>32</v>
      </c>
      <c r="M10" s="25">
        <f t="shared" si="0"/>
        <v>32</v>
      </c>
      <c r="N10" s="28">
        <f>J10*K10/1024</f>
        <v>1</v>
      </c>
      <c r="O10" s="25">
        <f>G10*I10/1024</f>
        <v>8</v>
      </c>
      <c r="P10" s="24">
        <f>G10*H10*I10*F10/1024</f>
        <v>512</v>
      </c>
      <c r="Q10" s="83">
        <f>G10*I10*F10/1024</f>
        <v>512</v>
      </c>
      <c r="V10" s="49" t="s">
        <v>41</v>
      </c>
      <c r="W10" s="49" t="s">
        <v>72</v>
      </c>
      <c r="X10" s="49" t="s">
        <v>71</v>
      </c>
      <c r="Y10" s="49" t="s">
        <v>66</v>
      </c>
      <c r="Z10" s="49" t="s">
        <v>73</v>
      </c>
      <c r="AA10" s="81" t="s">
        <v>41</v>
      </c>
      <c r="AB10" s="81" t="s">
        <v>72</v>
      </c>
      <c r="AC10" s="81" t="s">
        <v>71</v>
      </c>
      <c r="AD10" s="81" t="s">
        <v>56</v>
      </c>
      <c r="AE10" s="81" t="s">
        <v>73</v>
      </c>
      <c r="AF10" s="49">
        <v>1</v>
      </c>
      <c r="AH10" s="67"/>
      <c r="AI10" s="59"/>
      <c r="AJ10" s="81"/>
      <c r="AK10" s="81"/>
      <c r="AL10" s="88">
        <f>(N10)/Q10*1024*8</f>
        <v>16</v>
      </c>
      <c r="AM10" s="67"/>
      <c r="AN10" s="67"/>
      <c r="AQ10" s="67"/>
      <c r="AR10" s="67"/>
      <c r="AS10" s="67"/>
      <c r="AV10" s="42">
        <f>Q10/(F10/(F10+16))</f>
        <v>640</v>
      </c>
      <c r="AW10" s="42">
        <f t="shared" si="4"/>
        <v>768</v>
      </c>
      <c r="AX10" s="42">
        <f t="shared" si="5"/>
        <v>576</v>
      </c>
    </row>
    <row r="11" spans="1:50" s="24" customFormat="1" ht="84.6" x14ac:dyDescent="0.25">
      <c r="A11" s="99"/>
      <c r="B11" s="99"/>
      <c r="C11" s="99"/>
      <c r="D11" s="24">
        <v>512</v>
      </c>
      <c r="E11" s="24">
        <v>1</v>
      </c>
      <c r="F11" s="24">
        <v>16</v>
      </c>
      <c r="G11" s="24">
        <v>512</v>
      </c>
      <c r="H11" s="24">
        <v>1</v>
      </c>
      <c r="I11" s="24">
        <v>64</v>
      </c>
      <c r="J11" s="24">
        <f t="shared" si="1"/>
        <v>64</v>
      </c>
      <c r="K11" s="24">
        <f t="shared" si="2"/>
        <v>16</v>
      </c>
      <c r="L11" s="27">
        <f t="shared" si="3"/>
        <v>8</v>
      </c>
      <c r="M11" s="25">
        <f t="shared" si="0"/>
        <v>8</v>
      </c>
      <c r="N11" s="28">
        <f>J11*K11/1024</f>
        <v>1</v>
      </c>
      <c r="O11" s="25">
        <f>G11*I11/1024</f>
        <v>32</v>
      </c>
      <c r="P11" s="24">
        <f>G11*H11*I11*F11/1024</f>
        <v>512</v>
      </c>
      <c r="Q11" s="83">
        <f>G11*I11*F11/1024</f>
        <v>512</v>
      </c>
      <c r="V11" s="49"/>
      <c r="W11" s="49" t="s">
        <v>75</v>
      </c>
      <c r="X11" s="49" t="s">
        <v>76</v>
      </c>
      <c r="Y11" s="49" t="s">
        <v>67</v>
      </c>
      <c r="Z11" s="49" t="s">
        <v>77</v>
      </c>
      <c r="AA11" s="81"/>
      <c r="AB11" s="81" t="s">
        <v>75</v>
      </c>
      <c r="AC11" s="81" t="s">
        <v>76</v>
      </c>
      <c r="AD11" s="81" t="s">
        <v>52</v>
      </c>
      <c r="AE11" s="81" t="s">
        <v>77</v>
      </c>
      <c r="AF11" s="49">
        <v>0</v>
      </c>
      <c r="AH11" s="67"/>
      <c r="AI11" s="59"/>
      <c r="AJ11" s="81"/>
      <c r="AK11" s="81"/>
      <c r="AL11" s="88">
        <f>(N11)/Q11*1024*8</f>
        <v>16</v>
      </c>
      <c r="AM11" s="67"/>
      <c r="AN11" s="67"/>
      <c r="AQ11" s="67"/>
      <c r="AR11" s="67"/>
      <c r="AS11" s="67"/>
      <c r="AV11" s="42">
        <f>Q11/(F11/(F11+16))</f>
        <v>1024</v>
      </c>
      <c r="AW11" s="42">
        <f t="shared" si="4"/>
        <v>1536</v>
      </c>
      <c r="AX11" s="42">
        <f t="shared" si="5"/>
        <v>768</v>
      </c>
    </row>
    <row r="12" spans="1:50" s="13" customFormat="1" x14ac:dyDescent="0.25">
      <c r="A12" s="112" t="s">
        <v>20</v>
      </c>
      <c r="B12" s="95" t="s">
        <v>13</v>
      </c>
      <c r="C12" s="13" t="s">
        <v>11</v>
      </c>
      <c r="D12" s="13">
        <v>512</v>
      </c>
      <c r="E12" s="13">
        <v>1</v>
      </c>
      <c r="F12" s="13">
        <v>3</v>
      </c>
      <c r="G12" s="13">
        <v>256</v>
      </c>
      <c r="H12" s="13">
        <v>1</v>
      </c>
      <c r="I12" s="13">
        <v>3</v>
      </c>
      <c r="J12" s="13">
        <f t="shared" si="1"/>
        <v>3</v>
      </c>
      <c r="K12" s="13">
        <f t="shared" si="2"/>
        <v>3</v>
      </c>
      <c r="L12" s="14">
        <f t="shared" si="3"/>
        <v>1.5</v>
      </c>
      <c r="M12" s="15">
        <f t="shared" si="0"/>
        <v>1.5</v>
      </c>
      <c r="N12" s="16"/>
      <c r="O12" s="15"/>
      <c r="Q12" s="46"/>
      <c r="R12" s="13">
        <f>D12^2*3/8/1024</f>
        <v>96</v>
      </c>
      <c r="S12" s="13">
        <f>D12^2*3/4/1024</f>
        <v>192</v>
      </c>
      <c r="T12" s="13">
        <f>((3+3*2)*D12 + 3*G12)/1024</f>
        <v>5.25</v>
      </c>
      <c r="U12" s="13">
        <f>((3+3*2)*R12+G12)/1024</f>
        <v>1.09375</v>
      </c>
      <c r="V12" s="46"/>
      <c r="W12" s="46"/>
      <c r="X12" s="46"/>
      <c r="Y12" s="46"/>
      <c r="Z12" s="46"/>
      <c r="AA12" s="82"/>
      <c r="AB12" s="82"/>
      <c r="AC12" s="82"/>
      <c r="AD12" s="82"/>
      <c r="AE12" s="82"/>
      <c r="AF12" s="46"/>
      <c r="AG12" s="69">
        <f>R12*1024</f>
        <v>98304</v>
      </c>
      <c r="AH12" s="69"/>
      <c r="AI12" s="69"/>
      <c r="AJ12" s="69"/>
      <c r="AK12" s="69"/>
      <c r="AL12" s="69"/>
      <c r="AM12" s="69"/>
      <c r="AN12" s="69"/>
      <c r="AQ12" s="68"/>
      <c r="AR12" s="68"/>
      <c r="AS12" s="68"/>
      <c r="AW12" s="42">
        <f t="shared" si="4"/>
        <v>0</v>
      </c>
      <c r="AX12" s="42">
        <f t="shared" si="5"/>
        <v>0</v>
      </c>
    </row>
    <row r="13" spans="1:50" s="13" customFormat="1" x14ac:dyDescent="0.25">
      <c r="A13" s="112"/>
      <c r="B13" s="95"/>
      <c r="C13" s="13" t="s">
        <v>12</v>
      </c>
      <c r="D13" s="13">
        <v>256</v>
      </c>
      <c r="E13" s="13">
        <v>1</v>
      </c>
      <c r="F13" s="13">
        <v>3</v>
      </c>
      <c r="G13" s="13">
        <v>256</v>
      </c>
      <c r="H13" s="13">
        <v>24</v>
      </c>
      <c r="I13" s="13">
        <v>64</v>
      </c>
      <c r="J13" s="13">
        <f t="shared" si="1"/>
        <v>64</v>
      </c>
      <c r="K13" s="13">
        <f t="shared" si="2"/>
        <v>3</v>
      </c>
      <c r="L13" s="14">
        <f t="shared" si="3"/>
        <v>0.75</v>
      </c>
      <c r="M13" s="15">
        <f t="shared" si="0"/>
        <v>0.75</v>
      </c>
      <c r="N13" s="16"/>
      <c r="O13" s="15"/>
      <c r="Q13" s="46"/>
      <c r="R13" s="13">
        <f>G13*D13/1024</f>
        <v>64</v>
      </c>
      <c r="S13" s="13">
        <f>G13*D13*H13/1024</f>
        <v>1536</v>
      </c>
      <c r="T13" s="13">
        <v>0</v>
      </c>
      <c r="U13" s="13">
        <f>(3*D13+H13)*D13/1024</f>
        <v>198</v>
      </c>
      <c r="V13" s="46"/>
      <c r="W13" s="46"/>
      <c r="X13" s="46"/>
      <c r="Y13" s="46"/>
      <c r="Z13" s="46"/>
      <c r="AA13" s="82"/>
      <c r="AB13" s="82"/>
      <c r="AC13" s="82"/>
      <c r="AD13" s="82"/>
      <c r="AE13" s="82"/>
      <c r="AF13" s="46"/>
      <c r="AG13" s="17">
        <f>R13*1024</f>
        <v>65536</v>
      </c>
      <c r="AH13" s="17"/>
      <c r="AI13" s="17"/>
      <c r="AJ13" s="17"/>
      <c r="AK13" s="17"/>
      <c r="AL13" s="17"/>
      <c r="AM13" s="17"/>
      <c r="AN13" s="17"/>
      <c r="AQ13" s="17">
        <f>(H13)*D13/1024</f>
        <v>6</v>
      </c>
      <c r="AR13" s="68"/>
      <c r="AS13" s="68"/>
      <c r="AW13" s="42">
        <f t="shared" si="4"/>
        <v>0</v>
      </c>
      <c r="AX13" s="42">
        <f t="shared" si="5"/>
        <v>0</v>
      </c>
    </row>
    <row r="14" spans="1:50" s="20" customFormat="1" ht="72" x14ac:dyDescent="0.25">
      <c r="A14" s="94"/>
      <c r="B14" s="94" t="s">
        <v>18</v>
      </c>
      <c r="C14" s="20" t="s">
        <v>14</v>
      </c>
      <c r="D14" s="20">
        <v>256</v>
      </c>
      <c r="E14" s="20">
        <v>24</v>
      </c>
      <c r="F14" s="20">
        <v>64</v>
      </c>
      <c r="G14" s="20">
        <v>256</v>
      </c>
      <c r="H14" s="12">
        <v>24</v>
      </c>
      <c r="I14" s="12">
        <v>128</v>
      </c>
      <c r="J14" s="21">
        <f t="shared" si="1"/>
        <v>128</v>
      </c>
      <c r="K14" s="20">
        <f t="shared" si="2"/>
        <v>64</v>
      </c>
      <c r="L14" s="22">
        <f t="shared" si="3"/>
        <v>384</v>
      </c>
      <c r="M14" s="12">
        <f t="shared" si="0"/>
        <v>16</v>
      </c>
      <c r="N14" s="23">
        <f>J14*K14/1024</f>
        <v>8</v>
      </c>
      <c r="O14" s="12">
        <f>G14*I14/1024</f>
        <v>32</v>
      </c>
      <c r="P14" s="20">
        <f>G14*H14*I14*F14/1024</f>
        <v>49152</v>
      </c>
      <c r="Q14" s="42">
        <f>G14*I14*F14/1024</f>
        <v>2048</v>
      </c>
      <c r="V14" s="48" t="s">
        <v>42</v>
      </c>
      <c r="W14" s="48"/>
      <c r="X14" s="48"/>
      <c r="Y14" s="48"/>
      <c r="Z14" s="48"/>
      <c r="AA14" s="80" t="s">
        <v>42</v>
      </c>
      <c r="AB14" s="80" t="s">
        <v>125</v>
      </c>
      <c r="AC14" s="80" t="s">
        <v>134</v>
      </c>
      <c r="AD14" s="80" t="s">
        <v>135</v>
      </c>
      <c r="AE14" s="80" t="s">
        <v>136</v>
      </c>
      <c r="AF14" s="48"/>
      <c r="AH14" s="66"/>
      <c r="AI14" s="56"/>
      <c r="AJ14" s="56">
        <v>10</v>
      </c>
      <c r="AK14" s="56"/>
      <c r="AL14" s="56">
        <f>(N14)/Q14*1024*8</f>
        <v>32</v>
      </c>
      <c r="AM14" s="87">
        <f>(N14+8)/Q14*1024*8</f>
        <v>64</v>
      </c>
      <c r="AN14" s="56"/>
      <c r="AQ14" s="66"/>
      <c r="AR14" s="66"/>
      <c r="AS14" s="66"/>
      <c r="AV14" s="42">
        <f>Q14/(F14/(F14+16))</f>
        <v>2560</v>
      </c>
      <c r="AW14" s="42">
        <f t="shared" si="4"/>
        <v>3072</v>
      </c>
      <c r="AX14" s="42">
        <f t="shared" si="5"/>
        <v>2304</v>
      </c>
    </row>
    <row r="15" spans="1:50" s="20" customFormat="1" ht="14.4" x14ac:dyDescent="0.25">
      <c r="A15" s="94"/>
      <c r="B15" s="94"/>
      <c r="C15" s="94" t="s">
        <v>15</v>
      </c>
      <c r="D15" s="20">
        <v>256</v>
      </c>
      <c r="E15" s="20">
        <v>24</v>
      </c>
      <c r="F15" s="20">
        <v>128</v>
      </c>
      <c r="G15" s="20">
        <v>256</v>
      </c>
      <c r="H15" s="20">
        <v>24</v>
      </c>
      <c r="I15" s="20">
        <v>32</v>
      </c>
      <c r="J15" s="12">
        <f t="shared" si="1"/>
        <v>32</v>
      </c>
      <c r="K15" s="12">
        <f t="shared" si="2"/>
        <v>128</v>
      </c>
      <c r="L15" s="22">
        <f t="shared" si="3"/>
        <v>768</v>
      </c>
      <c r="M15" s="12">
        <f t="shared" si="0"/>
        <v>32</v>
      </c>
      <c r="N15" s="23">
        <f>J15*K15/1024</f>
        <v>4</v>
      </c>
      <c r="O15" s="12">
        <f>G15*I15/1024</f>
        <v>8</v>
      </c>
      <c r="P15" s="20">
        <f>G15*H15*I15*F15/1024</f>
        <v>24576</v>
      </c>
      <c r="Q15" s="42">
        <f>G15*I15*F15/1024</f>
        <v>1024</v>
      </c>
      <c r="V15" s="48"/>
      <c r="W15" s="48"/>
      <c r="X15" s="48"/>
      <c r="Y15" s="48"/>
      <c r="Z15" s="48"/>
      <c r="AA15" s="80"/>
      <c r="AB15" s="80" t="s">
        <v>137</v>
      </c>
      <c r="AC15" s="80" t="s">
        <v>134</v>
      </c>
      <c r="AD15" s="80" t="s">
        <v>135</v>
      </c>
      <c r="AE15" s="80" t="s">
        <v>138</v>
      </c>
      <c r="AF15" s="48"/>
      <c r="AH15" s="66"/>
      <c r="AI15" s="57"/>
      <c r="AJ15" s="80">
        <v>10</v>
      </c>
      <c r="AK15" s="80"/>
      <c r="AL15" s="56">
        <f>(N15)/Q15*1024*8</f>
        <v>32</v>
      </c>
      <c r="AM15" s="87">
        <f>(N15+8)/Q15*1024*8</f>
        <v>96</v>
      </c>
      <c r="AN15" s="66"/>
      <c r="AQ15" s="66"/>
      <c r="AR15" s="66"/>
      <c r="AS15" s="66"/>
      <c r="AV15" s="42">
        <f>Q15/(F15/(F15+16))</f>
        <v>1152</v>
      </c>
      <c r="AW15" s="42">
        <f t="shared" si="4"/>
        <v>1280</v>
      </c>
      <c r="AX15" s="42">
        <f t="shared" si="5"/>
        <v>1088</v>
      </c>
    </row>
    <row r="16" spans="1:50" s="20" customFormat="1" ht="43.2" x14ac:dyDescent="0.25">
      <c r="A16" s="94"/>
      <c r="B16" s="94"/>
      <c r="C16" s="94"/>
      <c r="D16" s="20">
        <v>256</v>
      </c>
      <c r="E16" s="20">
        <v>24</v>
      </c>
      <c r="F16" s="20">
        <v>32</v>
      </c>
      <c r="G16" s="20">
        <v>256</v>
      </c>
      <c r="H16" s="20">
        <v>24</v>
      </c>
      <c r="I16" s="20">
        <v>128</v>
      </c>
      <c r="J16" s="20">
        <f t="shared" si="1"/>
        <v>128</v>
      </c>
      <c r="K16" s="20">
        <f t="shared" si="2"/>
        <v>32</v>
      </c>
      <c r="L16" s="22">
        <f t="shared" si="3"/>
        <v>192</v>
      </c>
      <c r="M16" s="12">
        <f t="shared" si="0"/>
        <v>8</v>
      </c>
      <c r="N16" s="23">
        <f>J16*K16/1024</f>
        <v>4</v>
      </c>
      <c r="O16" s="12">
        <f>G16*I16/1024</f>
        <v>32</v>
      </c>
      <c r="P16" s="20">
        <f>G16*H16*I16*F16/1024</f>
        <v>24576</v>
      </c>
      <c r="Q16" s="42">
        <f>G16*I16*F16/1024</f>
        <v>1024</v>
      </c>
      <c r="V16" s="48"/>
      <c r="W16" s="48"/>
      <c r="X16" s="48"/>
      <c r="Y16" s="48"/>
      <c r="Z16" s="48"/>
      <c r="AA16" s="80"/>
      <c r="AB16" s="80" t="s">
        <v>134</v>
      </c>
      <c r="AC16" s="80" t="s">
        <v>134</v>
      </c>
      <c r="AD16" s="80" t="s">
        <v>135</v>
      </c>
      <c r="AE16" s="80" t="s">
        <v>139</v>
      </c>
      <c r="AF16" s="48"/>
      <c r="AH16" s="66"/>
      <c r="AI16" s="57"/>
      <c r="AJ16" s="80">
        <v>10</v>
      </c>
      <c r="AK16" s="80"/>
      <c r="AL16" s="56">
        <f>(N16)/Q16*1024*8</f>
        <v>32</v>
      </c>
      <c r="AM16" s="87">
        <f>(N16+8)/Q16*1024*8</f>
        <v>96</v>
      </c>
      <c r="AN16" s="66"/>
      <c r="AQ16" s="66"/>
      <c r="AR16" s="66"/>
      <c r="AS16" s="66"/>
      <c r="AV16" s="42">
        <f>Q16/(F16/(F16+16))</f>
        <v>1536</v>
      </c>
      <c r="AW16" s="42">
        <f t="shared" si="4"/>
        <v>2048</v>
      </c>
      <c r="AX16" s="42">
        <f t="shared" si="5"/>
        <v>1280</v>
      </c>
    </row>
    <row r="17" spans="1:50" s="30" customFormat="1" ht="27.6" x14ac:dyDescent="0.25">
      <c r="A17" s="112"/>
      <c r="B17" s="30" t="s">
        <v>16</v>
      </c>
      <c r="C17" s="30" t="s">
        <v>17</v>
      </c>
      <c r="D17" s="30">
        <v>256</v>
      </c>
      <c r="E17" s="30">
        <v>24</v>
      </c>
      <c r="F17" s="30">
        <v>128</v>
      </c>
      <c r="G17" s="30">
        <v>256</v>
      </c>
      <c r="H17" s="30">
        <v>1</v>
      </c>
      <c r="I17" s="30">
        <v>128</v>
      </c>
      <c r="L17" s="31"/>
      <c r="M17" s="32"/>
      <c r="N17" s="33"/>
      <c r="O17" s="32"/>
      <c r="AW17" s="42">
        <f t="shared" si="4"/>
        <v>0</v>
      </c>
      <c r="AX17" s="42">
        <f t="shared" si="5"/>
        <v>0</v>
      </c>
    </row>
    <row r="18" spans="1:50" s="24" customFormat="1" ht="14.4" x14ac:dyDescent="0.25">
      <c r="A18" s="99"/>
      <c r="B18" s="99" t="s">
        <v>19</v>
      </c>
      <c r="C18" s="99" t="s">
        <v>15</v>
      </c>
      <c r="D18" s="24">
        <v>256</v>
      </c>
      <c r="E18" s="24">
        <v>1</v>
      </c>
      <c r="F18" s="25">
        <v>128</v>
      </c>
      <c r="G18" s="25">
        <v>256</v>
      </c>
      <c r="H18" s="26">
        <v>1</v>
      </c>
      <c r="I18" s="24">
        <v>32</v>
      </c>
      <c r="J18" s="24">
        <f t="shared" si="1"/>
        <v>32</v>
      </c>
      <c r="K18" s="24">
        <f t="shared" si="2"/>
        <v>128</v>
      </c>
      <c r="L18" s="27">
        <f t="shared" si="3"/>
        <v>32</v>
      </c>
      <c r="M18" s="25">
        <f t="shared" si="0"/>
        <v>32</v>
      </c>
      <c r="N18" s="28">
        <f>J18*K18/1024</f>
        <v>4</v>
      </c>
      <c r="O18" s="25">
        <f>G18*I18/1024</f>
        <v>8</v>
      </c>
      <c r="P18" s="24">
        <f>G18*H18*I18*F18/1024</f>
        <v>1024</v>
      </c>
      <c r="Q18" s="49">
        <f>G18*I18*F18/1024</f>
        <v>1024</v>
      </c>
      <c r="V18" s="49"/>
      <c r="W18" s="49"/>
      <c r="X18" s="49"/>
      <c r="Y18" s="49"/>
      <c r="Z18" s="49"/>
      <c r="AA18" s="81"/>
      <c r="AB18" s="81" t="s">
        <v>137</v>
      </c>
      <c r="AC18" s="81" t="s">
        <v>134</v>
      </c>
      <c r="AD18" s="81" t="s">
        <v>135</v>
      </c>
      <c r="AE18" s="81" t="s">
        <v>140</v>
      </c>
      <c r="AF18" s="49"/>
      <c r="AH18" s="67"/>
      <c r="AI18" s="59"/>
      <c r="AJ18" s="81"/>
      <c r="AK18" s="81"/>
      <c r="AL18" s="88">
        <f>(N18)/Q18*1024*8</f>
        <v>32</v>
      </c>
      <c r="AM18" s="67"/>
      <c r="AN18" s="67"/>
      <c r="AQ18" s="67"/>
      <c r="AR18" s="67"/>
      <c r="AS18" s="67"/>
      <c r="AV18" s="42">
        <f>Q18/(F18/(F18+16))</f>
        <v>1152</v>
      </c>
      <c r="AW18" s="42">
        <f t="shared" si="4"/>
        <v>1280</v>
      </c>
      <c r="AX18" s="42">
        <f t="shared" si="5"/>
        <v>1088</v>
      </c>
    </row>
    <row r="19" spans="1:50" s="24" customFormat="1" ht="14.4" x14ac:dyDescent="0.25">
      <c r="A19" s="99"/>
      <c r="B19" s="99"/>
      <c r="C19" s="99"/>
      <c r="D19" s="24">
        <v>256</v>
      </c>
      <c r="E19" s="24">
        <v>1</v>
      </c>
      <c r="F19" s="24">
        <v>32</v>
      </c>
      <c r="G19" s="24">
        <v>256</v>
      </c>
      <c r="H19" s="24">
        <v>1</v>
      </c>
      <c r="I19" s="24">
        <v>128</v>
      </c>
      <c r="J19" s="24">
        <f t="shared" si="1"/>
        <v>128</v>
      </c>
      <c r="K19" s="24">
        <f t="shared" si="2"/>
        <v>32</v>
      </c>
      <c r="L19" s="27">
        <f t="shared" si="3"/>
        <v>8</v>
      </c>
      <c r="M19" s="25">
        <f t="shared" si="0"/>
        <v>8</v>
      </c>
      <c r="N19" s="28">
        <f>J19*K19/1024</f>
        <v>4</v>
      </c>
      <c r="O19" s="25">
        <f>G19*I19/1024</f>
        <v>32</v>
      </c>
      <c r="P19" s="24">
        <f>G19*H19*I19*F19/1024</f>
        <v>1024</v>
      </c>
      <c r="Q19" s="49">
        <f>G19*I19*F19/1024</f>
        <v>1024</v>
      </c>
      <c r="V19" s="49"/>
      <c r="W19" s="49"/>
      <c r="X19" s="49"/>
      <c r="Y19" s="49"/>
      <c r="Z19" s="49"/>
      <c r="AA19" s="81"/>
      <c r="AB19" s="81" t="s">
        <v>134</v>
      </c>
      <c r="AC19" s="81" t="s">
        <v>134</v>
      </c>
      <c r="AD19" s="84" t="s">
        <v>135</v>
      </c>
      <c r="AE19" s="81" t="s">
        <v>141</v>
      </c>
      <c r="AF19" s="49"/>
      <c r="AH19" s="67"/>
      <c r="AI19" s="59"/>
      <c r="AJ19" s="81"/>
      <c r="AK19" s="81"/>
      <c r="AL19" s="88">
        <f>(N19)/Q19*1024*8</f>
        <v>32</v>
      </c>
      <c r="AM19" s="67"/>
      <c r="AN19" s="67"/>
      <c r="AQ19" s="67"/>
      <c r="AR19" s="67"/>
      <c r="AS19" s="67"/>
      <c r="AV19" s="42">
        <f>Q19/(F19/(F19+16))</f>
        <v>1536</v>
      </c>
      <c r="AW19" s="42">
        <f t="shared" si="4"/>
        <v>2048</v>
      </c>
      <c r="AX19" s="42">
        <f t="shared" si="5"/>
        <v>1280</v>
      </c>
    </row>
    <row r="20" spans="1:50" s="13" customFormat="1" x14ac:dyDescent="0.25">
      <c r="A20" s="112" t="s">
        <v>24</v>
      </c>
      <c r="B20" s="95" t="s">
        <v>13</v>
      </c>
      <c r="C20" s="13" t="s">
        <v>11</v>
      </c>
      <c r="D20" s="13">
        <v>256</v>
      </c>
      <c r="E20" s="13">
        <v>1</v>
      </c>
      <c r="F20" s="13">
        <v>3</v>
      </c>
      <c r="G20" s="13">
        <v>128</v>
      </c>
      <c r="H20" s="13">
        <v>1</v>
      </c>
      <c r="I20" s="13">
        <v>3</v>
      </c>
      <c r="J20" s="13">
        <f t="shared" si="1"/>
        <v>3</v>
      </c>
      <c r="K20" s="13">
        <f t="shared" si="2"/>
        <v>3</v>
      </c>
      <c r="L20" s="14">
        <f t="shared" si="3"/>
        <v>0.75</v>
      </c>
      <c r="M20" s="15">
        <f t="shared" si="0"/>
        <v>0.75</v>
      </c>
      <c r="N20" s="16"/>
      <c r="O20" s="15"/>
      <c r="Q20" s="46"/>
      <c r="R20" s="13">
        <f>D20^2*3/8/1024</f>
        <v>24</v>
      </c>
      <c r="S20" s="13">
        <f>D20^2*3/4/1024</f>
        <v>48</v>
      </c>
      <c r="T20" s="13">
        <f>((3+3*2)*D20 + 3*G20)/1024</f>
        <v>2.625</v>
      </c>
      <c r="U20" s="13">
        <f>((3+3*2)*R20+G20)/1024</f>
        <v>0.3359375</v>
      </c>
      <c r="V20" s="46"/>
      <c r="W20" s="46"/>
      <c r="X20" s="46"/>
      <c r="Y20" s="46"/>
      <c r="Z20" s="46"/>
      <c r="AA20" s="82"/>
      <c r="AB20" s="82"/>
      <c r="AC20" s="82"/>
      <c r="AD20" s="82"/>
      <c r="AE20" s="82"/>
      <c r="AF20" s="46"/>
      <c r="AG20" s="69">
        <f>R20*1024</f>
        <v>24576</v>
      </c>
      <c r="AH20" s="69"/>
      <c r="AI20" s="58"/>
      <c r="AJ20" s="82"/>
      <c r="AK20" s="82"/>
      <c r="AL20" s="86"/>
      <c r="AM20" s="68"/>
      <c r="AN20" s="68"/>
      <c r="AQ20" s="68"/>
      <c r="AR20" s="68"/>
      <c r="AS20" s="68"/>
      <c r="AW20" s="42">
        <f t="shared" si="4"/>
        <v>0</v>
      </c>
      <c r="AX20" s="42">
        <f t="shared" si="5"/>
        <v>0</v>
      </c>
    </row>
    <row r="21" spans="1:50" s="13" customFormat="1" x14ac:dyDescent="0.25">
      <c r="A21" s="112"/>
      <c r="B21" s="95"/>
      <c r="C21" s="13" t="s">
        <v>12</v>
      </c>
      <c r="D21" s="13">
        <v>128</v>
      </c>
      <c r="E21" s="13">
        <v>1</v>
      </c>
      <c r="F21" s="13">
        <v>3</v>
      </c>
      <c r="G21" s="13">
        <v>128</v>
      </c>
      <c r="H21" s="13">
        <v>24</v>
      </c>
      <c r="I21" s="13">
        <v>128</v>
      </c>
      <c r="J21" s="13">
        <f t="shared" si="1"/>
        <v>128</v>
      </c>
      <c r="K21" s="13">
        <f t="shared" si="2"/>
        <v>3</v>
      </c>
      <c r="L21" s="14">
        <f t="shared" si="3"/>
        <v>0.375</v>
      </c>
      <c r="M21" s="15">
        <f t="shared" si="0"/>
        <v>0.375</v>
      </c>
      <c r="N21" s="16"/>
      <c r="O21" s="15"/>
      <c r="Q21" s="46"/>
      <c r="R21" s="13">
        <f>G21*D21/1024</f>
        <v>16</v>
      </c>
      <c r="S21" s="13">
        <f>G21*D21*H21/1024</f>
        <v>384</v>
      </c>
      <c r="T21" s="13">
        <v>0</v>
      </c>
      <c r="U21" s="13">
        <f>(3*D21+H21)*D21/1024</f>
        <v>51</v>
      </c>
      <c r="V21" s="46"/>
      <c r="W21" s="46"/>
      <c r="X21" s="46"/>
      <c r="Y21" s="46"/>
      <c r="Z21" s="46"/>
      <c r="AA21" s="82"/>
      <c r="AB21" s="82"/>
      <c r="AC21" s="82"/>
      <c r="AD21" s="82"/>
      <c r="AE21" s="82"/>
      <c r="AF21" s="46"/>
      <c r="AG21" s="17">
        <f>R21*1024</f>
        <v>16384</v>
      </c>
      <c r="AH21" s="17"/>
      <c r="AI21" s="58"/>
      <c r="AJ21" s="82"/>
      <c r="AK21" s="82"/>
      <c r="AL21" s="86"/>
      <c r="AM21" s="68"/>
      <c r="AN21" s="68"/>
      <c r="AQ21" s="17">
        <f>(H21)*D21/1024</f>
        <v>3</v>
      </c>
      <c r="AR21" s="68"/>
      <c r="AS21" s="68"/>
      <c r="AW21" s="42">
        <f t="shared" si="4"/>
        <v>0</v>
      </c>
      <c r="AX21" s="42">
        <f t="shared" si="5"/>
        <v>0</v>
      </c>
    </row>
    <row r="22" spans="1:50" s="20" customFormat="1" ht="43.2" x14ac:dyDescent="0.25">
      <c r="A22" s="94"/>
      <c r="B22" s="94" t="s">
        <v>18</v>
      </c>
      <c r="C22" s="20" t="s">
        <v>14</v>
      </c>
      <c r="D22" s="20">
        <v>128</v>
      </c>
      <c r="E22" s="20">
        <v>24</v>
      </c>
      <c r="F22" s="12">
        <v>128</v>
      </c>
      <c r="G22" s="12">
        <v>128</v>
      </c>
      <c r="H22" s="21">
        <v>24</v>
      </c>
      <c r="I22" s="20">
        <v>256</v>
      </c>
      <c r="J22" s="20">
        <f t="shared" si="1"/>
        <v>256</v>
      </c>
      <c r="K22" s="20">
        <f t="shared" si="2"/>
        <v>128</v>
      </c>
      <c r="L22" s="22">
        <f t="shared" si="3"/>
        <v>384</v>
      </c>
      <c r="M22" s="12">
        <f>D22*F22/1024</f>
        <v>16</v>
      </c>
      <c r="N22" s="23">
        <f>J22*K22/1024</f>
        <v>32</v>
      </c>
      <c r="O22" s="12">
        <f>G22*I22/1024</f>
        <v>32</v>
      </c>
      <c r="P22" s="20">
        <f>G22*H22*I22*F22/1024</f>
        <v>98304</v>
      </c>
      <c r="Q22" s="42">
        <f>G22*I22*F22/1024</f>
        <v>4096</v>
      </c>
      <c r="V22" s="55" t="s">
        <v>78</v>
      </c>
      <c r="W22" s="48" t="s">
        <v>80</v>
      </c>
      <c r="X22" s="48" t="s">
        <v>81</v>
      </c>
      <c r="Y22" s="48" t="s">
        <v>66</v>
      </c>
      <c r="Z22" s="48" t="s">
        <v>82</v>
      </c>
      <c r="AA22" s="55" t="s">
        <v>78</v>
      </c>
      <c r="AB22" s="80" t="s">
        <v>80</v>
      </c>
      <c r="AC22" s="80" t="s">
        <v>81</v>
      </c>
      <c r="AD22" s="80" t="s">
        <v>52</v>
      </c>
      <c r="AE22" s="80" t="s">
        <v>142</v>
      </c>
      <c r="AF22" s="48">
        <v>0</v>
      </c>
      <c r="AH22" s="66"/>
      <c r="AI22" s="57"/>
      <c r="AJ22" s="80" t="s">
        <v>118</v>
      </c>
      <c r="AK22" s="80"/>
      <c r="AL22" s="56">
        <f>(N22)/Q22*1024*8</f>
        <v>64</v>
      </c>
      <c r="AM22" s="66">
        <f>(N22+16)/Q22*1024*8</f>
        <v>96</v>
      </c>
      <c r="AN22" s="66"/>
      <c r="AQ22" s="66"/>
      <c r="AR22" s="66"/>
      <c r="AS22" s="66"/>
      <c r="AV22" s="42">
        <f>Q22/(F22/(F22+16))</f>
        <v>4608</v>
      </c>
      <c r="AW22" s="42">
        <f t="shared" si="4"/>
        <v>5120</v>
      </c>
      <c r="AX22" s="42">
        <f t="shared" si="5"/>
        <v>4352</v>
      </c>
    </row>
    <row r="23" spans="1:50" s="20" customFormat="1" ht="61.8" customHeight="1" x14ac:dyDescent="0.25">
      <c r="A23" s="94"/>
      <c r="B23" s="94"/>
      <c r="C23" s="94" t="s">
        <v>15</v>
      </c>
      <c r="D23" s="20">
        <v>128</v>
      </c>
      <c r="E23" s="20">
        <v>24</v>
      </c>
      <c r="F23" s="20">
        <v>256</v>
      </c>
      <c r="G23" s="20">
        <v>128</v>
      </c>
      <c r="H23" s="12">
        <v>24</v>
      </c>
      <c r="I23" s="12">
        <v>64</v>
      </c>
      <c r="J23" s="21">
        <f t="shared" si="1"/>
        <v>64</v>
      </c>
      <c r="K23" s="20">
        <f t="shared" si="2"/>
        <v>256</v>
      </c>
      <c r="L23" s="22">
        <f t="shared" si="3"/>
        <v>768</v>
      </c>
      <c r="M23" s="12">
        <f>D23*F23/1024</f>
        <v>32</v>
      </c>
      <c r="N23" s="23">
        <f>J23*K23/1024</f>
        <v>16</v>
      </c>
      <c r="O23" s="12">
        <f>G23*I23/1024</f>
        <v>8</v>
      </c>
      <c r="P23" s="20">
        <f>G23*H23*I23*F23/1024</f>
        <v>49152</v>
      </c>
      <c r="Q23" s="42">
        <f>G23*I23*F23/1024</f>
        <v>2048</v>
      </c>
      <c r="V23" s="48"/>
      <c r="W23" s="48" t="s">
        <v>84</v>
      </c>
      <c r="X23" s="48" t="s">
        <v>85</v>
      </c>
      <c r="Y23" s="48" t="s">
        <v>66</v>
      </c>
      <c r="Z23" s="48" t="s">
        <v>83</v>
      </c>
      <c r="AA23" s="80"/>
      <c r="AB23" s="80" t="s">
        <v>143</v>
      </c>
      <c r="AC23" s="80" t="s">
        <v>85</v>
      </c>
      <c r="AD23" s="80" t="s">
        <v>90</v>
      </c>
      <c r="AE23" s="80" t="s">
        <v>144</v>
      </c>
      <c r="AF23" s="48">
        <v>0</v>
      </c>
      <c r="AH23" s="66"/>
      <c r="AI23" s="57"/>
      <c r="AJ23" s="80" t="s">
        <v>145</v>
      </c>
      <c r="AK23" s="80"/>
      <c r="AL23" s="56">
        <f>(N23)/Q23*1024*8</f>
        <v>64</v>
      </c>
      <c r="AM23" s="80">
        <f>(N23+16)/Q23*1024*8</f>
        <v>128</v>
      </c>
      <c r="AN23" s="66"/>
      <c r="AQ23" s="66"/>
      <c r="AR23" s="66"/>
      <c r="AS23" s="66"/>
      <c r="AV23" s="42">
        <f>Q23/(F23/(F23+16))</f>
        <v>2176</v>
      </c>
      <c r="AW23" s="42">
        <f t="shared" si="4"/>
        <v>2304</v>
      </c>
      <c r="AX23" s="42">
        <f t="shared" si="5"/>
        <v>2112</v>
      </c>
    </row>
    <row r="24" spans="1:50" s="20" customFormat="1" ht="28.8" x14ac:dyDescent="0.25">
      <c r="A24" s="94"/>
      <c r="B24" s="94"/>
      <c r="C24" s="94"/>
      <c r="D24" s="20">
        <v>128</v>
      </c>
      <c r="E24" s="20">
        <v>24</v>
      </c>
      <c r="F24" s="20">
        <v>64</v>
      </c>
      <c r="G24" s="20">
        <v>128</v>
      </c>
      <c r="H24" s="20">
        <v>24</v>
      </c>
      <c r="I24" s="20">
        <v>256</v>
      </c>
      <c r="J24" s="12">
        <f t="shared" si="1"/>
        <v>256</v>
      </c>
      <c r="K24" s="12">
        <f t="shared" si="2"/>
        <v>64</v>
      </c>
      <c r="L24" s="22">
        <f t="shared" si="3"/>
        <v>192</v>
      </c>
      <c r="M24" s="12">
        <f t="shared" ref="M24:M37" si="6">D24*F24/1024</f>
        <v>8</v>
      </c>
      <c r="N24" s="23">
        <f>J24*K24/1024</f>
        <v>16</v>
      </c>
      <c r="O24" s="12">
        <f>G24*I24/1024</f>
        <v>32</v>
      </c>
      <c r="P24" s="20">
        <f>G24*H24*I24*F24/1024</f>
        <v>49152</v>
      </c>
      <c r="Q24" s="42">
        <f>G24*I24*F24/1024</f>
        <v>2048</v>
      </c>
      <c r="V24" s="48"/>
      <c r="W24" s="48" t="s">
        <v>86</v>
      </c>
      <c r="X24" s="48" t="s">
        <v>85</v>
      </c>
      <c r="Y24" s="48" t="s">
        <v>87</v>
      </c>
      <c r="Z24" s="48" t="s">
        <v>82</v>
      </c>
      <c r="AA24" s="80"/>
      <c r="AB24" s="80" t="s">
        <v>86</v>
      </c>
      <c r="AC24" s="80" t="s">
        <v>85</v>
      </c>
      <c r="AD24" s="80" t="s">
        <v>94</v>
      </c>
      <c r="AE24" s="80" t="s">
        <v>146</v>
      </c>
      <c r="AF24" s="48">
        <v>0</v>
      </c>
      <c r="AH24" s="66"/>
      <c r="AI24" s="57"/>
      <c r="AJ24" s="80" t="s">
        <v>118</v>
      </c>
      <c r="AK24" s="80"/>
      <c r="AL24" s="56">
        <f>(N24)/Q24*1024*8</f>
        <v>64</v>
      </c>
      <c r="AM24" s="80">
        <f>(N24+12)/Q24*1024*8</f>
        <v>112</v>
      </c>
      <c r="AN24" s="66"/>
      <c r="AQ24" s="66"/>
      <c r="AR24" s="66"/>
      <c r="AS24" s="66"/>
      <c r="AV24" s="42">
        <f>Q24/(F24/(F24+16))</f>
        <v>2560</v>
      </c>
      <c r="AW24" s="42">
        <f t="shared" si="4"/>
        <v>3072</v>
      </c>
      <c r="AX24" s="42">
        <f t="shared" si="5"/>
        <v>2304</v>
      </c>
    </row>
    <row r="25" spans="1:50" s="20" customFormat="1" ht="14.4" x14ac:dyDescent="0.25">
      <c r="A25" s="94"/>
      <c r="B25" s="94"/>
      <c r="C25" s="94"/>
      <c r="D25" s="20">
        <v>128</v>
      </c>
      <c r="E25" s="20">
        <v>24</v>
      </c>
      <c r="F25" s="20">
        <v>256</v>
      </c>
      <c r="G25" s="20">
        <v>128</v>
      </c>
      <c r="H25" s="20">
        <v>24</v>
      </c>
      <c r="I25" s="20">
        <v>256</v>
      </c>
      <c r="J25" s="20">
        <f t="shared" si="1"/>
        <v>256</v>
      </c>
      <c r="K25" s="20">
        <f t="shared" si="2"/>
        <v>256</v>
      </c>
      <c r="L25" s="22">
        <f t="shared" si="3"/>
        <v>768</v>
      </c>
      <c r="M25" s="12">
        <f t="shared" si="6"/>
        <v>32</v>
      </c>
      <c r="N25" s="23">
        <f>J25*K25/1024</f>
        <v>64</v>
      </c>
      <c r="O25" s="12">
        <f>G25*I25/1024</f>
        <v>32</v>
      </c>
      <c r="P25" s="20">
        <f>G25*H25*I25*F25/1024</f>
        <v>196608</v>
      </c>
      <c r="Q25" s="42">
        <f>G25*I25*F25/1024</f>
        <v>8192</v>
      </c>
      <c r="V25" s="48"/>
      <c r="W25" s="48" t="s">
        <v>122</v>
      </c>
      <c r="X25" s="48" t="s">
        <v>122</v>
      </c>
      <c r="Y25" s="48" t="s">
        <v>87</v>
      </c>
      <c r="Z25" s="48" t="s">
        <v>123</v>
      </c>
      <c r="AA25" s="80"/>
      <c r="AB25" s="80" t="s">
        <v>122</v>
      </c>
      <c r="AC25" s="80" t="s">
        <v>84</v>
      </c>
      <c r="AD25" s="80" t="s">
        <v>87</v>
      </c>
      <c r="AE25" s="80" t="s">
        <v>147</v>
      </c>
      <c r="AF25" s="48">
        <v>0</v>
      </c>
      <c r="AH25" s="66"/>
      <c r="AI25" s="57"/>
      <c r="AJ25" s="80" t="s">
        <v>118</v>
      </c>
      <c r="AK25" s="80"/>
      <c r="AL25" s="56">
        <f>(N25)/Q25*1024*8</f>
        <v>64</v>
      </c>
      <c r="AM25" s="80">
        <f>(N25*2+16+24)/Q25*1024*8</f>
        <v>168</v>
      </c>
      <c r="AN25" s="66"/>
      <c r="AQ25" s="66"/>
      <c r="AR25" s="66"/>
      <c r="AS25" s="66"/>
      <c r="AV25" s="42">
        <f>Q25/(F25/(F25+16))</f>
        <v>8704</v>
      </c>
      <c r="AW25" s="42">
        <f t="shared" si="4"/>
        <v>9216</v>
      </c>
      <c r="AX25" s="42">
        <f t="shared" si="5"/>
        <v>8448</v>
      </c>
    </row>
    <row r="26" spans="1:50" s="30" customFormat="1" ht="27.6" x14ac:dyDescent="0.25">
      <c r="A26" s="112"/>
      <c r="B26" s="30" t="s">
        <v>16</v>
      </c>
      <c r="C26" s="30" t="s">
        <v>17</v>
      </c>
      <c r="D26" s="30">
        <v>128</v>
      </c>
      <c r="E26" s="30">
        <v>24</v>
      </c>
      <c r="F26" s="30">
        <v>256</v>
      </c>
      <c r="G26" s="30">
        <v>128</v>
      </c>
      <c r="H26" s="30">
        <v>1</v>
      </c>
      <c r="I26" s="30">
        <v>256</v>
      </c>
      <c r="L26" s="31"/>
      <c r="M26" s="32"/>
      <c r="N26" s="33"/>
      <c r="O26" s="32"/>
      <c r="AW26" s="42">
        <f t="shared" si="4"/>
        <v>0</v>
      </c>
      <c r="AX26" s="42">
        <f t="shared" si="5"/>
        <v>0</v>
      </c>
    </row>
    <row r="27" spans="1:50" s="24" customFormat="1" x14ac:dyDescent="0.25">
      <c r="A27" s="99"/>
      <c r="B27" s="120" t="s">
        <v>19</v>
      </c>
      <c r="C27" s="99" t="s">
        <v>15</v>
      </c>
      <c r="D27" s="24">
        <v>128</v>
      </c>
      <c r="E27" s="24">
        <v>1</v>
      </c>
      <c r="F27" s="24">
        <v>256</v>
      </c>
      <c r="G27" s="24">
        <v>128</v>
      </c>
      <c r="H27" s="24">
        <v>1</v>
      </c>
      <c r="I27" s="24">
        <v>64</v>
      </c>
      <c r="J27" s="24">
        <f>I27</f>
        <v>64</v>
      </c>
      <c r="K27" s="24">
        <f t="shared" si="2"/>
        <v>256</v>
      </c>
      <c r="L27" s="27">
        <f t="shared" si="3"/>
        <v>32</v>
      </c>
      <c r="M27" s="25">
        <f t="shared" si="6"/>
        <v>32</v>
      </c>
      <c r="N27" s="28">
        <f>J27*K27/1024</f>
        <v>16</v>
      </c>
      <c r="O27" s="25">
        <f>G27*H27*I27/1024</f>
        <v>8</v>
      </c>
      <c r="P27" s="24">
        <f>G27*H27*I27*F27/1024</f>
        <v>2048</v>
      </c>
      <c r="Q27" s="83">
        <f>G27*I27*F27/1024</f>
        <v>2048</v>
      </c>
      <c r="V27" s="49"/>
      <c r="W27" s="49"/>
      <c r="X27" s="49"/>
      <c r="Y27" s="49"/>
      <c r="Z27" s="49"/>
      <c r="AA27" s="81"/>
      <c r="AB27" s="81"/>
      <c r="AC27" s="81"/>
      <c r="AD27" s="81"/>
      <c r="AE27" s="81"/>
      <c r="AF27" s="49"/>
      <c r="AH27" s="67"/>
      <c r="AI27" s="59"/>
      <c r="AJ27" s="81"/>
      <c r="AK27" s="81"/>
      <c r="AL27" s="88">
        <f>(N27)/Q27*1024*8</f>
        <v>64</v>
      </c>
      <c r="AM27" s="67"/>
      <c r="AN27" s="67"/>
      <c r="AQ27" s="67"/>
      <c r="AR27" s="67"/>
      <c r="AS27" s="67"/>
      <c r="AV27" s="42">
        <f t="shared" ref="AV27:AV29" si="7">Q27/(F27/(F27+16))</f>
        <v>2176</v>
      </c>
      <c r="AW27" s="42">
        <f t="shared" si="4"/>
        <v>2304</v>
      </c>
      <c r="AX27" s="42">
        <f t="shared" si="5"/>
        <v>2112</v>
      </c>
    </row>
    <row r="28" spans="1:50" s="24" customFormat="1" x14ac:dyDescent="0.25">
      <c r="A28" s="99"/>
      <c r="B28" s="99"/>
      <c r="C28" s="99"/>
      <c r="D28" s="24">
        <v>128</v>
      </c>
      <c r="E28" s="24">
        <v>1</v>
      </c>
      <c r="F28" s="25">
        <v>64</v>
      </c>
      <c r="G28" s="25">
        <v>128</v>
      </c>
      <c r="H28" s="26">
        <v>1</v>
      </c>
      <c r="I28" s="24">
        <v>256</v>
      </c>
      <c r="J28" s="24">
        <f t="shared" si="1"/>
        <v>256</v>
      </c>
      <c r="K28" s="24">
        <f t="shared" si="2"/>
        <v>64</v>
      </c>
      <c r="L28" s="27">
        <f t="shared" si="3"/>
        <v>8</v>
      </c>
      <c r="M28" s="25">
        <f t="shared" si="6"/>
        <v>8</v>
      </c>
      <c r="N28" s="28">
        <f>J28*K28/1024</f>
        <v>16</v>
      </c>
      <c r="O28" s="25">
        <f>G28*I28/1024</f>
        <v>32</v>
      </c>
      <c r="P28" s="24">
        <f>G28*H28*I28*F28/1024</f>
        <v>2048</v>
      </c>
      <c r="Q28" s="83">
        <f>G28*I28*F28/1024</f>
        <v>2048</v>
      </c>
      <c r="V28" s="49"/>
      <c r="W28" s="49"/>
      <c r="X28" s="49"/>
      <c r="Y28" s="49"/>
      <c r="Z28" s="49"/>
      <c r="AA28" s="81"/>
      <c r="AB28" s="81"/>
      <c r="AC28" s="81"/>
      <c r="AD28" s="81"/>
      <c r="AE28" s="81"/>
      <c r="AF28" s="49"/>
      <c r="AH28" s="67"/>
      <c r="AI28" s="59"/>
      <c r="AJ28" s="81"/>
      <c r="AK28" s="81"/>
      <c r="AL28" s="88">
        <f>(N28)/Q28*1024*8</f>
        <v>64</v>
      </c>
      <c r="AM28" s="67"/>
      <c r="AN28" s="67"/>
      <c r="AQ28" s="67"/>
      <c r="AR28" s="67"/>
      <c r="AS28" s="67"/>
      <c r="AV28" s="42">
        <f t="shared" si="7"/>
        <v>2560</v>
      </c>
      <c r="AW28" s="42">
        <f t="shared" si="4"/>
        <v>3072</v>
      </c>
      <c r="AX28" s="42">
        <f t="shared" si="5"/>
        <v>2304</v>
      </c>
    </row>
    <row r="29" spans="1:50" s="24" customFormat="1" x14ac:dyDescent="0.25">
      <c r="A29" s="99"/>
      <c r="B29" s="99"/>
      <c r="C29" s="99"/>
      <c r="D29" s="24">
        <v>128</v>
      </c>
      <c r="E29" s="24">
        <v>1</v>
      </c>
      <c r="F29" s="24">
        <v>256</v>
      </c>
      <c r="G29" s="24">
        <v>128</v>
      </c>
      <c r="H29" s="24">
        <v>1</v>
      </c>
      <c r="I29" s="24">
        <v>256</v>
      </c>
      <c r="J29" s="24">
        <f t="shared" si="1"/>
        <v>256</v>
      </c>
      <c r="K29" s="24">
        <f t="shared" si="2"/>
        <v>256</v>
      </c>
      <c r="L29" s="27">
        <f t="shared" si="3"/>
        <v>32</v>
      </c>
      <c r="M29" s="25">
        <f t="shared" si="6"/>
        <v>32</v>
      </c>
      <c r="N29" s="28">
        <f>J29*K29/1024</f>
        <v>64</v>
      </c>
      <c r="O29" s="25">
        <f>G29*I29/1024</f>
        <v>32</v>
      </c>
      <c r="P29" s="24">
        <f>G29*H29*I29*F29/1024</f>
        <v>8192</v>
      </c>
      <c r="Q29" s="83">
        <f>G29*I29*F29/1024</f>
        <v>8192</v>
      </c>
      <c r="V29" s="49"/>
      <c r="W29" s="49"/>
      <c r="X29" s="49"/>
      <c r="Y29" s="49"/>
      <c r="Z29" s="49"/>
      <c r="AA29" s="81"/>
      <c r="AB29" s="81"/>
      <c r="AC29" s="81"/>
      <c r="AD29" s="81"/>
      <c r="AE29" s="81"/>
      <c r="AF29" s="49"/>
      <c r="AH29" s="67"/>
      <c r="AI29" s="59"/>
      <c r="AJ29" s="81"/>
      <c r="AK29" s="81"/>
      <c r="AL29" s="88">
        <f>(N29)/Q29*1024*8</f>
        <v>64</v>
      </c>
      <c r="AM29" s="67"/>
      <c r="AN29" s="67"/>
      <c r="AQ29" s="67"/>
      <c r="AR29" s="67"/>
      <c r="AS29" s="67"/>
      <c r="AV29" s="42">
        <f t="shared" si="7"/>
        <v>8704</v>
      </c>
      <c r="AW29" s="42">
        <f t="shared" si="4"/>
        <v>9216</v>
      </c>
      <c r="AX29" s="42">
        <f t="shared" si="5"/>
        <v>8448</v>
      </c>
    </row>
    <row r="30" spans="1:50" s="13" customFormat="1" x14ac:dyDescent="0.25">
      <c r="A30" s="112" t="s">
        <v>25</v>
      </c>
      <c r="B30" s="95" t="s">
        <v>13</v>
      </c>
      <c r="C30" s="13" t="s">
        <v>11</v>
      </c>
      <c r="D30" s="13">
        <v>128</v>
      </c>
      <c r="E30" s="13">
        <v>1</v>
      </c>
      <c r="F30" s="13">
        <v>3</v>
      </c>
      <c r="G30" s="13">
        <v>64</v>
      </c>
      <c r="H30" s="13">
        <v>1</v>
      </c>
      <c r="I30" s="13">
        <v>3</v>
      </c>
      <c r="J30" s="13">
        <f t="shared" si="1"/>
        <v>3</v>
      </c>
      <c r="K30" s="13">
        <f t="shared" si="2"/>
        <v>3</v>
      </c>
      <c r="L30" s="14">
        <f t="shared" si="3"/>
        <v>0.375</v>
      </c>
      <c r="M30" s="15">
        <f t="shared" si="6"/>
        <v>0.375</v>
      </c>
      <c r="N30" s="16"/>
      <c r="O30" s="15"/>
      <c r="Q30" s="46"/>
      <c r="R30" s="13">
        <f>D30^2*3/8/1024</f>
        <v>6</v>
      </c>
      <c r="S30" s="13">
        <f>D30^2*3/4/1024</f>
        <v>12</v>
      </c>
      <c r="T30" s="13">
        <f>((3+3*2)*D30 + 3*G30)/1024</f>
        <v>1.3125</v>
      </c>
      <c r="U30" s="13">
        <f>((3+3*2)*R30+G30)/1024</f>
        <v>0.115234375</v>
      </c>
      <c r="V30" s="46"/>
      <c r="W30" s="46"/>
      <c r="X30" s="46"/>
      <c r="Y30" s="46"/>
      <c r="Z30" s="46"/>
      <c r="AA30" s="82"/>
      <c r="AB30" s="82"/>
      <c r="AC30" s="82"/>
      <c r="AD30" s="82"/>
      <c r="AE30" s="82"/>
      <c r="AF30" s="46"/>
      <c r="AG30" s="69">
        <f>R30*1024</f>
        <v>6144</v>
      </c>
      <c r="AH30" s="69"/>
      <c r="AI30" s="58"/>
      <c r="AJ30" s="82"/>
      <c r="AK30" s="82"/>
      <c r="AL30" s="86"/>
      <c r="AM30" s="68"/>
      <c r="AN30" s="68"/>
      <c r="AQ30" s="68"/>
      <c r="AR30" s="68"/>
      <c r="AS30" s="68"/>
      <c r="AW30" s="42">
        <f t="shared" si="4"/>
        <v>0</v>
      </c>
      <c r="AX30" s="42">
        <f t="shared" si="5"/>
        <v>0</v>
      </c>
    </row>
    <row r="31" spans="1:50" s="13" customFormat="1" x14ac:dyDescent="0.25">
      <c r="A31" s="112"/>
      <c r="B31" s="95"/>
      <c r="C31" s="13" t="s">
        <v>12</v>
      </c>
      <c r="D31" s="13">
        <v>64</v>
      </c>
      <c r="E31" s="13">
        <v>1</v>
      </c>
      <c r="F31" s="13">
        <v>3</v>
      </c>
      <c r="G31" s="13">
        <v>64</v>
      </c>
      <c r="H31" s="13">
        <v>24</v>
      </c>
      <c r="I31" s="13">
        <v>256</v>
      </c>
      <c r="J31" s="13">
        <f t="shared" si="1"/>
        <v>256</v>
      </c>
      <c r="K31" s="13">
        <f t="shared" si="2"/>
        <v>3</v>
      </c>
      <c r="L31" s="14">
        <f t="shared" si="3"/>
        <v>0.1875</v>
      </c>
      <c r="M31" s="15">
        <f t="shared" si="6"/>
        <v>0.1875</v>
      </c>
      <c r="N31" s="16"/>
      <c r="O31" s="15"/>
      <c r="Q31" s="46"/>
      <c r="R31" s="13">
        <f>G31*D31/1024</f>
        <v>4</v>
      </c>
      <c r="S31" s="13">
        <f>G31*D31*H31/1024</f>
        <v>96</v>
      </c>
      <c r="T31" s="13">
        <v>0</v>
      </c>
      <c r="U31" s="13">
        <f>(3*D31+H31)*D31/1024</f>
        <v>13.5</v>
      </c>
      <c r="V31" s="46"/>
      <c r="W31" s="46"/>
      <c r="X31" s="46"/>
      <c r="Y31" s="46"/>
      <c r="Z31" s="46"/>
      <c r="AA31" s="82"/>
      <c r="AB31" s="82"/>
      <c r="AC31" s="82"/>
      <c r="AD31" s="82"/>
      <c r="AE31" s="82"/>
      <c r="AF31" s="46"/>
      <c r="AG31" s="17">
        <f>R31*1024</f>
        <v>4096</v>
      </c>
      <c r="AH31" s="17"/>
      <c r="AI31" s="58"/>
      <c r="AJ31" s="82"/>
      <c r="AK31" s="82"/>
      <c r="AL31" s="86"/>
      <c r="AM31" s="68"/>
      <c r="AN31" s="68"/>
      <c r="AQ31" s="17">
        <f>(H31)*D31/1024</f>
        <v>1.5</v>
      </c>
      <c r="AR31" s="68"/>
      <c r="AS31" s="68"/>
      <c r="AW31" s="42">
        <f t="shared" si="4"/>
        <v>0</v>
      </c>
      <c r="AX31" s="42">
        <f t="shared" si="5"/>
        <v>0</v>
      </c>
    </row>
    <row r="32" spans="1:50" s="20" customFormat="1" ht="28.2" x14ac:dyDescent="0.25">
      <c r="A32" s="94"/>
      <c r="B32" s="94" t="s">
        <v>18</v>
      </c>
      <c r="C32" s="20" t="s">
        <v>14</v>
      </c>
      <c r="D32" s="20">
        <v>64</v>
      </c>
      <c r="E32" s="20">
        <v>24</v>
      </c>
      <c r="F32" s="20">
        <v>256</v>
      </c>
      <c r="G32" s="20">
        <v>64</v>
      </c>
      <c r="H32" s="12">
        <v>24</v>
      </c>
      <c r="I32" s="12">
        <v>256</v>
      </c>
      <c r="J32" s="21">
        <f t="shared" si="1"/>
        <v>256</v>
      </c>
      <c r="K32" s="20">
        <f t="shared" si="2"/>
        <v>256</v>
      </c>
      <c r="L32" s="22">
        <f t="shared" si="3"/>
        <v>384</v>
      </c>
      <c r="M32" s="12">
        <f t="shared" si="6"/>
        <v>16</v>
      </c>
      <c r="N32" s="23">
        <f>J32*K32/1024</f>
        <v>64</v>
      </c>
      <c r="O32" s="12">
        <f>G32*I32/1024</f>
        <v>16</v>
      </c>
      <c r="P32" s="20">
        <f>G32*H32*I32*F32/1024</f>
        <v>98304</v>
      </c>
      <c r="Q32" s="42">
        <f>G32*I32*F32/1024</f>
        <v>4096</v>
      </c>
      <c r="V32" s="48"/>
      <c r="W32" s="57" t="s">
        <v>80</v>
      </c>
      <c r="X32" s="57" t="s">
        <v>88</v>
      </c>
      <c r="Y32" s="57" t="s">
        <v>56</v>
      </c>
      <c r="Z32" s="48"/>
      <c r="AA32" s="80"/>
      <c r="AB32" s="80" t="s">
        <v>80</v>
      </c>
      <c r="AC32" s="80" t="s">
        <v>88</v>
      </c>
      <c r="AD32" s="80" t="s">
        <v>52</v>
      </c>
      <c r="AE32" s="80" t="s">
        <v>148</v>
      </c>
      <c r="AF32" s="48"/>
      <c r="AH32" s="66"/>
      <c r="AI32" s="57"/>
      <c r="AJ32" s="80">
        <v>10</v>
      </c>
      <c r="AK32" s="80"/>
      <c r="AL32" s="89">
        <f>(N32)/Q32*1024*8</f>
        <v>128</v>
      </c>
      <c r="AM32" s="80">
        <f>(N32+8)/Q32*1024*8</f>
        <v>144</v>
      </c>
      <c r="AN32" s="66"/>
      <c r="AQ32" s="66"/>
      <c r="AR32" s="66"/>
      <c r="AS32" s="66"/>
      <c r="AV32" s="42">
        <f t="shared" ref="AV32:AV34" si="8">Q32/(F32/(F32+16))</f>
        <v>4352</v>
      </c>
      <c r="AW32" s="42">
        <f t="shared" si="4"/>
        <v>4608</v>
      </c>
      <c r="AX32" s="42">
        <f t="shared" si="5"/>
        <v>4224</v>
      </c>
    </row>
    <row r="33" spans="1:50" s="20" customFormat="1" ht="28.2" x14ac:dyDescent="0.25">
      <c r="A33" s="94"/>
      <c r="B33" s="94"/>
      <c r="C33" s="94" t="s">
        <v>15</v>
      </c>
      <c r="D33" s="20">
        <v>64</v>
      </c>
      <c r="E33" s="20">
        <v>24</v>
      </c>
      <c r="F33" s="20">
        <v>256</v>
      </c>
      <c r="G33" s="20">
        <v>64</v>
      </c>
      <c r="H33" s="20">
        <v>24</v>
      </c>
      <c r="I33" s="20">
        <v>64</v>
      </c>
      <c r="J33" s="12">
        <f t="shared" si="1"/>
        <v>64</v>
      </c>
      <c r="K33" s="12">
        <f t="shared" si="2"/>
        <v>256</v>
      </c>
      <c r="L33" s="22">
        <f t="shared" si="3"/>
        <v>384</v>
      </c>
      <c r="M33" s="12">
        <f t="shared" si="6"/>
        <v>16</v>
      </c>
      <c r="N33" s="23">
        <f>J33*K33/1024</f>
        <v>16</v>
      </c>
      <c r="O33" s="12">
        <f>G33*I33/1024</f>
        <v>4</v>
      </c>
      <c r="P33" s="20">
        <f>G33*H33*I33*F33/1024</f>
        <v>24576</v>
      </c>
      <c r="Q33" s="42">
        <f>G33*I33*F33/1024</f>
        <v>1024</v>
      </c>
      <c r="V33" s="48"/>
      <c r="W33" s="57" t="s">
        <v>80</v>
      </c>
      <c r="X33" s="57" t="s">
        <v>80</v>
      </c>
      <c r="Y33" s="57" t="s">
        <v>52</v>
      </c>
      <c r="Z33" s="48"/>
      <c r="AA33" s="80"/>
      <c r="AB33" s="80" t="s">
        <v>80</v>
      </c>
      <c r="AC33" s="80" t="s">
        <v>80</v>
      </c>
      <c r="AD33" s="80" t="s">
        <v>52</v>
      </c>
      <c r="AE33" s="80" t="s">
        <v>124</v>
      </c>
      <c r="AF33" s="48"/>
      <c r="AH33" s="66"/>
      <c r="AI33" s="57"/>
      <c r="AJ33" s="80">
        <v>9</v>
      </c>
      <c r="AK33" s="80"/>
      <c r="AL33" s="89">
        <f>(N33)/Q33*1024*8</f>
        <v>128</v>
      </c>
      <c r="AM33" s="80">
        <f>(N33+8)/Q33*1024*8</f>
        <v>192</v>
      </c>
      <c r="AN33" s="66"/>
      <c r="AQ33" s="66"/>
      <c r="AR33" s="66"/>
      <c r="AS33" s="66"/>
      <c r="AV33" s="42">
        <f t="shared" si="8"/>
        <v>1088</v>
      </c>
      <c r="AW33" s="42">
        <f t="shared" si="4"/>
        <v>1152</v>
      </c>
      <c r="AX33" s="42">
        <f t="shared" si="5"/>
        <v>1056</v>
      </c>
    </row>
    <row r="34" spans="1:50" s="20" customFormat="1" ht="28.2" x14ac:dyDescent="0.25">
      <c r="A34" s="94"/>
      <c r="B34" s="94"/>
      <c r="C34" s="94"/>
      <c r="D34" s="20">
        <v>64</v>
      </c>
      <c r="E34" s="20">
        <v>24</v>
      </c>
      <c r="F34" s="20">
        <v>64</v>
      </c>
      <c r="G34" s="20">
        <v>64</v>
      </c>
      <c r="H34" s="20">
        <v>24</v>
      </c>
      <c r="I34" s="20">
        <v>256</v>
      </c>
      <c r="J34" s="20">
        <f t="shared" si="1"/>
        <v>256</v>
      </c>
      <c r="K34" s="20">
        <f t="shared" si="2"/>
        <v>64</v>
      </c>
      <c r="L34" s="22">
        <f t="shared" si="3"/>
        <v>96</v>
      </c>
      <c r="M34" s="12">
        <f t="shared" si="6"/>
        <v>4</v>
      </c>
      <c r="N34" s="23">
        <f>J34*K34/1024</f>
        <v>16</v>
      </c>
      <c r="O34" s="12">
        <f>G34*I34/1024</f>
        <v>16</v>
      </c>
      <c r="P34" s="20">
        <f>G34*H34*I34*F34/1024</f>
        <v>24576</v>
      </c>
      <c r="Q34" s="42">
        <f>G34*I34*F34/1024</f>
        <v>1024</v>
      </c>
      <c r="V34" s="48"/>
      <c r="W34" s="48" t="s">
        <v>89</v>
      </c>
      <c r="X34" s="48" t="s">
        <v>80</v>
      </c>
      <c r="Y34" s="48" t="s">
        <v>90</v>
      </c>
      <c r="Z34" s="48" t="s">
        <v>93</v>
      </c>
      <c r="AA34" s="80"/>
      <c r="AB34" s="80" t="s">
        <v>89</v>
      </c>
      <c r="AC34" s="80" t="s">
        <v>80</v>
      </c>
      <c r="AD34" s="80" t="s">
        <v>90</v>
      </c>
      <c r="AE34" s="80" t="s">
        <v>149</v>
      </c>
      <c r="AF34" s="48">
        <v>0</v>
      </c>
      <c r="AH34" s="66"/>
      <c r="AI34" s="57"/>
      <c r="AJ34" s="80">
        <v>9</v>
      </c>
      <c r="AK34" s="80"/>
      <c r="AL34" s="89">
        <f>(N34)/Q34*1024*8</f>
        <v>128</v>
      </c>
      <c r="AM34" s="80">
        <f>(N34)/Q34*1024*8</f>
        <v>128</v>
      </c>
      <c r="AN34" s="66"/>
      <c r="AQ34" s="66"/>
      <c r="AR34" s="66"/>
      <c r="AS34" s="66"/>
      <c r="AV34" s="42">
        <f t="shared" si="8"/>
        <v>1280</v>
      </c>
      <c r="AW34" s="42">
        <f t="shared" si="4"/>
        <v>1536</v>
      </c>
      <c r="AX34" s="42">
        <f t="shared" si="5"/>
        <v>1152</v>
      </c>
    </row>
    <row r="35" spans="1:50" s="30" customFormat="1" ht="27.6" x14ac:dyDescent="0.25">
      <c r="A35" s="112"/>
      <c r="B35" s="30" t="s">
        <v>16</v>
      </c>
      <c r="C35" s="30" t="s">
        <v>17</v>
      </c>
      <c r="D35" s="30">
        <v>64</v>
      </c>
      <c r="E35" s="30">
        <v>24</v>
      </c>
      <c r="F35" s="30">
        <v>256</v>
      </c>
      <c r="G35" s="30">
        <v>64</v>
      </c>
      <c r="H35" s="30">
        <v>1</v>
      </c>
      <c r="I35" s="30">
        <v>256</v>
      </c>
      <c r="L35" s="31"/>
      <c r="M35" s="32"/>
      <c r="N35" s="33"/>
      <c r="O35" s="32"/>
      <c r="AL35" s="90"/>
      <c r="AW35" s="42">
        <f t="shared" si="4"/>
        <v>0</v>
      </c>
      <c r="AX35" s="42">
        <f t="shared" si="5"/>
        <v>0</v>
      </c>
    </row>
    <row r="36" spans="1:50" s="24" customFormat="1" x14ac:dyDescent="0.25">
      <c r="A36" s="99"/>
      <c r="B36" s="99" t="s">
        <v>19</v>
      </c>
      <c r="C36" s="99" t="s">
        <v>15</v>
      </c>
      <c r="D36" s="24">
        <v>64</v>
      </c>
      <c r="E36" s="24">
        <v>1</v>
      </c>
      <c r="F36" s="25">
        <v>256</v>
      </c>
      <c r="G36" s="25">
        <v>64</v>
      </c>
      <c r="H36" s="26">
        <v>1</v>
      </c>
      <c r="I36" s="24">
        <v>64</v>
      </c>
      <c r="J36" s="24">
        <f t="shared" si="1"/>
        <v>64</v>
      </c>
      <c r="K36" s="24">
        <f t="shared" si="2"/>
        <v>256</v>
      </c>
      <c r="L36" s="27">
        <f t="shared" si="3"/>
        <v>16</v>
      </c>
      <c r="M36" s="25">
        <f t="shared" si="6"/>
        <v>16</v>
      </c>
      <c r="N36" s="28">
        <f>J36*K36/1024</f>
        <v>16</v>
      </c>
      <c r="O36" s="25">
        <f>G36*I36/1024</f>
        <v>4</v>
      </c>
      <c r="P36" s="24">
        <f>G36*H36*I36*F36/1024</f>
        <v>1024</v>
      </c>
      <c r="Q36" s="83">
        <f>G36*I36*F36/1024</f>
        <v>1024</v>
      </c>
      <c r="V36" s="49"/>
      <c r="W36" s="49" t="s">
        <v>91</v>
      </c>
      <c r="X36" s="49" t="s">
        <v>91</v>
      </c>
      <c r="Y36" s="49" t="s">
        <v>92</v>
      </c>
      <c r="Z36" s="49"/>
      <c r="AA36" s="81"/>
      <c r="AB36" s="81" t="s">
        <v>91</v>
      </c>
      <c r="AC36" s="81" t="s">
        <v>91</v>
      </c>
      <c r="AD36" s="81" t="s">
        <v>87</v>
      </c>
      <c r="AE36" s="81"/>
      <c r="AF36" s="49">
        <v>0</v>
      </c>
      <c r="AH36" s="67"/>
      <c r="AI36" s="59"/>
      <c r="AJ36" s="81"/>
      <c r="AK36" s="81"/>
      <c r="AL36" s="91">
        <f>(N36)/Q36*1024*8</f>
        <v>128</v>
      </c>
      <c r="AM36" s="67"/>
      <c r="AN36" s="67"/>
      <c r="AQ36" s="67"/>
      <c r="AR36" s="67"/>
      <c r="AS36" s="67"/>
      <c r="AV36" s="42">
        <f t="shared" ref="AV36:AV37" si="9">Q36/(F36/(F36+16))</f>
        <v>1088</v>
      </c>
      <c r="AW36" s="42">
        <f t="shared" si="4"/>
        <v>1152</v>
      </c>
      <c r="AX36" s="42">
        <f t="shared" si="5"/>
        <v>1056</v>
      </c>
    </row>
    <row r="37" spans="1:50" s="24" customFormat="1" ht="13.2" customHeight="1" x14ac:dyDescent="0.25">
      <c r="A37" s="99"/>
      <c r="B37" s="99"/>
      <c r="C37" s="99"/>
      <c r="D37" s="24">
        <v>64</v>
      </c>
      <c r="E37" s="24">
        <v>1</v>
      </c>
      <c r="F37" s="24">
        <v>64</v>
      </c>
      <c r="G37" s="24">
        <v>64</v>
      </c>
      <c r="H37" s="24">
        <v>1</v>
      </c>
      <c r="I37" s="24">
        <v>256</v>
      </c>
      <c r="J37" s="24">
        <f t="shared" si="1"/>
        <v>256</v>
      </c>
      <c r="K37" s="24">
        <f t="shared" si="2"/>
        <v>64</v>
      </c>
      <c r="L37" s="27">
        <f t="shared" si="3"/>
        <v>4</v>
      </c>
      <c r="M37" s="25">
        <f t="shared" si="6"/>
        <v>4</v>
      </c>
      <c r="N37" s="28">
        <f>J37*K37/1024</f>
        <v>16</v>
      </c>
      <c r="O37" s="25">
        <f>G37*I37/1024</f>
        <v>16</v>
      </c>
      <c r="P37" s="24">
        <f>G37*H37*I37*F37/1024</f>
        <v>1024</v>
      </c>
      <c r="Q37" s="83">
        <f>G37*I37*F37/1024</f>
        <v>1024</v>
      </c>
      <c r="V37" s="49"/>
      <c r="W37" s="49" t="s">
        <v>95</v>
      </c>
      <c r="X37" s="49" t="s">
        <v>96</v>
      </c>
      <c r="Y37" s="49" t="s">
        <v>94</v>
      </c>
      <c r="Z37" s="49" t="s">
        <v>97</v>
      </c>
      <c r="AA37" s="81"/>
      <c r="AB37" s="81" t="s">
        <v>95</v>
      </c>
      <c r="AC37" s="81" t="s">
        <v>96</v>
      </c>
      <c r="AD37" s="81" t="s">
        <v>94</v>
      </c>
      <c r="AE37" s="81" t="s">
        <v>97</v>
      </c>
      <c r="AF37" s="49">
        <v>0</v>
      </c>
      <c r="AH37" s="67"/>
      <c r="AI37" s="59"/>
      <c r="AJ37" s="81"/>
      <c r="AK37" s="81"/>
      <c r="AL37" s="91">
        <f>(N37)/Q37*1024*8</f>
        <v>128</v>
      </c>
      <c r="AM37" s="67"/>
      <c r="AN37" s="67"/>
      <c r="AQ37" s="67"/>
      <c r="AR37" s="67"/>
      <c r="AS37" s="67"/>
      <c r="AV37" s="42">
        <f t="shared" si="9"/>
        <v>1280</v>
      </c>
      <c r="AW37" s="42">
        <f t="shared" si="4"/>
        <v>1536</v>
      </c>
      <c r="AX37" s="42">
        <f t="shared" si="5"/>
        <v>1152</v>
      </c>
    </row>
    <row r="38" spans="1:50" x14ac:dyDescent="0.25">
      <c r="A38" s="100" t="s">
        <v>26</v>
      </c>
      <c r="B38" s="102"/>
      <c r="C38" s="3" t="s">
        <v>17</v>
      </c>
      <c r="D38" s="3">
        <v>64</v>
      </c>
      <c r="E38" s="3">
        <v>1</v>
      </c>
      <c r="F38" s="3">
        <v>256</v>
      </c>
      <c r="G38" s="29">
        <v>1</v>
      </c>
      <c r="H38" s="29">
        <v>1</v>
      </c>
      <c r="I38" s="29">
        <v>256</v>
      </c>
    </row>
    <row r="39" spans="1:50" s="30" customFormat="1" x14ac:dyDescent="0.25">
      <c r="A39" s="113"/>
      <c r="B39" s="114"/>
      <c r="C39" s="30" t="s">
        <v>27</v>
      </c>
      <c r="D39" s="30">
        <v>1</v>
      </c>
      <c r="E39" s="30">
        <v>1</v>
      </c>
      <c r="F39" s="30">
        <v>256</v>
      </c>
      <c r="G39" s="30">
        <v>1</v>
      </c>
      <c r="H39" s="30">
        <v>1</v>
      </c>
      <c r="I39" s="30">
        <v>512</v>
      </c>
      <c r="J39" s="30">
        <f>I39</f>
        <v>512</v>
      </c>
      <c r="K39" s="30">
        <f>F39</f>
        <v>256</v>
      </c>
      <c r="L39" s="31">
        <f t="shared" si="3"/>
        <v>0.25</v>
      </c>
      <c r="M39" s="32"/>
      <c r="N39" s="33">
        <f>J39*K39/1024</f>
        <v>128</v>
      </c>
      <c r="O39" s="32">
        <f>G39*H39*I39/1024</f>
        <v>0.5</v>
      </c>
      <c r="P39" s="30">
        <f>G39*H39*I39*F39/1024</f>
        <v>128</v>
      </c>
      <c r="Q39" s="30">
        <v>128</v>
      </c>
    </row>
    <row r="40" spans="1:50" s="30" customFormat="1" x14ac:dyDescent="0.25">
      <c r="A40" s="113"/>
      <c r="B40" s="114"/>
      <c r="C40" s="30" t="s">
        <v>28</v>
      </c>
      <c r="D40" s="30">
        <v>1</v>
      </c>
      <c r="E40" s="30">
        <v>1</v>
      </c>
      <c r="F40" s="30">
        <v>512</v>
      </c>
      <c r="G40" s="30">
        <v>1</v>
      </c>
      <c r="H40" s="30">
        <v>1</v>
      </c>
      <c r="I40" s="30">
        <v>256</v>
      </c>
      <c r="J40" s="30">
        <f t="shared" si="1"/>
        <v>256</v>
      </c>
      <c r="K40" s="30">
        <f t="shared" si="2"/>
        <v>512</v>
      </c>
      <c r="L40" s="31"/>
      <c r="M40" s="32"/>
      <c r="N40" s="33"/>
      <c r="O40" s="32"/>
    </row>
    <row r="41" spans="1:50" s="30" customFormat="1" x14ac:dyDescent="0.25">
      <c r="A41" s="113"/>
      <c r="B41" s="114"/>
      <c r="C41" s="30" t="s">
        <v>29</v>
      </c>
      <c r="D41" s="30">
        <v>1</v>
      </c>
      <c r="E41" s="30">
        <v>1</v>
      </c>
      <c r="F41" s="30">
        <v>256</v>
      </c>
      <c r="G41" s="30">
        <v>1</v>
      </c>
      <c r="H41" s="30">
        <v>1</v>
      </c>
      <c r="I41" s="30">
        <v>256</v>
      </c>
      <c r="J41" s="30">
        <f t="shared" si="1"/>
        <v>256</v>
      </c>
      <c r="K41" s="30">
        <f t="shared" si="2"/>
        <v>256</v>
      </c>
      <c r="L41" s="31">
        <f t="shared" si="3"/>
        <v>0.25</v>
      </c>
      <c r="M41" s="32"/>
      <c r="N41" s="33">
        <f>J41*K41/1024</f>
        <v>64</v>
      </c>
      <c r="O41" s="32">
        <f>G41*H41*I41/1024</f>
        <v>0.25</v>
      </c>
      <c r="P41" s="30">
        <f>G41*H41*I41*F41/1024</f>
        <v>64</v>
      </c>
      <c r="Q41" s="30">
        <v>64</v>
      </c>
    </row>
    <row r="42" spans="1:50" s="30" customFormat="1" x14ac:dyDescent="0.25">
      <c r="A42" s="113"/>
      <c r="B42" s="114"/>
      <c r="C42" s="30" t="s">
        <v>28</v>
      </c>
      <c r="D42" s="30">
        <v>1</v>
      </c>
      <c r="E42" s="30">
        <v>1</v>
      </c>
      <c r="F42" s="30">
        <v>256</v>
      </c>
      <c r="G42" s="30">
        <v>1</v>
      </c>
      <c r="H42" s="30">
        <v>1</v>
      </c>
      <c r="I42" s="30">
        <v>128</v>
      </c>
      <c r="J42" s="30">
        <f t="shared" si="1"/>
        <v>128</v>
      </c>
      <c r="K42" s="30">
        <f t="shared" si="2"/>
        <v>256</v>
      </c>
      <c r="L42" s="31"/>
      <c r="M42" s="32"/>
      <c r="N42" s="33"/>
      <c r="O42" s="32"/>
    </row>
    <row r="43" spans="1:50" s="30" customFormat="1" x14ac:dyDescent="0.25">
      <c r="A43" s="115"/>
      <c r="B43" s="116"/>
      <c r="C43" s="30" t="s">
        <v>30</v>
      </c>
      <c r="D43" s="30">
        <v>1</v>
      </c>
      <c r="E43" s="30">
        <v>1</v>
      </c>
      <c r="F43" s="30">
        <v>128</v>
      </c>
      <c r="G43" s="30">
        <v>1</v>
      </c>
      <c r="H43" s="30">
        <v>1</v>
      </c>
      <c r="I43" s="30">
        <v>40</v>
      </c>
      <c r="J43" s="30">
        <f t="shared" si="1"/>
        <v>40</v>
      </c>
      <c r="K43" s="30">
        <f t="shared" si="2"/>
        <v>128</v>
      </c>
      <c r="L43" s="31">
        <f t="shared" si="3"/>
        <v>0.125</v>
      </c>
      <c r="M43" s="32"/>
      <c r="N43" s="33">
        <f>J43*K43/1024</f>
        <v>5</v>
      </c>
      <c r="O43" s="32">
        <f>G43*H43*I43/1024</f>
        <v>3.90625E-2</v>
      </c>
      <c r="P43" s="30">
        <f>G43*H43*I43*F43/1024</f>
        <v>5</v>
      </c>
      <c r="Q43" s="30">
        <v>5</v>
      </c>
    </row>
    <row r="44" spans="1:50" s="8" customFormat="1" ht="15" thickBot="1" x14ac:dyDescent="0.3">
      <c r="A44" s="1" t="s">
        <v>44</v>
      </c>
      <c r="B44" s="34"/>
      <c r="C44" s="34"/>
      <c r="L44" s="35">
        <f>SUM(L3:L43)</f>
        <v>5862.5625</v>
      </c>
      <c r="N44" s="8">
        <f t="shared" ref="N44:S44" si="10">SUM(N3:N43)</f>
        <v>579.09375</v>
      </c>
      <c r="O44" s="8">
        <f>SUM(O3:O43)</f>
        <v>488.7890625</v>
      </c>
      <c r="P44" s="36">
        <f t="shared" si="10"/>
        <v>705829</v>
      </c>
      <c r="Q44" s="76">
        <f t="shared" si="10"/>
        <v>46373</v>
      </c>
      <c r="R44" s="8">
        <f t="shared" si="10"/>
        <v>850</v>
      </c>
      <c r="S44" s="8">
        <f t="shared" si="10"/>
        <v>9180</v>
      </c>
      <c r="U44" s="8">
        <f>SUM(U3:U43)</f>
        <v>4512.544921875</v>
      </c>
      <c r="AG44" s="76">
        <f>SUM(AG3:AG43)</f>
        <v>870400</v>
      </c>
      <c r="AH44" s="76"/>
      <c r="AI44" s="63">
        <f>Q44</f>
        <v>46373</v>
      </c>
      <c r="AJ44" s="63"/>
      <c r="AK44" s="63"/>
      <c r="AL44" s="63"/>
      <c r="AM44" s="63"/>
      <c r="AN44" s="63"/>
      <c r="AV44" s="8">
        <f>SUM(AV3:AV43)</f>
        <v>53984</v>
      </c>
      <c r="AW44" s="8">
        <f>SUM(AW3:AW43)</f>
        <v>61792</v>
      </c>
      <c r="AX44" s="8">
        <f>SUM(AX3:AX43)</f>
        <v>50080</v>
      </c>
    </row>
    <row r="45" spans="1:50" s="37" customFormat="1" x14ac:dyDescent="0.25">
      <c r="B45" s="38"/>
      <c r="C45" s="38"/>
      <c r="L45" s="39"/>
      <c r="M45" s="40"/>
      <c r="N45" s="41"/>
      <c r="O45" s="40"/>
      <c r="Q45" s="37">
        <f>SUM(Q36:Q37,Q27:Q29,Q18:Q19,Q10:Q11)</f>
        <v>17408</v>
      </c>
      <c r="AI45" s="77">
        <f>AG44/AI44</f>
        <v>18.769542621784229</v>
      </c>
      <c r="AJ45" s="77"/>
      <c r="AK45" s="77"/>
      <c r="AL45" s="77"/>
      <c r="AM45" s="77"/>
      <c r="AN45" s="77"/>
      <c r="AV45" s="37">
        <f>AV44/Q44</f>
        <v>1.1641256765790438</v>
      </c>
      <c r="AW45" s="37">
        <f>AW44/Q44</f>
        <v>1.332499514803873</v>
      </c>
      <c r="AX45" s="37">
        <f>AX44/Q44</f>
        <v>1.0799387574666293</v>
      </c>
    </row>
    <row r="46" spans="1:50" x14ac:dyDescent="0.25">
      <c r="Q46" s="47">
        <f>Q45/Q44</f>
        <v>0.37539085243568454</v>
      </c>
    </row>
  </sheetData>
  <mergeCells count="38">
    <mergeCell ref="AV1:AW1"/>
    <mergeCell ref="AQ1:AS1"/>
    <mergeCell ref="A38:B43"/>
    <mergeCell ref="A3:B3"/>
    <mergeCell ref="D1:F1"/>
    <mergeCell ref="G1:I1"/>
    <mergeCell ref="A4:A11"/>
    <mergeCell ref="B6:B8"/>
    <mergeCell ref="B10:B11"/>
    <mergeCell ref="B4:B5"/>
    <mergeCell ref="B27:B29"/>
    <mergeCell ref="C27:C29"/>
    <mergeCell ref="B12:B13"/>
    <mergeCell ref="B14:B16"/>
    <mergeCell ref="C15:C16"/>
    <mergeCell ref="B18:B19"/>
    <mergeCell ref="B36:B37"/>
    <mergeCell ref="C36:C37"/>
    <mergeCell ref="A20:A29"/>
    <mergeCell ref="A12:A19"/>
    <mergeCell ref="B20:B21"/>
    <mergeCell ref="A30:A37"/>
    <mergeCell ref="B22:B25"/>
    <mergeCell ref="AO1:AP1"/>
    <mergeCell ref="C23:C25"/>
    <mergeCell ref="B30:B31"/>
    <mergeCell ref="B32:B34"/>
    <mergeCell ref="C33:C34"/>
    <mergeCell ref="J1:K1"/>
    <mergeCell ref="P1:S1"/>
    <mergeCell ref="C10:C11"/>
    <mergeCell ref="C7:C8"/>
    <mergeCell ref="A1:C2"/>
    <mergeCell ref="AG1:AI1"/>
    <mergeCell ref="AA1:AF1"/>
    <mergeCell ref="AJ1:AK1"/>
    <mergeCell ref="AL1:AN1"/>
    <mergeCell ref="C18:C19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2" sqref="F32"/>
    </sheetView>
  </sheetViews>
  <sheetFormatPr defaultRowHeight="13.8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PointMLP-elite</vt:lpstr>
      <vt:lpstr>PointNeXt-S</vt:lpstr>
      <vt:lpstr>PointNet++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2023-03-13T08:51:52Z</dcterms:modified>
</cp:coreProperties>
</file>