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12960" windowHeight="4872"/>
  </bookViews>
  <sheets>
    <sheet name="整体评估" sheetId="5" r:id="rId1"/>
    <sheet name="历次综合结果" sheetId="3" r:id="rId2"/>
    <sheet name="T28工艺库单元特性-面积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6" l="1"/>
  <c r="O16" i="6"/>
  <c r="L16" i="6"/>
  <c r="I16" i="6"/>
  <c r="S14" i="6"/>
  <c r="R14" i="6"/>
  <c r="R15" i="6" s="1"/>
  <c r="P14" i="6"/>
  <c r="O14" i="6"/>
  <c r="O15" i="6" s="1"/>
  <c r="M14" i="6"/>
  <c r="L14" i="6"/>
  <c r="L15" i="6" s="1"/>
  <c r="I15" i="6"/>
  <c r="T13" i="6"/>
  <c r="Q13" i="6"/>
  <c r="N13" i="6"/>
  <c r="J14" i="6"/>
  <c r="I14" i="6"/>
  <c r="F6" i="6" l="1"/>
  <c r="D6" i="6"/>
  <c r="F7" i="6"/>
  <c r="D7" i="6"/>
  <c r="F8" i="6"/>
  <c r="D8" i="6"/>
  <c r="F5" i="6"/>
  <c r="D5" i="6"/>
  <c r="D3" i="6"/>
  <c r="D4" i="6"/>
  <c r="D2" i="6"/>
  <c r="F4" i="6"/>
  <c r="F3" i="6"/>
  <c r="F2" i="6"/>
  <c r="C17" i="5" l="1"/>
  <c r="C16" i="5" l="1"/>
  <c r="O32" i="3" l="1"/>
  <c r="O31" i="3"/>
  <c r="O28" i="3"/>
  <c r="O22" i="3"/>
  <c r="O18" i="3"/>
  <c r="O10" i="3"/>
  <c r="B12" i="5" l="1"/>
  <c r="C12" i="5"/>
  <c r="C15" i="5" s="1"/>
  <c r="B13" i="5"/>
  <c r="B16" i="5" s="1"/>
  <c r="B15" i="5"/>
  <c r="O59" i="3" l="1"/>
  <c r="K24" i="3"/>
  <c r="K25" i="3"/>
  <c r="K26" i="3"/>
  <c r="K23" i="3"/>
  <c r="K31" i="3"/>
  <c r="K28" i="3"/>
  <c r="K22" i="3"/>
  <c r="M51" i="3"/>
  <c r="K32" i="3"/>
  <c r="M59" i="3"/>
  <c r="M47" i="3"/>
  <c r="M39" i="3"/>
  <c r="K18" i="3"/>
  <c r="I32" i="3"/>
  <c r="G29" i="3" l="1"/>
  <c r="G23" i="3"/>
  <c r="G19" i="3"/>
  <c r="G16" i="3"/>
  <c r="G11" i="3"/>
  <c r="G10" i="3"/>
  <c r="G31" i="3"/>
  <c r="G28" i="3"/>
  <c r="G22" i="3"/>
  <c r="G18" i="3"/>
</calcChain>
</file>

<file path=xl/comments1.xml><?xml version="1.0" encoding="utf-8"?>
<comments xmlns="http://schemas.openxmlformats.org/spreadsheetml/2006/main">
  <authors>
    <author>作者</author>
  </authors>
  <commentList>
    <comment ref="C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堪称恐怖</t>
        </r>
      </text>
    </comment>
    <comment ref="C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4b，全跑满的真实算力</t>
        </r>
      </text>
    </commen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8b表直接给的有效算力，与真实(4b)相差8倍是因为有技术加持</t>
        </r>
      </text>
    </comment>
    <comment ref="B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胜在功耗低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面积太小30倍比之前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FPC[1][2]..被综合掉了？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根据公式，要么少SRAM，要么多SYA</t>
        </r>
      </text>
    </comment>
    <comment ref="K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过于大了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PLC[1-7]的u_SIPO_MAP等被综合掉了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reg与sram的临界点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宽度对面积影响较小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越深密度越高</t>
        </r>
      </text>
    </comment>
  </commentList>
</comments>
</file>

<file path=xl/sharedStrings.xml><?xml version="1.0" encoding="utf-8"?>
<sst xmlns="http://schemas.openxmlformats.org/spreadsheetml/2006/main" count="144" uniqueCount="107">
  <si>
    <t>case</t>
    <phoneticPr fontId="1" type="noConversion"/>
  </si>
  <si>
    <t>Modules</t>
    <phoneticPr fontId="1" type="noConversion"/>
  </si>
  <si>
    <t>Frequency (MHz)</t>
    <phoneticPr fontId="1" type="noConversion"/>
  </si>
  <si>
    <t>Lib</t>
    <phoneticPr fontId="1" type="noConversion"/>
  </si>
  <si>
    <t>Slack (C2C, ps)</t>
    <phoneticPr fontId="1" type="noConversion"/>
  </si>
  <si>
    <t>TOP (except SYA)</t>
    <phoneticPr fontId="1" type="noConversion"/>
  </si>
  <si>
    <t>tcbn28hpcplusbwp7t30p140tt0p9v25c_ecsm.lib
tcbn28hpcplusbwp7t30p140hvttt0p9v25c_ecsm.lib
tcbn28hpcplusbwp7t30p140uhvttt0p9v25c_ecsm.lib
ts1n28hpcpuhdhvtb64x128m4sso_170a_tt0p9v25c.lib</t>
    <phoneticPr fontId="1" type="noConversion"/>
  </si>
  <si>
    <t>Total</t>
    <phoneticPr fontId="1" type="noConversion"/>
  </si>
  <si>
    <t>ITF</t>
    <phoneticPr fontId="1" type="noConversion"/>
  </si>
  <si>
    <t>CCU</t>
    <phoneticPr fontId="1" type="noConversion"/>
  </si>
  <si>
    <t>GLB</t>
    <phoneticPr fontId="1" type="noConversion"/>
  </si>
  <si>
    <t>SYA</t>
    <phoneticPr fontId="1" type="noConversion"/>
  </si>
  <si>
    <t>CTR</t>
    <phoneticPr fontId="1" type="noConversion"/>
  </si>
  <si>
    <t>POL</t>
    <phoneticPr fontId="1" type="noConversion"/>
  </si>
  <si>
    <t>Area(Cell +Net, mm2)</t>
    <phoneticPr fontId="1" type="noConversion"/>
  </si>
  <si>
    <t>KNN</t>
    <phoneticPr fontId="1" type="noConversion"/>
  </si>
  <si>
    <t>FPS</t>
    <phoneticPr fontId="1" type="noConversion"/>
  </si>
  <si>
    <t>u_RAM_HS</t>
  </si>
  <si>
    <t>MIF</t>
    <phoneticPr fontId="1" type="noConversion"/>
  </si>
  <si>
    <t>PLC[0]</t>
    <phoneticPr fontId="1" type="noConversion"/>
  </si>
  <si>
    <t>PLC[1-5]</t>
    <phoneticPr fontId="1" type="noConversion"/>
  </si>
  <si>
    <t>u_RAM_ISA</t>
  </si>
  <si>
    <t>u_PISO_ISAIN</t>
    <phoneticPr fontId="1" type="noConversion"/>
  </si>
  <si>
    <t>&gt;2307</t>
    <phoneticPr fontId="1" type="noConversion"/>
  </si>
  <si>
    <t>Power(mW)</t>
    <phoneticPr fontId="1" type="noConversion"/>
  </si>
  <si>
    <t>SYNC_SHAPE_U</t>
  </si>
  <si>
    <t>PE_BANK_U_I[0-3]</t>
    <phoneticPr fontId="1" type="noConversion"/>
  </si>
  <si>
    <t>TOP</t>
    <phoneticPr fontId="1" type="noConversion"/>
  </si>
  <si>
    <t>~</t>
    <phoneticPr fontId="1" type="noConversion"/>
  </si>
  <si>
    <t>U_PISO</t>
  </si>
  <si>
    <t>u_INS[0-7]</t>
    <phoneticPr fontId="1" type="noConversion"/>
  </si>
  <si>
    <t>s</t>
    <phoneticPr fontId="1" type="noConversion"/>
  </si>
  <si>
    <t>None</t>
    <phoneticPr fontId="1" type="noConversion"/>
  </si>
  <si>
    <t>TOP (opt_CTR)</t>
    <phoneticPr fontId="1" type="noConversion"/>
  </si>
  <si>
    <t>name</t>
    <phoneticPr fontId="1" type="noConversion"/>
  </si>
  <si>
    <t>Date221025_Period1000_group_Track3vt_Notewhole_opt_CTR</t>
  </si>
  <si>
    <t>Date221023_Period1000_group_Track3vt_Notewhole</t>
  </si>
  <si>
    <t>Date221022_Period10_group_Track3vt_NotewithourtSYA</t>
  </si>
  <si>
    <t>PSS</t>
    <phoneticPr fontId="1" type="noConversion"/>
  </si>
  <si>
    <t>logic</t>
    <phoneticPr fontId="1" type="noConversion"/>
  </si>
  <si>
    <t>Seq</t>
    <phoneticPr fontId="1" type="noConversion"/>
  </si>
  <si>
    <t>Date221025_Period10_group_Track3vt_Notewhole_opt_CTR</t>
  </si>
  <si>
    <t>U0_FIFO_FWFT_OUT</t>
    <phoneticPr fontId="1" type="noConversion"/>
  </si>
  <si>
    <t>MIC</t>
    <phoneticPr fontId="1" type="noConversion"/>
  </si>
  <si>
    <t>PE_ROW_U_I</t>
  </si>
  <si>
    <t>PE_U_I</t>
  </si>
  <si>
    <t>mul_50_52</t>
  </si>
  <si>
    <t>TOP (opt_CTR_SYA)</t>
    <phoneticPr fontId="1" type="noConversion"/>
  </si>
  <si>
    <t>Date221026_Period10_group_Track3vt_Notewhole_opt_CTR_SYA</t>
  </si>
  <si>
    <t>\</t>
    <phoneticPr fontId="1" type="noConversion"/>
  </si>
  <si>
    <t>Effective Energy Efficiency (TOPS/W)</t>
    <phoneticPr fontId="1" type="noConversion"/>
  </si>
  <si>
    <t>Power Consumption (W)</t>
    <phoneticPr fontId="1" type="noConversion"/>
  </si>
  <si>
    <t>Effective Performance (TOPS) (K=24)</t>
    <phoneticPr fontId="1" type="noConversion"/>
  </si>
  <si>
    <t>MAC</t>
    <phoneticPr fontId="1" type="noConversion"/>
  </si>
  <si>
    <t>PNN</t>
    <phoneticPr fontId="1" type="noConversion"/>
  </si>
  <si>
    <t>PNN, Depth CNN, C-Grad</t>
    <phoneticPr fontId="1" type="noConversion"/>
  </si>
  <si>
    <t>Network</t>
    <phoneticPr fontId="1" type="noConversion"/>
  </si>
  <si>
    <t>FXP 4, 8, 12, 16</t>
    <phoneticPr fontId="1" type="noConversion"/>
  </si>
  <si>
    <t>FXP 8b</t>
    <phoneticPr fontId="1" type="noConversion"/>
  </si>
  <si>
    <t>Data Type</t>
    <phoneticPr fontId="1" type="noConversion"/>
  </si>
  <si>
    <t>Frequency</t>
    <phoneticPr fontId="1" type="noConversion"/>
  </si>
  <si>
    <t>806KB</t>
    <phoneticPr fontId="1" type="noConversion"/>
  </si>
  <si>
    <t>130KB</t>
    <phoneticPr fontId="1" type="noConversion"/>
  </si>
  <si>
    <t>On-Chip SRAM</t>
    <phoneticPr fontId="1" type="noConversion"/>
  </si>
  <si>
    <t>228 (All)</t>
    <phoneticPr fontId="1" type="noConversion"/>
  </si>
  <si>
    <t>IO</t>
    <phoneticPr fontId="1" type="noConversion"/>
  </si>
  <si>
    <t>Die Area</t>
    <phoneticPr fontId="1" type="noConversion"/>
  </si>
  <si>
    <t>UMC 55-nm LP CMOS</t>
    <phoneticPr fontId="1" type="noConversion"/>
  </si>
  <si>
    <t>Technology</t>
    <phoneticPr fontId="1" type="noConversion"/>
  </si>
  <si>
    <t>DSPU</t>
    <phoneticPr fontId="1" type="noConversion"/>
  </si>
  <si>
    <t>PCNA</t>
    <phoneticPr fontId="1" type="noConversion"/>
  </si>
  <si>
    <t>Parameters</t>
    <phoneticPr fontId="1" type="noConversion"/>
  </si>
  <si>
    <t>Top Level Module</t>
    <phoneticPr fontId="1" type="noConversion"/>
  </si>
  <si>
    <t>Level 1 Module</t>
    <phoneticPr fontId="1" type="noConversion"/>
  </si>
  <si>
    <t>Level 2 Module</t>
    <phoneticPr fontId="1" type="noConversion"/>
  </si>
  <si>
    <t>Level 3 Module</t>
    <phoneticPr fontId="1" type="noConversion"/>
  </si>
  <si>
    <t>Area</t>
    <phoneticPr fontId="1" type="noConversion"/>
  </si>
  <si>
    <t>Percentage of Area /%</t>
    <phoneticPr fontId="1" type="noConversion"/>
  </si>
  <si>
    <t xml:space="preserve">Real Performance (TOPS) </t>
    <phoneticPr fontId="1" type="noConversion"/>
  </si>
  <si>
    <t>Real Energy Efficiency (TOPS/W)</t>
    <phoneticPr fontId="1" type="noConversion"/>
  </si>
  <si>
    <t>0.78-1.1</t>
    <phoneticPr fontId="1" type="noConversion"/>
  </si>
  <si>
    <t>Supply Voltge</t>
    <phoneticPr fontId="1" type="noConversion"/>
  </si>
  <si>
    <t>Scale to 55-nm 0.9V</t>
    <phoneticPr fontId="1" type="noConversion"/>
  </si>
  <si>
    <t>类型</t>
    <phoneticPr fontId="1" type="noConversion"/>
  </si>
  <si>
    <t>reg</t>
    <phoneticPr fontId="1" type="noConversion"/>
  </si>
  <si>
    <t>面积 (um2)</t>
    <phoneticPr fontId="1" type="noConversion"/>
  </si>
  <si>
    <t>uhddpsram</t>
    <phoneticPr fontId="1" type="noConversion"/>
  </si>
  <si>
    <t>单位面积</t>
    <phoneticPr fontId="1" type="noConversion"/>
  </si>
  <si>
    <t>深度</t>
    <phoneticPr fontId="1" type="noConversion"/>
  </si>
  <si>
    <t>宽度</t>
    <phoneticPr fontId="1" type="noConversion"/>
  </si>
  <si>
    <t>容量</t>
    <phoneticPr fontId="1" type="noConversion"/>
  </si>
  <si>
    <t>长</t>
    <phoneticPr fontId="1" type="noConversion"/>
  </si>
  <si>
    <t>宽</t>
    <phoneticPr fontId="1" type="noConversion"/>
  </si>
  <si>
    <t>Chip Size</t>
    <phoneticPr fontId="1" type="noConversion"/>
  </si>
  <si>
    <t>Core Size</t>
    <phoneticPr fontId="1" type="noConversion"/>
  </si>
  <si>
    <t>PAD</t>
    <phoneticPr fontId="1" type="noConversion"/>
  </si>
  <si>
    <t>Plan A: 单圈PAD</t>
    <phoneticPr fontId="1" type="noConversion"/>
  </si>
  <si>
    <t>Plan B: 双圈PAD</t>
    <phoneticPr fontId="1" type="noConversion"/>
  </si>
  <si>
    <t>Plan B: 交错圈PAD</t>
    <phoneticPr fontId="1" type="noConversion"/>
  </si>
  <si>
    <t>Plan C: 双圈交错PAD</t>
    <phoneticPr fontId="1" type="noConversion"/>
  </si>
  <si>
    <t>Core利用率</t>
    <phoneticPr fontId="1" type="noConversion"/>
  </si>
  <si>
    <t>PAD个数</t>
    <phoneticPr fontId="1" type="noConversion"/>
  </si>
  <si>
    <t>PAD/Core</t>
    <phoneticPr fontId="1" type="noConversion"/>
  </si>
  <si>
    <t>v1</t>
    <phoneticPr fontId="1" type="noConversion"/>
  </si>
  <si>
    <t>v2</t>
    <phoneticPr fontId="1" type="noConversion"/>
  </si>
  <si>
    <t>TOP</t>
    <phoneticPr fontId="1" type="noConversion"/>
  </si>
  <si>
    <t>Date230214_Period1000_group_Track3vt_Notev2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</si>
</sst>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 tint="-0.499984740745262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00B050"/>
      <name val="等线"/>
      <family val="2"/>
      <scheme val="minor"/>
    </font>
    <font>
      <b/>
      <sz val="11"/>
      <color rgb="FF00B05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vertic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9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2" fillId="0" borderId="9" xfId="0" applyFont="1" applyFill="1" applyBorder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13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14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1" fillId="0" borderId="1" xfId="0" applyFont="1" applyBorder="1" applyAlignment="1">
      <alignment wrapText="1"/>
    </xf>
    <xf numFmtId="176" fontId="4" fillId="0" borderId="16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19" xfId="0" applyBorder="1"/>
    <xf numFmtId="0" fontId="0" fillId="0" borderId="22" xfId="0" applyBorder="1"/>
    <xf numFmtId="0" fontId="0" fillId="0" borderId="18" xfId="0" applyBorder="1"/>
    <xf numFmtId="0" fontId="0" fillId="0" borderId="9" xfId="0" applyBorder="1"/>
    <xf numFmtId="0" fontId="0" fillId="0" borderId="10" xfId="0" applyBorder="1"/>
    <xf numFmtId="0" fontId="0" fillId="0" borderId="17" xfId="0" applyBorder="1"/>
    <xf numFmtId="0" fontId="0" fillId="0" borderId="23" xfId="0" applyBorder="1"/>
    <xf numFmtId="0" fontId="0" fillId="0" borderId="16" xfId="0" applyBorder="1"/>
    <xf numFmtId="0" fontId="13" fillId="0" borderId="17" xfId="0" applyFont="1" applyBorder="1"/>
    <xf numFmtId="0" fontId="2" fillId="0" borderId="13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"/>
  <sheetViews>
    <sheetView tabSelected="1" zoomScaleNormal="100" workbookViewId="0">
      <selection activeCell="C18" sqref="C18"/>
    </sheetView>
  </sheetViews>
  <sheetFormatPr defaultColWidth="8.88671875" defaultRowHeight="13.8"/>
  <cols>
    <col min="1" max="1" width="32.109375" style="29" customWidth="1"/>
    <col min="2" max="2" width="25.33203125" style="29" customWidth="1"/>
    <col min="3" max="3" width="25.44140625" style="29" customWidth="1"/>
    <col min="4" max="16384" width="8.88671875" style="29"/>
  </cols>
  <sheetData>
    <row r="1" spans="1:4">
      <c r="A1" s="39" t="s">
        <v>71</v>
      </c>
      <c r="B1" s="41" t="s">
        <v>70</v>
      </c>
      <c r="C1" s="40" t="s">
        <v>69</v>
      </c>
      <c r="D1" s="30"/>
    </row>
    <row r="2" spans="1:4">
      <c r="A2" s="35" t="s">
        <v>68</v>
      </c>
      <c r="B2" s="45" t="s">
        <v>67</v>
      </c>
      <c r="C2" s="44">
        <v>28</v>
      </c>
      <c r="D2" s="30"/>
    </row>
    <row r="3" spans="1:4">
      <c r="A3" s="35" t="s">
        <v>66</v>
      </c>
      <c r="B3" s="45">
        <v>8</v>
      </c>
      <c r="C3" s="44">
        <v>12.96</v>
      </c>
      <c r="D3" s="30"/>
    </row>
    <row r="4" spans="1:4">
      <c r="A4" s="35" t="s">
        <v>65</v>
      </c>
      <c r="B4" s="45">
        <v>96</v>
      </c>
      <c r="C4" s="44" t="s">
        <v>64</v>
      </c>
      <c r="D4" s="30"/>
    </row>
    <row r="5" spans="1:4">
      <c r="A5" s="35" t="s">
        <v>63</v>
      </c>
      <c r="B5" s="45" t="s">
        <v>62</v>
      </c>
      <c r="C5" s="44" t="s">
        <v>61</v>
      </c>
      <c r="D5" s="30"/>
    </row>
    <row r="6" spans="1:4">
      <c r="A6" s="35" t="s">
        <v>81</v>
      </c>
      <c r="B6" s="45">
        <v>0.9</v>
      </c>
      <c r="C6" s="44" t="s">
        <v>80</v>
      </c>
      <c r="D6" s="30"/>
    </row>
    <row r="7" spans="1:4">
      <c r="A7" s="35" t="s">
        <v>60</v>
      </c>
      <c r="B7" s="45">
        <v>200</v>
      </c>
      <c r="C7" s="44">
        <v>250</v>
      </c>
      <c r="D7" s="30"/>
    </row>
    <row r="8" spans="1:4">
      <c r="A8" s="35" t="s">
        <v>59</v>
      </c>
      <c r="B8" s="45" t="s">
        <v>58</v>
      </c>
      <c r="C8" s="44" t="s">
        <v>57</v>
      </c>
      <c r="D8" s="30"/>
    </row>
    <row r="9" spans="1:4" ht="14.4" thickBot="1">
      <c r="A9" s="32" t="s">
        <v>56</v>
      </c>
      <c r="B9" s="43" t="s">
        <v>54</v>
      </c>
      <c r="C9" s="42" t="s">
        <v>55</v>
      </c>
      <c r="D9" s="30"/>
    </row>
    <row r="10" spans="1:4" ht="14.4" thickBot="1">
      <c r="A10" s="70" t="s">
        <v>54</v>
      </c>
      <c r="B10" s="71"/>
      <c r="C10" s="72"/>
      <c r="D10" s="30"/>
    </row>
    <row r="11" spans="1:4" ht="14.4" thickBot="1">
      <c r="A11" s="39" t="s">
        <v>53</v>
      </c>
      <c r="B11" s="41">
        <v>1024</v>
      </c>
      <c r="C11" s="50">
        <v>12288</v>
      </c>
      <c r="D11" s="30"/>
    </row>
    <row r="12" spans="1:4">
      <c r="A12" s="39" t="s">
        <v>78</v>
      </c>
      <c r="B12" s="38">
        <f>B11*B7*2/1024/1024</f>
        <v>0.390625</v>
      </c>
      <c r="C12" s="37">
        <f>C11*C7*2/1024/1024</f>
        <v>5.859375</v>
      </c>
      <c r="D12" s="30"/>
    </row>
    <row r="13" spans="1:4">
      <c r="A13" s="35" t="s">
        <v>52</v>
      </c>
      <c r="B13" s="34">
        <f>B12*24</f>
        <v>9.375</v>
      </c>
      <c r="C13" s="49">
        <v>11.6</v>
      </c>
      <c r="D13" s="30"/>
    </row>
    <row r="14" spans="1:4">
      <c r="A14" s="35" t="s">
        <v>51</v>
      </c>
      <c r="B14" s="36">
        <v>0.1</v>
      </c>
      <c r="C14" s="33">
        <v>0.60899999999999999</v>
      </c>
      <c r="D14" s="30"/>
    </row>
    <row r="15" spans="1:4">
      <c r="A15" s="35" t="s">
        <v>79</v>
      </c>
      <c r="B15" s="34">
        <f>B12/B14</f>
        <v>3.90625</v>
      </c>
      <c r="C15" s="49">
        <f>C12/C14</f>
        <v>9.6213054187192117</v>
      </c>
      <c r="D15" s="30"/>
    </row>
    <row r="16" spans="1:4" ht="14.4" thickBot="1">
      <c r="A16" s="32" t="s">
        <v>50</v>
      </c>
      <c r="B16" s="48">
        <f>B13/B14</f>
        <v>93.75</v>
      </c>
      <c r="C16" s="31">
        <f>C13/C14</f>
        <v>19.047619047619047</v>
      </c>
      <c r="D16" s="30"/>
    </row>
    <row r="17" spans="1:3" ht="14.4" thickBot="1">
      <c r="A17" s="32" t="s">
        <v>82</v>
      </c>
      <c r="B17" s="32"/>
      <c r="C17" s="32">
        <f>C16/4*(1.1/0.9)^2</f>
        <v>7.1134626690182259</v>
      </c>
    </row>
  </sheetData>
  <mergeCells count="1">
    <mergeCell ref="A10:C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zoomScale="115" zoomScaleNormal="115" workbookViewId="0">
      <pane xSplit="5" ySplit="3" topLeftCell="P7" activePane="bottomRight" state="frozen"/>
      <selection pane="topRight" activeCell="F1" sqref="F1"/>
      <selection pane="bottomLeft" activeCell="A3" sqref="A3"/>
      <selection pane="bottomRight" activeCell="E21" sqref="E21"/>
    </sheetView>
  </sheetViews>
  <sheetFormatPr defaultColWidth="19.77734375" defaultRowHeight="13.8"/>
  <cols>
    <col min="1" max="1" width="17.88671875" style="2" customWidth="1"/>
    <col min="2" max="2" width="16.21875" style="2" customWidth="1"/>
    <col min="3" max="3" width="18.6640625" style="2" customWidth="1"/>
    <col min="4" max="4" width="14.21875" style="7" customWidth="1"/>
    <col min="5" max="5" width="13.88671875" style="26" customWidth="1"/>
    <col min="6" max="6" width="16" style="10" customWidth="1"/>
    <col min="7" max="7" width="10.44140625" style="11" customWidth="1"/>
    <col min="8" max="8" width="10.88671875" style="10" customWidth="1"/>
    <col min="9" max="9" width="22" style="11" customWidth="1"/>
    <col min="10" max="10" width="19.77734375" style="8" customWidth="1"/>
    <col min="11" max="12" width="19.77734375" style="2" customWidth="1"/>
    <col min="13" max="13" width="13.109375" style="2" customWidth="1"/>
    <col min="14" max="16384" width="19.77734375" style="2"/>
  </cols>
  <sheetData>
    <row r="1" spans="1:20">
      <c r="E1" s="67"/>
      <c r="F1" s="68"/>
      <c r="G1" s="69"/>
      <c r="H1" s="68"/>
      <c r="I1" s="69"/>
      <c r="J1" s="73" t="s">
        <v>103</v>
      </c>
      <c r="K1" s="74"/>
      <c r="L1" s="74"/>
      <c r="M1" s="74"/>
      <c r="N1" s="74"/>
      <c r="O1" s="75"/>
      <c r="P1" s="76" t="s">
        <v>104</v>
      </c>
      <c r="Q1" s="74"/>
      <c r="R1" s="74"/>
      <c r="S1" s="74"/>
      <c r="T1" s="75"/>
    </row>
    <row r="2" spans="1:20">
      <c r="A2" s="1" t="s">
        <v>0</v>
      </c>
      <c r="B2" s="1"/>
      <c r="C2" s="1"/>
      <c r="D2" s="6"/>
      <c r="E2" s="24"/>
      <c r="F2" s="80">
        <v>0</v>
      </c>
      <c r="G2" s="81"/>
      <c r="H2" s="80">
        <v>1</v>
      </c>
      <c r="I2" s="81"/>
      <c r="J2" s="8">
        <v>2</v>
      </c>
      <c r="L2" s="2">
        <v>3</v>
      </c>
      <c r="N2" s="2">
        <v>4</v>
      </c>
      <c r="P2" s="2">
        <v>1</v>
      </c>
    </row>
    <row r="3" spans="1:20" ht="13.95" customHeight="1">
      <c r="A3" s="1" t="s">
        <v>34</v>
      </c>
      <c r="B3" s="1"/>
      <c r="C3" s="1"/>
      <c r="D3" s="6"/>
      <c r="E3" s="25"/>
      <c r="F3" s="73" t="s">
        <v>37</v>
      </c>
      <c r="G3" s="82"/>
      <c r="H3" s="73" t="s">
        <v>36</v>
      </c>
      <c r="I3" s="82"/>
      <c r="J3" s="73" t="s">
        <v>35</v>
      </c>
      <c r="K3" s="75"/>
      <c r="L3" s="2" t="s">
        <v>41</v>
      </c>
      <c r="N3" s="2" t="s">
        <v>48</v>
      </c>
      <c r="P3" s="2" t="s">
        <v>106</v>
      </c>
    </row>
    <row r="4" spans="1:20">
      <c r="A4" s="1" t="s">
        <v>1</v>
      </c>
      <c r="B4" s="1"/>
      <c r="C4" s="1" t="s">
        <v>5</v>
      </c>
      <c r="D4" s="6"/>
      <c r="E4" s="25"/>
      <c r="I4" s="11" t="s">
        <v>27</v>
      </c>
      <c r="J4" s="8" t="s">
        <v>33</v>
      </c>
      <c r="L4" s="8" t="s">
        <v>33</v>
      </c>
      <c r="N4" s="8" t="s">
        <v>47</v>
      </c>
      <c r="P4" s="2" t="s">
        <v>105</v>
      </c>
    </row>
    <row r="5" spans="1:20">
      <c r="A5" s="1" t="s">
        <v>2</v>
      </c>
      <c r="B5" s="1"/>
      <c r="C5" s="1">
        <v>100</v>
      </c>
      <c r="D5" s="6"/>
      <c r="E5" s="25"/>
      <c r="I5" s="11">
        <v>1</v>
      </c>
      <c r="J5" s="8">
        <v>1</v>
      </c>
      <c r="L5" s="2">
        <v>100</v>
      </c>
      <c r="N5" s="2">
        <v>100</v>
      </c>
      <c r="P5" s="2">
        <v>1</v>
      </c>
    </row>
    <row r="6" spans="1:20" ht="56.4" customHeight="1">
      <c r="A6" s="1" t="s">
        <v>3</v>
      </c>
      <c r="B6" s="1"/>
      <c r="C6" s="1" t="s">
        <v>6</v>
      </c>
      <c r="D6" s="6"/>
      <c r="E6" s="25"/>
      <c r="I6" s="11" t="s">
        <v>28</v>
      </c>
      <c r="P6" s="1" t="s">
        <v>6</v>
      </c>
    </row>
    <row r="7" spans="1:20">
      <c r="A7" s="1" t="s">
        <v>4</v>
      </c>
      <c r="B7" s="1"/>
      <c r="C7" s="1"/>
      <c r="D7" s="6" t="s">
        <v>23</v>
      </c>
      <c r="E7" s="25"/>
      <c r="I7" s="11">
        <v>298795</v>
      </c>
      <c r="J7" s="8">
        <v>298795</v>
      </c>
      <c r="L7" s="2">
        <v>1808</v>
      </c>
      <c r="N7" s="2">
        <v>1768</v>
      </c>
    </row>
    <row r="8" spans="1:20">
      <c r="A8" s="46"/>
      <c r="B8" s="1" t="s">
        <v>72</v>
      </c>
      <c r="C8" s="1" t="s">
        <v>73</v>
      </c>
      <c r="D8" s="6" t="s">
        <v>74</v>
      </c>
      <c r="E8" s="6" t="s">
        <v>75</v>
      </c>
      <c r="N8" s="2" t="s">
        <v>76</v>
      </c>
      <c r="O8" s="2" t="s">
        <v>77</v>
      </c>
    </row>
    <row r="9" spans="1:20">
      <c r="A9" s="77" t="s">
        <v>14</v>
      </c>
      <c r="B9" s="1" t="s">
        <v>7</v>
      </c>
      <c r="D9" s="6"/>
      <c r="E9" s="25"/>
      <c r="F9" s="12">
        <v>2207681</v>
      </c>
      <c r="H9" s="10">
        <v>2439312</v>
      </c>
      <c r="J9" s="20">
        <v>806671</v>
      </c>
      <c r="L9" s="2">
        <v>806519</v>
      </c>
      <c r="N9" s="2">
        <v>1203839</v>
      </c>
      <c r="P9" s="2">
        <v>1101607</v>
      </c>
    </row>
    <row r="10" spans="1:20">
      <c r="A10" s="78"/>
      <c r="B10" s="1" t="s">
        <v>12</v>
      </c>
      <c r="F10" s="10">
        <v>1673091</v>
      </c>
      <c r="G10" s="13">
        <f>F10/F9</f>
        <v>0.75784997923160091</v>
      </c>
      <c r="H10" s="10">
        <v>1691086</v>
      </c>
      <c r="J10" s="8">
        <v>20841</v>
      </c>
      <c r="N10" s="2">
        <v>21050</v>
      </c>
      <c r="O10" s="2">
        <f>N10/N9*100</f>
        <v>1.7485726911987398</v>
      </c>
    </row>
    <row r="11" spans="1:20">
      <c r="A11" s="78"/>
      <c r="B11" s="1"/>
      <c r="C11" s="4" t="s">
        <v>15</v>
      </c>
      <c r="F11" s="21">
        <v>1383705</v>
      </c>
      <c r="G11" s="11">
        <f>F11/F10</f>
        <v>0.82703511046320854</v>
      </c>
      <c r="H11" s="10">
        <v>1401494</v>
      </c>
      <c r="J11" s="8">
        <v>19815</v>
      </c>
      <c r="P11" s="3">
        <v>745</v>
      </c>
    </row>
    <row r="12" spans="1:20">
      <c r="A12" s="78"/>
      <c r="B12" s="1"/>
      <c r="C12" s="3"/>
      <c r="D12" s="11" t="s">
        <v>38</v>
      </c>
      <c r="F12" s="14"/>
      <c r="J12" s="8">
        <v>19250</v>
      </c>
    </row>
    <row r="13" spans="1:20">
      <c r="A13" s="78"/>
      <c r="B13" s="1"/>
      <c r="C13" s="3"/>
      <c r="E13" s="19" t="s">
        <v>29</v>
      </c>
      <c r="H13" s="14">
        <v>6429</v>
      </c>
      <c r="I13" s="2"/>
      <c r="J13" s="23">
        <v>6660</v>
      </c>
    </row>
    <row r="14" spans="1:20">
      <c r="A14" s="78"/>
      <c r="B14" s="1"/>
      <c r="C14" s="3"/>
      <c r="E14" s="19" t="s">
        <v>30</v>
      </c>
      <c r="H14" s="15">
        <v>1424</v>
      </c>
      <c r="J14" s="8">
        <v>1419</v>
      </c>
    </row>
    <row r="15" spans="1:20">
      <c r="A15" s="78"/>
      <c r="B15" s="1"/>
      <c r="C15" s="3"/>
      <c r="D15" s="19"/>
      <c r="E15" s="27"/>
      <c r="H15" s="15"/>
    </row>
    <row r="16" spans="1:20">
      <c r="A16" s="78"/>
      <c r="B16" s="1"/>
      <c r="C16" s="2" t="s">
        <v>16</v>
      </c>
      <c r="F16" s="10">
        <v>219671</v>
      </c>
      <c r="G16" s="11">
        <f>F16/F10</f>
        <v>0.13129650449377828</v>
      </c>
      <c r="H16" s="15">
        <v>219319</v>
      </c>
      <c r="J16" s="20">
        <v>1006</v>
      </c>
      <c r="P16" s="3">
        <v>6041</v>
      </c>
    </row>
    <row r="17" spans="1:16">
      <c r="A17" s="78"/>
      <c r="B17" s="1"/>
      <c r="C17" s="1"/>
      <c r="D17" s="6"/>
      <c r="E17" s="25"/>
    </row>
    <row r="18" spans="1:16">
      <c r="A18" s="78"/>
      <c r="B18" s="1" t="s">
        <v>10</v>
      </c>
      <c r="F18" s="15">
        <v>427284</v>
      </c>
      <c r="G18" s="13">
        <f>427284/F9</f>
        <v>0.1935442665856163</v>
      </c>
      <c r="H18" s="10">
        <v>434444</v>
      </c>
      <c r="J18" s="28">
        <v>470319</v>
      </c>
      <c r="K18" s="3">
        <f>J18/J9</f>
        <v>0.58303695062795113</v>
      </c>
      <c r="N18" s="2">
        <v>477691</v>
      </c>
      <c r="O18" s="47">
        <f>N18/N9*100</f>
        <v>39.680638357787046</v>
      </c>
      <c r="P18" s="2">
        <v>540989</v>
      </c>
    </row>
    <row r="19" spans="1:16">
      <c r="A19" s="78"/>
      <c r="B19" s="1"/>
      <c r="C19" s="2" t="s">
        <v>17</v>
      </c>
      <c r="F19" s="15">
        <v>9966</v>
      </c>
      <c r="G19" s="11">
        <f>F19/F18</f>
        <v>2.332406549274019E-2</v>
      </c>
      <c r="H19" s="10" t="s">
        <v>31</v>
      </c>
      <c r="J19" s="8">
        <v>10227</v>
      </c>
      <c r="K19" s="4">
        <v>0.75</v>
      </c>
      <c r="P19" s="2">
        <v>10023</v>
      </c>
    </row>
    <row r="20" spans="1:16">
      <c r="A20" s="78"/>
      <c r="B20" s="1"/>
      <c r="C20" s="2" t="s">
        <v>39</v>
      </c>
      <c r="F20" s="15"/>
      <c r="K20" s="2">
        <v>0.193</v>
      </c>
    </row>
    <row r="21" spans="1:16">
      <c r="A21" s="78"/>
      <c r="B21" s="1"/>
      <c r="C21" s="2" t="s">
        <v>40</v>
      </c>
      <c r="F21" s="15"/>
      <c r="K21" s="2">
        <v>3.6999999999999998E-2</v>
      </c>
    </row>
    <row r="22" spans="1:16">
      <c r="A22" s="78"/>
      <c r="B22" s="1" t="s">
        <v>13</v>
      </c>
      <c r="F22" s="16">
        <v>88906</v>
      </c>
      <c r="G22" s="13">
        <f>88906/F9</f>
        <v>4.0271216720169263E-2</v>
      </c>
      <c r="J22" s="8">
        <v>174488</v>
      </c>
      <c r="K22" s="3">
        <f>J22/J9</f>
        <v>0.21630627604066591</v>
      </c>
      <c r="N22" s="2">
        <v>176625</v>
      </c>
      <c r="O22" s="2">
        <f>N22/N9*100</f>
        <v>14.671812426744774</v>
      </c>
      <c r="P22" s="3">
        <v>10849</v>
      </c>
    </row>
    <row r="23" spans="1:16">
      <c r="A23" s="78"/>
      <c r="B23" s="1"/>
      <c r="C23" s="2" t="s">
        <v>18</v>
      </c>
      <c r="F23" s="21">
        <v>52482</v>
      </c>
      <c r="G23" s="11">
        <f>F23/F22</f>
        <v>0.59030886554338291</v>
      </c>
      <c r="J23" s="8">
        <v>58886</v>
      </c>
      <c r="K23" s="2">
        <f>J23/J22</f>
        <v>0.33747879510338818</v>
      </c>
    </row>
    <row r="24" spans="1:16">
      <c r="A24" s="78"/>
      <c r="B24" s="1"/>
      <c r="D24" s="7" t="s">
        <v>43</v>
      </c>
      <c r="F24" s="21"/>
      <c r="J24" s="8">
        <v>7501</v>
      </c>
      <c r="K24" s="2">
        <f>J24*6/J23</f>
        <v>0.76429032367625582</v>
      </c>
    </row>
    <row r="25" spans="1:16" ht="27.6">
      <c r="A25" s="78"/>
      <c r="B25" s="1"/>
      <c r="E25" s="7" t="s">
        <v>42</v>
      </c>
      <c r="F25" s="21"/>
      <c r="J25" s="8">
        <v>6756</v>
      </c>
      <c r="K25" s="3">
        <f>J25/J24</f>
        <v>0.90067990934542064</v>
      </c>
    </row>
    <row r="26" spans="1:16">
      <c r="A26" s="78"/>
      <c r="B26" s="1"/>
      <c r="C26" s="2" t="s">
        <v>19</v>
      </c>
      <c r="F26" s="17">
        <v>18793</v>
      </c>
      <c r="J26" s="20">
        <v>18589</v>
      </c>
      <c r="K26" s="2">
        <f>J26*6/J22</f>
        <v>0.63920728072990696</v>
      </c>
    </row>
    <row r="27" spans="1:16">
      <c r="A27" s="78"/>
      <c r="B27" s="1"/>
      <c r="C27" s="2" t="s">
        <v>20</v>
      </c>
      <c r="F27" s="21">
        <v>3249</v>
      </c>
      <c r="G27" s="18"/>
      <c r="J27" s="20">
        <v>18589</v>
      </c>
    </row>
    <row r="28" spans="1:16">
      <c r="A28" s="78"/>
      <c r="B28" s="1" t="s">
        <v>9</v>
      </c>
      <c r="F28" s="10">
        <v>10902</v>
      </c>
      <c r="G28" s="13">
        <f>10902/F9</f>
        <v>4.9382134465984894E-3</v>
      </c>
      <c r="J28" s="8">
        <v>11312</v>
      </c>
      <c r="K28" s="2">
        <f>J28/J9</f>
        <v>1.4023065165352417E-2</v>
      </c>
      <c r="N28" s="8">
        <v>11312</v>
      </c>
      <c r="O28" s="2">
        <f>N28/N9*100</f>
        <v>0.93966053600190724</v>
      </c>
      <c r="P28" s="2">
        <v>3678</v>
      </c>
    </row>
    <row r="29" spans="1:16">
      <c r="A29" s="78"/>
      <c r="B29" s="1"/>
      <c r="C29" s="2" t="s">
        <v>21</v>
      </c>
      <c r="F29" s="10">
        <v>6816</v>
      </c>
      <c r="G29" s="11">
        <f>F29/F28</f>
        <v>0.62520638414969731</v>
      </c>
      <c r="J29" s="8">
        <v>6819</v>
      </c>
      <c r="N29" s="2">
        <v>11719</v>
      </c>
    </row>
    <row r="30" spans="1:16">
      <c r="A30" s="78"/>
      <c r="B30" s="1"/>
      <c r="C30" s="2" t="s">
        <v>22</v>
      </c>
      <c r="F30" s="10">
        <v>760</v>
      </c>
      <c r="J30" s="8">
        <v>761</v>
      </c>
    </row>
    <row r="31" spans="1:16">
      <c r="A31" s="78"/>
      <c r="B31" s="1" t="s">
        <v>8</v>
      </c>
      <c r="F31" s="10">
        <v>2496</v>
      </c>
      <c r="G31" s="13">
        <f>2496/F9</f>
        <v>1.1305981253632205E-3</v>
      </c>
      <c r="J31" s="8">
        <v>2797</v>
      </c>
      <c r="K31" s="2">
        <f>J31/J9</f>
        <v>3.4673367457116965E-3</v>
      </c>
      <c r="N31" s="2">
        <v>2961</v>
      </c>
      <c r="O31" s="2">
        <f>N31/N9*100</f>
        <v>0.24596312297574677</v>
      </c>
    </row>
    <row r="32" spans="1:16">
      <c r="A32" s="79"/>
      <c r="B32" s="1" t="s">
        <v>11</v>
      </c>
      <c r="F32" s="10" t="s">
        <v>32</v>
      </c>
      <c r="H32" s="12">
        <v>121931</v>
      </c>
      <c r="I32" s="13">
        <f>H32/F9</f>
        <v>5.5230352573582865E-2</v>
      </c>
      <c r="J32" s="8">
        <v>121619</v>
      </c>
      <c r="K32" s="2">
        <f>J32/J9</f>
        <v>0.15076654546897061</v>
      </c>
      <c r="N32" s="2">
        <v>507456</v>
      </c>
      <c r="O32" s="47">
        <f>N32/N9*100</f>
        <v>42.153145063417945</v>
      </c>
      <c r="P32" s="2">
        <v>518399</v>
      </c>
    </row>
    <row r="33" spans="1:14">
      <c r="A33" s="5"/>
      <c r="B33" s="1"/>
      <c r="C33" s="2" t="s">
        <v>25</v>
      </c>
      <c r="H33" s="10">
        <v>33555</v>
      </c>
      <c r="J33" s="9">
        <v>33586</v>
      </c>
      <c r="K33" s="1"/>
      <c r="N33" s="2">
        <v>44581</v>
      </c>
    </row>
    <row r="34" spans="1:14">
      <c r="A34" s="5"/>
      <c r="B34" s="1"/>
      <c r="C34" s="2" t="s">
        <v>26</v>
      </c>
      <c r="H34" s="10">
        <v>21655</v>
      </c>
      <c r="J34" s="9">
        <v>21600</v>
      </c>
      <c r="K34" s="1"/>
      <c r="N34" s="2">
        <v>114849</v>
      </c>
    </row>
    <row r="35" spans="1:14" ht="13.95" customHeight="1">
      <c r="A35" s="5"/>
      <c r="D35" s="7" t="s">
        <v>44</v>
      </c>
      <c r="I35" s="13"/>
      <c r="J35" s="9"/>
      <c r="K35" s="1"/>
      <c r="N35" s="10">
        <v>7094</v>
      </c>
    </row>
    <row r="36" spans="1:14">
      <c r="A36" s="5"/>
      <c r="E36" s="26" t="s">
        <v>45</v>
      </c>
      <c r="I36" s="13"/>
      <c r="J36" s="9"/>
      <c r="K36" s="1"/>
      <c r="N36" s="10">
        <v>362</v>
      </c>
    </row>
    <row r="37" spans="1:14">
      <c r="A37" s="5"/>
      <c r="E37" s="25" t="s">
        <v>46</v>
      </c>
      <c r="I37" s="13"/>
      <c r="J37" s="9"/>
      <c r="K37" s="1"/>
      <c r="N37" s="10">
        <v>689</v>
      </c>
    </row>
    <row r="38" spans="1:14">
      <c r="A38" s="77" t="s">
        <v>24</v>
      </c>
      <c r="B38" s="1" t="s">
        <v>7</v>
      </c>
      <c r="D38" s="6"/>
      <c r="E38" s="2"/>
      <c r="L38" s="2">
        <v>30.434922</v>
      </c>
      <c r="N38" s="2">
        <v>74.7</v>
      </c>
    </row>
    <row r="39" spans="1:14">
      <c r="A39" s="78"/>
      <c r="B39" s="1" t="s">
        <v>12</v>
      </c>
      <c r="L39" s="2">
        <v>1.5</v>
      </c>
      <c r="M39" s="2">
        <f>L39/L38</f>
        <v>4.9285488558176688E-2</v>
      </c>
      <c r="N39" s="2">
        <v>1.4</v>
      </c>
    </row>
    <row r="40" spans="1:14">
      <c r="A40" s="78"/>
      <c r="B40" s="1"/>
      <c r="C40" s="4" t="s">
        <v>15</v>
      </c>
    </row>
    <row r="41" spans="1:14">
      <c r="A41" s="78"/>
      <c r="B41" s="1"/>
      <c r="C41" s="3"/>
      <c r="D41" s="11" t="s">
        <v>38</v>
      </c>
    </row>
    <row r="42" spans="1:14">
      <c r="A42" s="78"/>
      <c r="B42" s="1"/>
      <c r="C42" s="3"/>
      <c r="E42" s="19" t="s">
        <v>29</v>
      </c>
    </row>
    <row r="43" spans="1:14">
      <c r="A43" s="78"/>
      <c r="B43" s="1"/>
      <c r="C43" s="3"/>
      <c r="E43" s="19" t="s">
        <v>30</v>
      </c>
    </row>
    <row r="44" spans="1:14">
      <c r="A44" s="78"/>
      <c r="B44" s="1"/>
      <c r="C44" s="3"/>
      <c r="D44" s="19"/>
      <c r="E44" s="27"/>
    </row>
    <row r="45" spans="1:14">
      <c r="A45" s="78"/>
      <c r="B45" s="1"/>
      <c r="C45" s="2" t="s">
        <v>16</v>
      </c>
    </row>
    <row r="46" spans="1:14">
      <c r="A46" s="78"/>
      <c r="B46" s="1"/>
      <c r="C46" s="1"/>
      <c r="D46" s="6"/>
      <c r="E46" s="25"/>
    </row>
    <row r="47" spans="1:14">
      <c r="A47" s="78"/>
      <c r="B47" s="1" t="s">
        <v>10</v>
      </c>
      <c r="L47" s="2">
        <v>7.2</v>
      </c>
      <c r="M47" s="2">
        <f>L47/L38</f>
        <v>0.23657034507924812</v>
      </c>
      <c r="N47" s="2">
        <v>4.3</v>
      </c>
    </row>
    <row r="48" spans="1:14">
      <c r="A48" s="79"/>
      <c r="B48" s="1"/>
      <c r="C48" s="2" t="s">
        <v>17</v>
      </c>
    </row>
    <row r="49" spans="2:15">
      <c r="B49" s="1"/>
      <c r="C49" s="2" t="s">
        <v>39</v>
      </c>
    </row>
    <row r="50" spans="2:15">
      <c r="B50" s="1"/>
      <c r="C50" s="2" t="s">
        <v>40</v>
      </c>
    </row>
    <row r="51" spans="2:15">
      <c r="B51" s="1" t="s">
        <v>13</v>
      </c>
      <c r="L51" s="2">
        <v>12.7</v>
      </c>
      <c r="M51" s="22">
        <f>L51/L38</f>
        <v>0.41728380312589597</v>
      </c>
      <c r="N51" s="2">
        <v>8.6</v>
      </c>
    </row>
    <row r="52" spans="2:15">
      <c r="B52" s="1"/>
      <c r="C52" s="2" t="s">
        <v>18</v>
      </c>
    </row>
    <row r="53" spans="2:15">
      <c r="B53" s="1"/>
      <c r="C53" s="2" t="s">
        <v>19</v>
      </c>
    </row>
    <row r="54" spans="2:15">
      <c r="B54" s="1"/>
      <c r="C54" s="2" t="s">
        <v>20</v>
      </c>
    </row>
    <row r="55" spans="2:15">
      <c r="B55" s="1" t="s">
        <v>9</v>
      </c>
      <c r="L55" s="2">
        <v>0.69</v>
      </c>
      <c r="N55" s="2">
        <v>0.5</v>
      </c>
    </row>
    <row r="56" spans="2:15">
      <c r="B56" s="1"/>
      <c r="C56" s="2" t="s">
        <v>21</v>
      </c>
    </row>
    <row r="57" spans="2:15">
      <c r="B57" s="1"/>
      <c r="C57" s="2" t="s">
        <v>22</v>
      </c>
    </row>
    <row r="58" spans="2:15">
      <c r="B58" s="1" t="s">
        <v>8</v>
      </c>
      <c r="L58" s="2">
        <v>0.1</v>
      </c>
      <c r="N58" s="2">
        <v>6.7000000000000004E-2</v>
      </c>
    </row>
    <row r="59" spans="2:15">
      <c r="B59" s="1" t="s">
        <v>11</v>
      </c>
      <c r="L59" s="2">
        <v>6.9</v>
      </c>
      <c r="M59" s="2">
        <f>L59/L38</f>
        <v>0.22671324736761278</v>
      </c>
      <c r="N59" s="2">
        <v>59.2</v>
      </c>
      <c r="O59" s="3">
        <f>N59/N38</f>
        <v>0.79250334672021416</v>
      </c>
    </row>
    <row r="60" spans="2:15">
      <c r="O60" s="2" t="s">
        <v>49</v>
      </c>
    </row>
  </sheetData>
  <mergeCells count="9">
    <mergeCell ref="J1:O1"/>
    <mergeCell ref="P1:T1"/>
    <mergeCell ref="J3:K3"/>
    <mergeCell ref="A9:A32"/>
    <mergeCell ref="A38:A48"/>
    <mergeCell ref="F2:G2"/>
    <mergeCell ref="H2:I2"/>
    <mergeCell ref="F3:G3"/>
    <mergeCell ref="H3:I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6"/>
  <sheetViews>
    <sheetView topLeftCell="B1" workbookViewId="0">
      <selection activeCell="K18" sqref="K18"/>
    </sheetView>
  </sheetViews>
  <sheetFormatPr defaultRowHeight="13.8"/>
  <cols>
    <col min="2" max="4" width="11.21875" customWidth="1"/>
    <col min="5" max="5" width="15.33203125" customWidth="1"/>
    <col min="8" max="8" width="12.21875" customWidth="1"/>
  </cols>
  <sheetData>
    <row r="1" spans="1:20">
      <c r="A1" t="s">
        <v>83</v>
      </c>
      <c r="B1" t="s">
        <v>88</v>
      </c>
      <c r="C1" t="s">
        <v>89</v>
      </c>
      <c r="D1" t="s">
        <v>90</v>
      </c>
      <c r="E1" t="s">
        <v>85</v>
      </c>
      <c r="F1" t="s">
        <v>87</v>
      </c>
    </row>
    <row r="2" spans="1:20">
      <c r="A2" t="s">
        <v>84</v>
      </c>
      <c r="B2">
        <v>2048</v>
      </c>
      <c r="C2">
        <v>1</v>
      </c>
      <c r="D2">
        <f>B2*C2</f>
        <v>2048</v>
      </c>
      <c r="E2">
        <v>6750</v>
      </c>
      <c r="F2">
        <f t="shared" ref="F2:F8" si="0">E2/(B2*C2)</f>
        <v>3.2958984375</v>
      </c>
    </row>
    <row r="3" spans="1:20">
      <c r="A3" t="s">
        <v>86</v>
      </c>
      <c r="B3">
        <v>32</v>
      </c>
      <c r="C3">
        <v>16</v>
      </c>
      <c r="D3">
        <f t="shared" ref="D3:D8" si="1">B3*C3</f>
        <v>512</v>
      </c>
      <c r="E3">
        <v>2762</v>
      </c>
      <c r="F3">
        <f t="shared" si="0"/>
        <v>5.39453125</v>
      </c>
    </row>
    <row r="4" spans="1:20">
      <c r="A4" t="s">
        <v>86</v>
      </c>
      <c r="B4">
        <v>32</v>
      </c>
      <c r="C4">
        <v>128</v>
      </c>
      <c r="D4" s="51">
        <f t="shared" si="1"/>
        <v>4096</v>
      </c>
      <c r="E4">
        <v>15180</v>
      </c>
      <c r="F4">
        <f t="shared" si="0"/>
        <v>3.7060546875</v>
      </c>
    </row>
    <row r="5" spans="1:20">
      <c r="A5" t="s">
        <v>86</v>
      </c>
      <c r="B5">
        <v>64</v>
      </c>
      <c r="C5">
        <v>128</v>
      </c>
      <c r="D5">
        <f t="shared" si="1"/>
        <v>8192</v>
      </c>
      <c r="E5">
        <v>15867</v>
      </c>
      <c r="F5" s="54">
        <f t="shared" si="0"/>
        <v>1.9368896484375</v>
      </c>
    </row>
    <row r="6" spans="1:20">
      <c r="A6" t="s">
        <v>86</v>
      </c>
      <c r="B6">
        <v>64</v>
      </c>
      <c r="C6">
        <v>64</v>
      </c>
      <c r="D6">
        <f>B6*C6</f>
        <v>4096</v>
      </c>
      <c r="E6">
        <v>8451</v>
      </c>
      <c r="F6">
        <f t="shared" si="0"/>
        <v>2.063232421875</v>
      </c>
    </row>
    <row r="7" spans="1:20">
      <c r="A7" t="s">
        <v>86</v>
      </c>
      <c r="B7">
        <v>128</v>
      </c>
      <c r="C7">
        <v>64</v>
      </c>
      <c r="D7">
        <f t="shared" si="1"/>
        <v>8192</v>
      </c>
      <c r="E7">
        <v>9182</v>
      </c>
      <c r="F7" s="53">
        <f t="shared" si="0"/>
        <v>1.120849609375</v>
      </c>
    </row>
    <row r="8" spans="1:20">
      <c r="A8" t="s">
        <v>86</v>
      </c>
      <c r="B8">
        <v>4096</v>
      </c>
      <c r="C8">
        <v>128</v>
      </c>
      <c r="D8">
        <f t="shared" si="1"/>
        <v>524288</v>
      </c>
      <c r="E8">
        <v>118814</v>
      </c>
      <c r="F8" s="52">
        <f t="shared" si="0"/>
        <v>0.22661972045898438</v>
      </c>
    </row>
    <row r="9" spans="1:20" ht="14.4" thickBot="1"/>
    <row r="10" spans="1:20" ht="14.4" thickBot="1">
      <c r="H10" s="56"/>
      <c r="I10" s="83" t="s">
        <v>96</v>
      </c>
      <c r="J10" s="84"/>
      <c r="K10" s="85"/>
      <c r="L10" s="86" t="s">
        <v>98</v>
      </c>
      <c r="M10" s="87"/>
      <c r="N10" s="88"/>
      <c r="O10" s="86" t="s">
        <v>97</v>
      </c>
      <c r="P10" s="87"/>
      <c r="Q10" s="88"/>
      <c r="R10" s="58" t="s">
        <v>99</v>
      </c>
      <c r="S10" s="59"/>
      <c r="T10" s="60"/>
    </row>
    <row r="11" spans="1:20">
      <c r="H11" s="56"/>
      <c r="I11" s="58" t="s">
        <v>91</v>
      </c>
      <c r="J11" s="59" t="s">
        <v>92</v>
      </c>
      <c r="K11" s="60" t="s">
        <v>101</v>
      </c>
      <c r="L11" s="61" t="s">
        <v>91</v>
      </c>
      <c r="M11" s="55" t="s">
        <v>92</v>
      </c>
      <c r="N11" s="62" t="s">
        <v>101</v>
      </c>
      <c r="O11" s="61" t="s">
        <v>91</v>
      </c>
      <c r="P11" s="55" t="s">
        <v>92</v>
      </c>
      <c r="Q11" s="62" t="s">
        <v>101</v>
      </c>
      <c r="R11" s="61" t="s">
        <v>91</v>
      </c>
      <c r="S11" s="55" t="s">
        <v>92</v>
      </c>
      <c r="T11" s="62" t="s">
        <v>101</v>
      </c>
    </row>
    <row r="12" spans="1:20">
      <c r="H12" s="56" t="s">
        <v>93</v>
      </c>
      <c r="I12" s="61">
        <v>1.5</v>
      </c>
      <c r="J12" s="55">
        <v>2.2000000000000002</v>
      </c>
      <c r="K12" s="62"/>
      <c r="L12" s="61">
        <v>1.5</v>
      </c>
      <c r="M12" s="55">
        <v>2.2000000000000002</v>
      </c>
      <c r="N12" s="62"/>
      <c r="O12" s="61">
        <v>1.5</v>
      </c>
      <c r="P12" s="55">
        <v>2.2000000000000002</v>
      </c>
      <c r="Q12" s="62"/>
      <c r="R12" s="61">
        <v>1.5</v>
      </c>
      <c r="S12" s="55">
        <v>2.2000000000000002</v>
      </c>
      <c r="T12" s="62"/>
    </row>
    <row r="13" spans="1:20">
      <c r="H13" s="56" t="s">
        <v>95</v>
      </c>
      <c r="I13" s="61">
        <v>0.25</v>
      </c>
      <c r="J13" s="55"/>
      <c r="K13" s="62">
        <v>83</v>
      </c>
      <c r="L13" s="61">
        <v>0.35</v>
      </c>
      <c r="M13" s="55"/>
      <c r="N13" s="62">
        <f>K13*1.5</f>
        <v>124.5</v>
      </c>
      <c r="O13" s="61">
        <v>0.5</v>
      </c>
      <c r="P13" s="55"/>
      <c r="Q13" s="62">
        <f>K13*1.8</f>
        <v>149.4</v>
      </c>
      <c r="R13" s="61">
        <v>0.7</v>
      </c>
      <c r="S13" s="55"/>
      <c r="T13" s="62">
        <f>K13*1.5*1.8</f>
        <v>224.1</v>
      </c>
    </row>
    <row r="14" spans="1:20">
      <c r="H14" s="56" t="s">
        <v>94</v>
      </c>
      <c r="I14" s="61">
        <f>I12-I13*2</f>
        <v>1</v>
      </c>
      <c r="J14" s="55">
        <f>J12-I13*2</f>
        <v>1.7000000000000002</v>
      </c>
      <c r="K14" s="62"/>
      <c r="L14" s="61">
        <f>L12-L13*2</f>
        <v>0.8</v>
      </c>
      <c r="M14" s="55">
        <f>M12-L13*2</f>
        <v>1.5000000000000002</v>
      </c>
      <c r="N14" s="62"/>
      <c r="O14" s="61">
        <f>O12-O13*2</f>
        <v>0.5</v>
      </c>
      <c r="P14" s="55">
        <f>P12-O13*2</f>
        <v>1.2000000000000002</v>
      </c>
      <c r="Q14" s="62"/>
      <c r="R14" s="61">
        <f>R12-R13*2</f>
        <v>0.10000000000000009</v>
      </c>
      <c r="S14" s="55">
        <f>S12-R13*2</f>
        <v>0.80000000000000027</v>
      </c>
      <c r="T14" s="62"/>
    </row>
    <row r="15" spans="1:20" ht="14.4" thickBot="1">
      <c r="H15" s="56" t="s">
        <v>100</v>
      </c>
      <c r="I15" s="63">
        <f>I14*J14/I12/J12</f>
        <v>0.51515151515151525</v>
      </c>
      <c r="J15" s="64"/>
      <c r="K15" s="65"/>
      <c r="L15" s="66">
        <f>L14*M14/L12/M12</f>
        <v>0.3636363636363637</v>
      </c>
      <c r="M15" s="64"/>
      <c r="N15" s="65"/>
      <c r="O15" s="63">
        <f>O14*P14/O12/P12</f>
        <v>0.18181818181818185</v>
      </c>
      <c r="P15" s="64"/>
      <c r="Q15" s="65"/>
      <c r="R15" s="63">
        <f>R14*S14/R12/S12</f>
        <v>2.424242424242427E-2</v>
      </c>
      <c r="S15" s="64"/>
      <c r="T15" s="65"/>
    </row>
    <row r="16" spans="1:20">
      <c r="H16" s="55" t="s">
        <v>102</v>
      </c>
      <c r="I16" s="57">
        <f>K13/I14/J14</f>
        <v>48.823529411764703</v>
      </c>
      <c r="J16" s="57"/>
      <c r="K16" s="57"/>
      <c r="L16" s="57">
        <f>N13/L14/M14</f>
        <v>103.74999999999999</v>
      </c>
      <c r="M16" s="57"/>
      <c r="N16" s="57"/>
      <c r="O16" s="57">
        <f>Q13/O14/P14</f>
        <v>248.99999999999997</v>
      </c>
      <c r="P16" s="57"/>
      <c r="Q16" s="57"/>
      <c r="R16" s="57">
        <f>T13/R14/S14</f>
        <v>2801.2499999999964</v>
      </c>
      <c r="S16" s="57"/>
      <c r="T16" s="57"/>
    </row>
  </sheetData>
  <mergeCells count="3">
    <mergeCell ref="I10:K10"/>
    <mergeCell ref="L10:N10"/>
    <mergeCell ref="O10:Q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整体评估</vt:lpstr>
      <vt:lpstr>历次综合结果</vt:lpstr>
      <vt:lpstr>T28工艺库单元特性-面积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2023-02-27T03:12:40Z</dcterms:modified>
</cp:coreProperties>
</file>