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leuze/Downloads/"/>
    </mc:Choice>
  </mc:AlternateContent>
  <xr:revisionPtr revIDLastSave="0" documentId="8_{72F2FE9B-8B7C-614C-BC55-3FD6F969655F}" xr6:coauthVersionLast="47" xr6:coauthVersionMax="47" xr10:uidLastSave="{00000000-0000-0000-0000-000000000000}"/>
  <bookViews>
    <workbookView xWindow="0" yWindow="500" windowWidth="28800" windowHeight="16000" activeTab="1" xr2:uid="{0E643B55-9CFE-4E32-92DE-8F674DF1AEDA}"/>
  </bookViews>
  <sheets>
    <sheet name="Vraag 1 - Kansrekenen " sheetId="3" r:id="rId1"/>
    <sheet name="Vraag 2 - Tijdsreeksen" sheetId="4" r:id="rId2"/>
  </sheets>
  <definedNames>
    <definedName name="solver_adj" localSheetId="1" hidden="1">'Vraag 2 - Tijdsreeksen'!$D$5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'Vraag 2 - Tijdsreeksen'!$D$5</definedName>
    <definedName name="solver_lhs2" localSheetId="1" hidden="1">'Vraag 2 - Tijdsreeksen'!$D$5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'Vraag 2 - Tijdsreeksen'!$I$46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" i="4" l="1"/>
  <c r="I46" i="4"/>
  <c r="H10" i="4"/>
  <c r="H11" i="4"/>
  <c r="K11" i="4" s="1"/>
  <c r="H12" i="4"/>
  <c r="H13" i="4"/>
  <c r="K13" i="4" s="1"/>
  <c r="H14" i="4"/>
  <c r="K14" i="4" s="1"/>
  <c r="H15" i="4"/>
  <c r="H16" i="4"/>
  <c r="H17" i="4"/>
  <c r="H18" i="4"/>
  <c r="H19" i="4"/>
  <c r="K19" i="4" s="1"/>
  <c r="H20" i="4"/>
  <c r="K20" i="4" s="1"/>
  <c r="H21" i="4"/>
  <c r="K21" i="4" s="1"/>
  <c r="H22" i="4"/>
  <c r="K22" i="4" s="1"/>
  <c r="H23" i="4"/>
  <c r="H24" i="4"/>
  <c r="H25" i="4"/>
  <c r="H26" i="4"/>
  <c r="H27" i="4"/>
  <c r="K27" i="4" s="1"/>
  <c r="H28" i="4"/>
  <c r="K28" i="4" s="1"/>
  <c r="H29" i="4"/>
  <c r="K29" i="4" s="1"/>
  <c r="H30" i="4"/>
  <c r="K30" i="4" s="1"/>
  <c r="H31" i="4"/>
  <c r="H32" i="4"/>
  <c r="H33" i="4"/>
  <c r="H34" i="4"/>
  <c r="H35" i="4"/>
  <c r="K35" i="4" s="1"/>
  <c r="H36" i="4"/>
  <c r="K36" i="4" s="1"/>
  <c r="H37" i="4"/>
  <c r="K37" i="4" s="1"/>
  <c r="H38" i="4"/>
  <c r="K38" i="4" s="1"/>
  <c r="H39" i="4"/>
  <c r="H40" i="4"/>
  <c r="H41" i="4"/>
  <c r="H42" i="4"/>
  <c r="H43" i="4"/>
  <c r="K43" i="4" s="1"/>
  <c r="H44" i="4"/>
  <c r="K44" i="4" s="1"/>
  <c r="H45" i="4"/>
  <c r="K45" i="4" s="1"/>
  <c r="H9" i="4"/>
  <c r="K10" i="4"/>
  <c r="K12" i="4"/>
  <c r="K15" i="4"/>
  <c r="K16" i="4"/>
  <c r="K17" i="4"/>
  <c r="K18" i="4"/>
  <c r="K23" i="4"/>
  <c r="K24" i="4"/>
  <c r="K25" i="4"/>
  <c r="K26" i="4"/>
  <c r="K31" i="4"/>
  <c r="K32" i="4"/>
  <c r="K33" i="4"/>
  <c r="K34" i="4"/>
  <c r="K39" i="4"/>
  <c r="K40" i="4"/>
  <c r="K41" i="4"/>
  <c r="K42" i="4"/>
  <c r="K9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12" i="4"/>
  <c r="N10" i="4" a="1"/>
  <c r="N10" i="4" s="1"/>
  <c r="N11" i="4" a="1"/>
  <c r="N11" i="4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9" i="4" a="1"/>
  <c r="N9" i="4" s="1"/>
  <c r="G11" i="4"/>
  <c r="J11" i="4" s="1"/>
  <c r="G10" i="4"/>
  <c r="B4" i="3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12" i="4"/>
  <c r="D45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9" i="4"/>
  <c r="B21" i="3"/>
  <c r="A18" i="3"/>
  <c r="B15" i="3"/>
  <c r="A12" i="3"/>
  <c r="B9" i="3"/>
  <c r="D7" i="3"/>
  <c r="A7" i="3"/>
  <c r="A2" i="3"/>
  <c r="G12" i="4" l="1"/>
  <c r="G13" i="4" l="1"/>
  <c r="J12" i="4"/>
  <c r="G14" i="4" l="1"/>
  <c r="J13" i="4"/>
  <c r="G15" i="4" l="1"/>
  <c r="J14" i="4"/>
  <c r="G16" i="4" l="1"/>
  <c r="J15" i="4"/>
  <c r="G17" i="4" l="1"/>
  <c r="J16" i="4"/>
  <c r="G18" i="4" l="1"/>
  <c r="J17" i="4"/>
  <c r="G19" i="4" l="1"/>
  <c r="J18" i="4"/>
  <c r="G20" i="4" l="1"/>
  <c r="J19" i="4"/>
  <c r="G21" i="4" l="1"/>
  <c r="J20" i="4"/>
  <c r="G22" i="4" l="1"/>
  <c r="J21" i="4"/>
  <c r="G23" i="4" l="1"/>
  <c r="J22" i="4"/>
  <c r="G24" i="4" l="1"/>
  <c r="J23" i="4"/>
  <c r="G25" i="4" l="1"/>
  <c r="J24" i="4"/>
  <c r="G26" i="4" l="1"/>
  <c r="J25" i="4"/>
  <c r="G27" i="4" l="1"/>
  <c r="J26" i="4"/>
  <c r="G28" i="4" l="1"/>
  <c r="J27" i="4"/>
  <c r="G29" i="4" l="1"/>
  <c r="J28" i="4"/>
  <c r="G30" i="4" l="1"/>
  <c r="J29" i="4"/>
  <c r="G31" i="4" l="1"/>
  <c r="J30" i="4"/>
  <c r="G32" i="4" l="1"/>
  <c r="J31" i="4"/>
  <c r="G33" i="4" l="1"/>
  <c r="J32" i="4"/>
  <c r="G34" i="4" l="1"/>
  <c r="J33" i="4"/>
  <c r="G35" i="4" l="1"/>
  <c r="J34" i="4"/>
  <c r="G36" i="4" l="1"/>
  <c r="J35" i="4"/>
  <c r="G37" i="4" l="1"/>
  <c r="J36" i="4"/>
  <c r="G38" i="4" l="1"/>
  <c r="J37" i="4"/>
  <c r="G39" i="4" l="1"/>
  <c r="J38" i="4"/>
  <c r="G40" i="4" l="1"/>
  <c r="J39" i="4"/>
  <c r="G41" i="4" l="1"/>
  <c r="J40" i="4"/>
  <c r="G42" i="4" l="1"/>
  <c r="J41" i="4"/>
  <c r="G43" i="4" l="1"/>
  <c r="J42" i="4"/>
  <c r="G44" i="4" l="1"/>
  <c r="J43" i="4"/>
  <c r="G45" i="4" l="1"/>
  <c r="J45" i="4" s="1"/>
  <c r="J44" i="4"/>
  <c r="J4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<sst xmlns="http://schemas.openxmlformats.org/spreadsheetml/2006/main" count="75" uniqueCount="35">
  <si>
    <t>a. Als er 1500 laptops van de band rollen, hoeveel ervan hebben het assemblageproces verstoord?</t>
  </si>
  <si>
    <t>b. Wat is de kans dat bij twee opeenvolgende laptops het plaatsen van de grafische kaart telkens minder dan 44 seconden duurt? (rond af tot 4 cijfers na de komma)</t>
  </si>
  <si>
    <t>c. Wat is de maximale duurtijd van de 5 procent snelste montages?</t>
  </si>
  <si>
    <t>d. Bepaal de kans dat het meer dan 45 seconden duurt om de grafische kaart te monteren maar minder dan 51 seconden?</t>
  </si>
  <si>
    <t xml:space="preserve">antwoord: </t>
  </si>
  <si>
    <t>Alfa</t>
  </si>
  <si>
    <t>Maand</t>
  </si>
  <si>
    <t>Maand nummer</t>
  </si>
  <si>
    <t>Verkopen</t>
  </si>
  <si>
    <t>Trendlijn</t>
  </si>
  <si>
    <t>Residu</t>
  </si>
  <si>
    <t>3 punts MA</t>
  </si>
  <si>
    <t>Exp demping</t>
  </si>
  <si>
    <t>Error 3 punts MA</t>
  </si>
  <si>
    <t>Error exp demping</t>
  </si>
  <si>
    <t>Error seizoensregressie</t>
  </si>
  <si>
    <t>Voorkeur voorspellinsmethode?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</si>
  <si>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</si>
  <si>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</si>
  <si>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</si>
  <si>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</si>
  <si>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</si>
  <si>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</si>
  <si>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</si>
  <si>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</si>
  <si>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</si>
  <si>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</si>
  <si>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</si>
  <si>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</si>
  <si>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MAE</t>
  </si>
  <si>
    <t>Grafiek</t>
  </si>
  <si>
    <t>Hieronder staan de verkoopsaantallen van een bedrijf over een periode van 3 jaar. Gebruik een aantal technieken om zo goed mogelijk de verkoopsaantallen van de volgende maand te voorspellen. Gebruik een eerstegraads functie als trendlijn.</t>
  </si>
  <si>
    <t>Seizoensregressie</t>
  </si>
  <si>
    <t>3MA</t>
  </si>
  <si>
    <t>We zein dat 3ma de kleinste absolute fout heeft, daarom stel ik voor dat we deze dan ook gebruiken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</si>
</sst>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7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2" fillId="3" borderId="0" xfId="2"/>
    <xf numFmtId="0" fontId="4" fillId="5" borderId="0" xfId="0" applyFont="1" applyFill="1"/>
    <xf numFmtId="0" fontId="1" fillId="2" borderId="1" xfId="1" applyBorder="1"/>
    <xf numFmtId="0" fontId="1" fillId="2" borderId="0" xfId="1" applyBorder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2" fillId="4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66" fontId="2" fillId="3" borderId="0" xfId="3" applyNumberFormat="1" applyFont="1" applyFill="1"/>
    <xf numFmtId="174" fontId="2" fillId="3" borderId="0" xfId="2" applyNumberFormat="1"/>
    <xf numFmtId="1" fontId="2" fillId="3" borderId="0" xfId="3" applyNumberFormat="1" applyFont="1" applyFill="1"/>
  </cellXfs>
  <cellStyles count="4">
    <cellStyle name="Accent2" xfId="2" builtinId="33"/>
    <cellStyle name="Neutral" xfId="1" builtinId="2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Kopen per maand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708223972003501E-3"/>
                  <c:y val="-0.25983632254301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</c:trendlineLbl>
          </c:trendline>
          <c:val>
            <c:numRef>
              <c:f>'Vraag 2 - Tijdsreeksen'!$C$9:$C$44</c:f>
              <c:numCache>
                <c:formatCode>General</c:formatCode>
                <c:ptCount val="36"/>
                <c:pt idx="0">
                  <c:v>266</c:v>
                </c:pt>
                <c:pt idx="1">
                  <c:v>146</c:v>
                </c:pt>
                <c:pt idx="2">
                  <c:v>183</c:v>
                </c:pt>
                <c:pt idx="3">
                  <c:v>119</c:v>
                </c:pt>
                <c:pt idx="4">
                  <c:v>180</c:v>
                </c:pt>
                <c:pt idx="5">
                  <c:v>169</c:v>
                </c:pt>
                <c:pt idx="6">
                  <c:v>232</c:v>
                </c:pt>
                <c:pt idx="7">
                  <c:v>225</c:v>
                </c:pt>
                <c:pt idx="8">
                  <c:v>193</c:v>
                </c:pt>
                <c:pt idx="9">
                  <c:v>123</c:v>
                </c:pt>
                <c:pt idx="10">
                  <c:v>337</c:v>
                </c:pt>
                <c:pt idx="11">
                  <c:v>186</c:v>
                </c:pt>
                <c:pt idx="12">
                  <c:v>194</c:v>
                </c:pt>
                <c:pt idx="13">
                  <c:v>150</c:v>
                </c:pt>
                <c:pt idx="14">
                  <c:v>210</c:v>
                </c:pt>
                <c:pt idx="15">
                  <c:v>273</c:v>
                </c:pt>
                <c:pt idx="16">
                  <c:v>191</c:v>
                </c:pt>
                <c:pt idx="17">
                  <c:v>287</c:v>
                </c:pt>
                <c:pt idx="18">
                  <c:v>226</c:v>
                </c:pt>
                <c:pt idx="19">
                  <c:v>304</c:v>
                </c:pt>
                <c:pt idx="20">
                  <c:v>290</c:v>
                </c:pt>
                <c:pt idx="21">
                  <c:v>422</c:v>
                </c:pt>
                <c:pt idx="22">
                  <c:v>265</c:v>
                </c:pt>
                <c:pt idx="23">
                  <c:v>342</c:v>
                </c:pt>
                <c:pt idx="24">
                  <c:v>340</c:v>
                </c:pt>
                <c:pt idx="25">
                  <c:v>440</c:v>
                </c:pt>
                <c:pt idx="26">
                  <c:v>316</c:v>
                </c:pt>
                <c:pt idx="27">
                  <c:v>439</c:v>
                </c:pt>
                <c:pt idx="28">
                  <c:v>401</c:v>
                </c:pt>
                <c:pt idx="29">
                  <c:v>437</c:v>
                </c:pt>
                <c:pt idx="30">
                  <c:v>576</c:v>
                </c:pt>
                <c:pt idx="31">
                  <c:v>408</c:v>
                </c:pt>
                <c:pt idx="32">
                  <c:v>682</c:v>
                </c:pt>
                <c:pt idx="33">
                  <c:v>475</c:v>
                </c:pt>
                <c:pt idx="34">
                  <c:v>581</c:v>
                </c:pt>
                <c:pt idx="35">
                  <c:v>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7-0B48-B471-029C89BA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008639"/>
        <c:axId val="983014527"/>
      </c:lineChart>
      <c:catAx>
        <c:axId val="983008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maanden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83014527"/>
        <c:crosses val="autoZero"/>
        <c:auto val="1"/>
        <c:lblAlgn val="ctr"/>
        <c:lblOffset val="100"/>
        <c:noMultiLvlLbl val="0"/>
      </c:catAx>
      <c:valAx>
        <c:axId val="9830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verkopen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830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51</xdr:row>
      <xdr:rowOff>19050</xdr:rowOff>
    </xdr:from>
    <xdr:to>
      <xdr:col>5</xdr:col>
      <xdr:colOff>679450</xdr:colOff>
      <xdr:row>65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58B92-FFC5-8A96-6C40-C3940717B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D91F-AA80-4A8C-8984-B0A968891A11}">
  <dimension ref="A1:P2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83203125" bestFit="1" customWidth="1"/>
    <col min="2" max="2" width="9" bestFit="1" customWidth="1"/>
    <col min="4" max="4" width="12" bestFit="1" customWidth="1"/>
  </cols>
  <sheetData>
    <row r="1" spans="1:16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6" x14ac:dyDescent="0.2">
      <c r="A2">
        <f>1-_xlfn.NORM.DIST(52,45,3,TRUE)</f>
        <v>9.8153286286453145E-3</v>
      </c>
    </row>
    <row r="4" spans="1:16" x14ac:dyDescent="0.2">
      <c r="A4" s="2" t="s">
        <v>4</v>
      </c>
      <c r="B4" s="13">
        <f>A2*1500</f>
        <v>14.722992942967972</v>
      </c>
    </row>
    <row r="6" spans="1:16" x14ac:dyDescent="0.2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">
      <c r="A7">
        <f>_xlfn.NORM.DIST(44,45,3,TRUE)</f>
        <v>0.36944134018176361</v>
      </c>
      <c r="D7">
        <f>A7^2</f>
        <v>0.13648690383529757</v>
      </c>
    </row>
    <row r="9" spans="1:16" x14ac:dyDescent="0.2">
      <c r="A9" s="2" t="s">
        <v>4</v>
      </c>
      <c r="B9" s="11">
        <f>D7</f>
        <v>0.13648690383529757</v>
      </c>
    </row>
    <row r="11" spans="1:16" x14ac:dyDescent="0.2">
      <c r="A11" s="9" t="s">
        <v>2</v>
      </c>
      <c r="B11" s="9"/>
      <c r="C11" s="9"/>
      <c r="D11" s="9"/>
      <c r="E11" s="9"/>
      <c r="F11" s="9"/>
      <c r="G11" s="9"/>
    </row>
    <row r="12" spans="1:16" x14ac:dyDescent="0.2">
      <c r="A12">
        <f>_xlfn.NORM.INV(0.05,45,3)</f>
        <v>40.06543911914558</v>
      </c>
    </row>
    <row r="15" spans="1:16" x14ac:dyDescent="0.2">
      <c r="A15" s="2" t="s">
        <v>4</v>
      </c>
      <c r="B15" s="12">
        <f>A12</f>
        <v>40.06543911914558</v>
      </c>
    </row>
    <row r="17" spans="1:12" x14ac:dyDescent="0.2">
      <c r="A17" s="9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>
        <f>_xlfn.NORM.DIST(51,45,3,TRUE) - _xlfn.NORM.DIST(45,45,3,1)</f>
        <v>0.47724986805182079</v>
      </c>
    </row>
    <row r="21" spans="1:12" x14ac:dyDescent="0.2">
      <c r="A21" s="2" t="s">
        <v>4</v>
      </c>
      <c r="B21" s="11">
        <f>A18</f>
        <v>0.47724986805182079</v>
      </c>
    </row>
  </sheetData>
  <mergeCells count="4">
    <mergeCell ref="A11:G11"/>
    <mergeCell ref="A17:L17"/>
    <mergeCell ref="A1:J1"/>
    <mergeCell ref="A6:P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934C-7A18-4067-88FF-E80D7AC3CDE1}">
  <dimension ref="A1:X65"/>
  <sheetViews>
    <sheetView tabSelected="1" topLeftCell="A20" zoomScale="79" workbookViewId="0">
      <selection activeCell="D6" sqref="D6"/>
    </sheetView>
  </sheetViews>
  <sheetFormatPr baseColWidth="10" defaultColWidth="8.83203125" defaultRowHeight="15" x14ac:dyDescent="0.2"/>
  <cols>
    <col min="1" max="1" width="18.5" customWidth="1"/>
    <col min="2" max="2" width="15.5" bestFit="1" customWidth="1"/>
    <col min="3" max="3" width="9.6640625" bestFit="1" customWidth="1"/>
    <col min="4" max="4" width="16.33203125" bestFit="1" customWidth="1"/>
    <col min="5" max="5" width="9.6640625" bestFit="1" customWidth="1"/>
    <col min="6" max="6" width="10.83203125" bestFit="1" customWidth="1"/>
    <col min="7" max="7" width="13.1640625" bestFit="1" customWidth="1"/>
    <col min="8" max="8" width="16.5" customWidth="1"/>
    <col min="9" max="9" width="18.33203125" bestFit="1" customWidth="1"/>
    <col min="10" max="11" width="22.5" bestFit="1" customWidth="1"/>
    <col min="12" max="12" width="9.6640625" bestFit="1" customWidth="1"/>
    <col min="13" max="13" width="10.5" bestFit="1" customWidth="1"/>
    <col min="17" max="17" width="11.33203125" customWidth="1"/>
  </cols>
  <sheetData>
    <row r="1" spans="1:24" x14ac:dyDescent="0.2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T1" s="8"/>
      <c r="U1" s="8"/>
      <c r="V1" s="8"/>
      <c r="W1" s="8"/>
      <c r="X1" s="8"/>
    </row>
    <row r="5" spans="1:24" x14ac:dyDescent="0.2">
      <c r="C5" s="3" t="s">
        <v>5</v>
      </c>
      <c r="D5" s="4">
        <v>1</v>
      </c>
    </row>
    <row r="8" spans="1:24" x14ac:dyDescent="0.2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32</v>
      </c>
      <c r="I8" s="3" t="s">
        <v>13</v>
      </c>
      <c r="J8" s="3" t="s">
        <v>14</v>
      </c>
      <c r="K8" s="3" t="s">
        <v>15</v>
      </c>
      <c r="Q8" s="10" t="s">
        <v>16</v>
      </c>
      <c r="R8" s="10"/>
      <c r="S8" s="10"/>
    </row>
    <row r="9" spans="1:24" x14ac:dyDescent="0.2">
      <c r="A9" t="s">
        <v>17</v>
      </c>
      <c r="B9">
        <v>0</v>
      </c>
      <c r="C9">
        <v>266</v>
      </c>
      <c r="D9" s="5">
        <f>12.0758 * $B9 + 89.251</f>
        <v>89.251000000000005</v>
      </c>
      <c r="E9" s="5">
        <f>C9-D9</f>
        <v>176.749</v>
      </c>
      <c r="F9" s="5"/>
      <c r="G9" s="5"/>
      <c r="H9" s="1">
        <f>E9+VLOOKUP(A9,$M$9:$N$20,2)</f>
        <v>443.41566666666665</v>
      </c>
      <c r="I9" s="1"/>
      <c r="J9" s="1"/>
      <c r="K9" s="1">
        <f>H9-E9</f>
        <v>266.66666666666663</v>
      </c>
      <c r="M9" s="3" t="s">
        <v>17</v>
      </c>
      <c r="N9" s="1" cm="1">
        <f t="array" ref="N9">AVERAGE(IF($A$9:$A$44=M9,$C$9:$C$44))</f>
        <v>266.66666666666669</v>
      </c>
      <c r="Q9" s="1" t="s">
        <v>33</v>
      </c>
      <c r="R9" s="1"/>
      <c r="S9" s="1"/>
    </row>
    <row r="10" spans="1:24" x14ac:dyDescent="0.2">
      <c r="A10" t="s">
        <v>18</v>
      </c>
      <c r="B10">
        <v>1</v>
      </c>
      <c r="C10">
        <v>146</v>
      </c>
      <c r="D10" s="5">
        <f t="shared" ref="D10:D46" si="0">12.0758 * $B10 + 89.251</f>
        <v>101.32680000000001</v>
      </c>
      <c r="E10" s="5">
        <f t="shared" ref="E10:E46" si="1">C10-D10</f>
        <v>44.673199999999994</v>
      </c>
      <c r="F10" s="5"/>
      <c r="G10" s="5">
        <f>E9</f>
        <v>176.749</v>
      </c>
      <c r="H10" s="1" t="e">
        <f>E10+VLOOKUP(A10,$M$9:$N$20,2)</f>
        <v>#N/A</v>
      </c>
      <c r="I10" s="1"/>
      <c r="J10" s="1"/>
      <c r="K10" s="1" t="e">
        <f t="shared" ref="K10:K46" si="2">H10-E10</f>
        <v>#N/A</v>
      </c>
      <c r="M10" s="3" t="s">
        <v>18</v>
      </c>
      <c r="N10" s="1" cm="1">
        <f t="array" ref="N10">AVERAGE(IF($A$9:$A$44=M10,$C$9:$C$44))</f>
        <v>245.33333333333334</v>
      </c>
      <c r="Q10" t="s">
        <v>34</v>
      </c>
    </row>
    <row r="11" spans="1:24" x14ac:dyDescent="0.2">
      <c r="A11" t="s">
        <v>19</v>
      </c>
      <c r="B11">
        <v>2</v>
      </c>
      <c r="C11">
        <v>183</v>
      </c>
      <c r="D11" s="5">
        <f t="shared" si="0"/>
        <v>113.40260000000001</v>
      </c>
      <c r="E11" s="5">
        <f t="shared" si="1"/>
        <v>69.597399999999993</v>
      </c>
      <c r="F11" s="5"/>
      <c r="G11" s="5">
        <f>E10*$D$5+(1-$D$5)*G10</f>
        <v>44.673199999999994</v>
      </c>
      <c r="H11" s="1">
        <f t="shared" ref="H10:H45" si="3">E11+VLOOKUP(A11,$M$9:$N$20,2)</f>
        <v>381.93073333333331</v>
      </c>
      <c r="I11" s="1"/>
      <c r="J11" s="1">
        <f>G11-E11</f>
        <v>-24.924199999999999</v>
      </c>
      <c r="K11" s="1">
        <f t="shared" si="2"/>
        <v>312.33333333333331</v>
      </c>
      <c r="M11" s="3" t="s">
        <v>19</v>
      </c>
      <c r="N11" s="1" cm="1">
        <f t="array" ref="N11">AVERAGE(IF($A$9:$A$44=M11,$C$9:$C$44))</f>
        <v>236.33333333333334</v>
      </c>
    </row>
    <row r="12" spans="1:24" x14ac:dyDescent="0.2">
      <c r="A12" t="s">
        <v>20</v>
      </c>
      <c r="B12">
        <v>3</v>
      </c>
      <c r="C12">
        <v>119</v>
      </c>
      <c r="D12" s="5">
        <f t="shared" si="0"/>
        <v>125.47839999999999</v>
      </c>
      <c r="E12" s="5">
        <f t="shared" si="1"/>
        <v>-6.4783999999999935</v>
      </c>
      <c r="F12" s="5">
        <f>AVERAGE(E9:E11)</f>
        <v>97.006533333333323</v>
      </c>
      <c r="G12" s="5">
        <f t="shared" ref="G12:G45" si="4">E11*$D$5+(1-$D$5)*G11</f>
        <v>69.597399999999993</v>
      </c>
      <c r="H12" s="1" t="e">
        <f t="shared" si="3"/>
        <v>#N/A</v>
      </c>
      <c r="I12" s="1">
        <f>F12-E12</f>
        <v>103.48493333333332</v>
      </c>
      <c r="J12" s="1">
        <f t="shared" ref="J12:J46" si="5">G12-E12</f>
        <v>76.075799999999987</v>
      </c>
      <c r="K12" s="1" t="e">
        <f t="shared" si="2"/>
        <v>#N/A</v>
      </c>
      <c r="M12" s="3" t="s">
        <v>20</v>
      </c>
      <c r="N12" s="1" cm="1">
        <f t="array" ref="N12">AVERAGE(IF($A$9:$A$44=M12,$C$9:$C$44))</f>
        <v>277</v>
      </c>
    </row>
    <row r="13" spans="1:24" x14ac:dyDescent="0.2">
      <c r="A13" t="s">
        <v>21</v>
      </c>
      <c r="B13">
        <v>4</v>
      </c>
      <c r="C13">
        <v>180</v>
      </c>
      <c r="D13" s="5">
        <f t="shared" si="0"/>
        <v>137.55420000000001</v>
      </c>
      <c r="E13" s="5">
        <f t="shared" si="1"/>
        <v>42.445799999999991</v>
      </c>
      <c r="F13" s="5">
        <f t="shared" ref="F13:F46" si="6">AVERAGE(E10:E12)</f>
        <v>35.930733333333329</v>
      </c>
      <c r="G13" s="5">
        <f t="shared" si="4"/>
        <v>-6.4783999999999935</v>
      </c>
      <c r="H13" s="1">
        <f t="shared" si="3"/>
        <v>354.77913333333333</v>
      </c>
      <c r="I13" s="1">
        <f t="shared" ref="I13:I46" si="7">F13-E13</f>
        <v>-6.5150666666666623</v>
      </c>
      <c r="J13" s="1">
        <f t="shared" si="5"/>
        <v>-48.924199999999985</v>
      </c>
      <c r="K13" s="1">
        <f t="shared" si="2"/>
        <v>312.33333333333337</v>
      </c>
      <c r="M13" s="3" t="s">
        <v>21</v>
      </c>
      <c r="N13" s="1" cm="1">
        <f t="array" ref="N13">AVERAGE(IF($A$9:$A$44=M13,$C$9:$C$44))</f>
        <v>257.33333333333331</v>
      </c>
    </row>
    <row r="14" spans="1:24" x14ac:dyDescent="0.2">
      <c r="A14" t="s">
        <v>22</v>
      </c>
      <c r="B14">
        <v>5</v>
      </c>
      <c r="C14">
        <v>169</v>
      </c>
      <c r="D14" s="5">
        <f t="shared" si="0"/>
        <v>149.63</v>
      </c>
      <c r="E14" s="5">
        <f t="shared" si="1"/>
        <v>19.370000000000005</v>
      </c>
      <c r="F14" s="5">
        <f t="shared" si="6"/>
        <v>35.188266666666664</v>
      </c>
      <c r="G14" s="5">
        <f t="shared" si="4"/>
        <v>42.445799999999991</v>
      </c>
      <c r="H14" s="1">
        <f t="shared" si="3"/>
        <v>317.03666666666669</v>
      </c>
      <c r="I14" s="1">
        <f t="shared" si="7"/>
        <v>15.818266666666659</v>
      </c>
      <c r="J14" s="1">
        <f t="shared" si="5"/>
        <v>23.075799999999987</v>
      </c>
      <c r="K14" s="1">
        <f t="shared" si="2"/>
        <v>297.66666666666669</v>
      </c>
      <c r="M14" s="3" t="s">
        <v>22</v>
      </c>
      <c r="N14" s="1" cm="1">
        <f t="array" ref="N14">AVERAGE(IF($A$9:$A$44=M14,$C$9:$C$44))</f>
        <v>297.66666666666669</v>
      </c>
    </row>
    <row r="15" spans="1:24" x14ac:dyDescent="0.2">
      <c r="A15" t="s">
        <v>23</v>
      </c>
      <c r="B15">
        <v>6</v>
      </c>
      <c r="C15">
        <v>232</v>
      </c>
      <c r="D15" s="5">
        <f t="shared" si="0"/>
        <v>161.70580000000001</v>
      </c>
      <c r="E15" s="5">
        <f t="shared" si="1"/>
        <v>70.294199999999989</v>
      </c>
      <c r="F15" s="5">
        <f t="shared" si="6"/>
        <v>18.445800000000002</v>
      </c>
      <c r="G15" s="5">
        <f t="shared" si="4"/>
        <v>19.370000000000005</v>
      </c>
      <c r="H15" s="1">
        <f t="shared" si="3"/>
        <v>315.6275333333333</v>
      </c>
      <c r="I15" s="1">
        <f t="shared" si="7"/>
        <v>-51.848399999999984</v>
      </c>
      <c r="J15" s="1">
        <f t="shared" si="5"/>
        <v>-50.924199999999985</v>
      </c>
      <c r="K15" s="1">
        <f t="shared" si="2"/>
        <v>245.33333333333331</v>
      </c>
      <c r="M15" s="3" t="s">
        <v>23</v>
      </c>
      <c r="N15" s="1" cm="1">
        <f t="array" ref="N15">AVERAGE(IF($A$9:$A$44=M15,$C$9:$C$44))</f>
        <v>344.66666666666669</v>
      </c>
    </row>
    <row r="16" spans="1:24" x14ac:dyDescent="0.2">
      <c r="A16" t="s">
        <v>24</v>
      </c>
      <c r="B16">
        <v>7</v>
      </c>
      <c r="C16">
        <v>225</v>
      </c>
      <c r="D16" s="5">
        <f t="shared" si="0"/>
        <v>173.7816</v>
      </c>
      <c r="E16" s="5">
        <f t="shared" si="1"/>
        <v>51.218400000000003</v>
      </c>
      <c r="F16" s="5">
        <f t="shared" si="6"/>
        <v>44.036666666666662</v>
      </c>
      <c r="G16" s="5">
        <f t="shared" si="4"/>
        <v>70.294199999999989</v>
      </c>
      <c r="H16" s="1" t="e">
        <f t="shared" si="3"/>
        <v>#N/A</v>
      </c>
      <c r="I16" s="1">
        <f t="shared" si="7"/>
        <v>-7.1817333333333409</v>
      </c>
      <c r="J16" s="1">
        <f t="shared" si="5"/>
        <v>19.075799999999987</v>
      </c>
      <c r="K16" s="1" t="e">
        <f t="shared" si="2"/>
        <v>#N/A</v>
      </c>
      <c r="M16" s="3" t="s">
        <v>24</v>
      </c>
      <c r="N16" s="1" cm="1">
        <f t="array" ref="N16">AVERAGE(IF($A$9:$A$44=M16,$C$9:$C$44))</f>
        <v>312.33333333333331</v>
      </c>
    </row>
    <row r="17" spans="1:14" x14ac:dyDescent="0.2">
      <c r="A17" t="s">
        <v>25</v>
      </c>
      <c r="B17">
        <v>8</v>
      </c>
      <c r="C17">
        <v>193</v>
      </c>
      <c r="D17" s="5">
        <f t="shared" si="0"/>
        <v>185.85739999999998</v>
      </c>
      <c r="E17" s="5">
        <f t="shared" si="1"/>
        <v>7.1426000000000158</v>
      </c>
      <c r="F17" s="5">
        <f t="shared" si="6"/>
        <v>46.960866666666668</v>
      </c>
      <c r="G17" s="5">
        <f t="shared" si="4"/>
        <v>51.218400000000003</v>
      </c>
      <c r="H17" s="1">
        <f t="shared" si="3"/>
        <v>395.47593333333333</v>
      </c>
      <c r="I17" s="1">
        <f t="shared" si="7"/>
        <v>39.818266666666652</v>
      </c>
      <c r="J17" s="1">
        <f t="shared" si="5"/>
        <v>44.075799999999987</v>
      </c>
      <c r="K17" s="1">
        <f t="shared" si="2"/>
        <v>388.33333333333331</v>
      </c>
      <c r="M17" s="3" t="s">
        <v>25</v>
      </c>
      <c r="N17" s="1" cm="1">
        <f t="array" ref="N17">AVERAGE(IF($A$9:$A$44=M17,$C$9:$C$44))</f>
        <v>388.33333333333331</v>
      </c>
    </row>
    <row r="18" spans="1:14" x14ac:dyDescent="0.2">
      <c r="A18" t="s">
        <v>26</v>
      </c>
      <c r="B18">
        <v>9</v>
      </c>
      <c r="C18">
        <v>123</v>
      </c>
      <c r="D18" s="5">
        <f t="shared" si="0"/>
        <v>197.9332</v>
      </c>
      <c r="E18" s="5">
        <f t="shared" si="1"/>
        <v>-74.933199999999999</v>
      </c>
      <c r="F18" s="5">
        <f t="shared" si="6"/>
        <v>42.885066666666667</v>
      </c>
      <c r="G18" s="5">
        <f t="shared" si="4"/>
        <v>7.1426000000000158</v>
      </c>
      <c r="H18" s="1">
        <f t="shared" si="3"/>
        <v>237.40013333333332</v>
      </c>
      <c r="I18" s="1">
        <f t="shared" si="7"/>
        <v>117.81826666666666</v>
      </c>
      <c r="J18" s="1">
        <f t="shared" si="5"/>
        <v>82.075800000000015</v>
      </c>
      <c r="K18" s="1">
        <f t="shared" si="2"/>
        <v>312.33333333333331</v>
      </c>
      <c r="M18" s="3" t="s">
        <v>26</v>
      </c>
      <c r="N18" s="1" cm="1">
        <f t="array" ref="N18">AVERAGE(IF($A$9:$A$44=M18,$C$9:$C$44))</f>
        <v>340</v>
      </c>
    </row>
    <row r="19" spans="1:14" x14ac:dyDescent="0.2">
      <c r="A19" t="s">
        <v>27</v>
      </c>
      <c r="B19">
        <v>10</v>
      </c>
      <c r="C19">
        <v>337</v>
      </c>
      <c r="D19" s="5">
        <f t="shared" si="0"/>
        <v>210.00900000000001</v>
      </c>
      <c r="E19" s="5">
        <f t="shared" si="1"/>
        <v>126.99099999999999</v>
      </c>
      <c r="F19" s="5">
        <f t="shared" si="6"/>
        <v>-5.52406666666666</v>
      </c>
      <c r="G19" s="5">
        <f t="shared" si="4"/>
        <v>-74.933199999999999</v>
      </c>
      <c r="H19" s="1">
        <f t="shared" si="3"/>
        <v>439.3243333333333</v>
      </c>
      <c r="I19" s="1">
        <f t="shared" si="7"/>
        <v>-132.51506666666666</v>
      </c>
      <c r="J19" s="1">
        <f t="shared" si="5"/>
        <v>-201.92419999999998</v>
      </c>
      <c r="K19" s="1">
        <f t="shared" si="2"/>
        <v>312.33333333333331</v>
      </c>
      <c r="M19" s="3" t="s">
        <v>27</v>
      </c>
      <c r="N19" s="1" cm="1">
        <f t="array" ref="N19">AVERAGE(IF($A$9:$A$44=M19,$C$9:$C$44))</f>
        <v>394.33333333333331</v>
      </c>
    </row>
    <row r="20" spans="1:14" x14ac:dyDescent="0.2">
      <c r="A20" t="s">
        <v>28</v>
      </c>
      <c r="B20">
        <v>11</v>
      </c>
      <c r="C20">
        <v>186</v>
      </c>
      <c r="D20" s="5">
        <f t="shared" si="0"/>
        <v>222.0848</v>
      </c>
      <c r="E20" s="5">
        <f t="shared" si="1"/>
        <v>-36.084800000000001</v>
      </c>
      <c r="F20" s="5">
        <f t="shared" si="6"/>
        <v>19.733466666666668</v>
      </c>
      <c r="G20" s="5">
        <f t="shared" si="4"/>
        <v>126.99099999999999</v>
      </c>
      <c r="H20" s="1" t="e">
        <f t="shared" si="3"/>
        <v>#N/A</v>
      </c>
      <c r="I20" s="1">
        <f t="shared" si="7"/>
        <v>55.818266666666673</v>
      </c>
      <c r="J20" s="1">
        <f t="shared" si="5"/>
        <v>163.07579999999999</v>
      </c>
      <c r="K20" s="1" t="e">
        <f t="shared" si="2"/>
        <v>#N/A</v>
      </c>
      <c r="M20" s="3" t="s">
        <v>28</v>
      </c>
      <c r="N20" s="1" cm="1">
        <f t="array" ref="N20">AVERAGE(IF($A$9:$A$44=M20,$C$9:$C$44))</f>
        <v>391.66666666666669</v>
      </c>
    </row>
    <row r="21" spans="1:14" x14ac:dyDescent="0.2">
      <c r="A21" t="s">
        <v>17</v>
      </c>
      <c r="B21">
        <v>12</v>
      </c>
      <c r="C21">
        <v>194</v>
      </c>
      <c r="D21" s="5">
        <f t="shared" si="0"/>
        <v>234.16059999999999</v>
      </c>
      <c r="E21" s="5">
        <f t="shared" si="1"/>
        <v>-40.160599999999988</v>
      </c>
      <c r="F21" s="5">
        <f t="shared" si="6"/>
        <v>5.3243333333333283</v>
      </c>
      <c r="G21" s="5">
        <f t="shared" si="4"/>
        <v>-36.084800000000001</v>
      </c>
      <c r="H21" s="1">
        <f t="shared" si="3"/>
        <v>226.5060666666667</v>
      </c>
      <c r="I21" s="1">
        <f t="shared" si="7"/>
        <v>45.484933333333316</v>
      </c>
      <c r="J21" s="1">
        <f t="shared" si="5"/>
        <v>4.0757999999999868</v>
      </c>
      <c r="K21" s="1">
        <f t="shared" si="2"/>
        <v>266.66666666666669</v>
      </c>
    </row>
    <row r="22" spans="1:14" x14ac:dyDescent="0.2">
      <c r="A22" t="s">
        <v>18</v>
      </c>
      <c r="B22">
        <v>13</v>
      </c>
      <c r="C22">
        <v>150</v>
      </c>
      <c r="D22" s="5">
        <f t="shared" si="0"/>
        <v>246.2364</v>
      </c>
      <c r="E22" s="5">
        <f t="shared" si="1"/>
        <v>-96.236400000000003</v>
      </c>
      <c r="F22" s="5">
        <f t="shared" si="6"/>
        <v>16.915199999999999</v>
      </c>
      <c r="G22" s="5">
        <f t="shared" si="4"/>
        <v>-40.160599999999988</v>
      </c>
      <c r="H22" s="1" t="e">
        <f t="shared" si="3"/>
        <v>#N/A</v>
      </c>
      <c r="I22" s="1">
        <f t="shared" si="7"/>
        <v>113.1516</v>
      </c>
      <c r="J22" s="1">
        <f t="shared" si="5"/>
        <v>56.075800000000015</v>
      </c>
      <c r="K22" s="1" t="e">
        <f t="shared" si="2"/>
        <v>#N/A</v>
      </c>
    </row>
    <row r="23" spans="1:14" x14ac:dyDescent="0.2">
      <c r="A23" t="s">
        <v>19</v>
      </c>
      <c r="B23">
        <v>14</v>
      </c>
      <c r="C23">
        <v>210</v>
      </c>
      <c r="D23" s="5">
        <f t="shared" si="0"/>
        <v>258.31219999999996</v>
      </c>
      <c r="E23" s="5">
        <f t="shared" si="1"/>
        <v>-48.312199999999962</v>
      </c>
      <c r="F23" s="5">
        <f t="shared" si="6"/>
        <v>-57.493933333333331</v>
      </c>
      <c r="G23" s="5">
        <f t="shared" si="4"/>
        <v>-96.236400000000003</v>
      </c>
      <c r="H23" s="1">
        <f t="shared" si="3"/>
        <v>264.02113333333335</v>
      </c>
      <c r="I23" s="1">
        <f t="shared" si="7"/>
        <v>-9.1817333333333693</v>
      </c>
      <c r="J23" s="1">
        <f t="shared" si="5"/>
        <v>-47.924200000000042</v>
      </c>
      <c r="K23" s="1">
        <f t="shared" si="2"/>
        <v>312.33333333333331</v>
      </c>
    </row>
    <row r="24" spans="1:14" x14ac:dyDescent="0.2">
      <c r="A24" t="s">
        <v>20</v>
      </c>
      <c r="B24">
        <v>15</v>
      </c>
      <c r="C24">
        <v>273</v>
      </c>
      <c r="D24" s="5">
        <f t="shared" si="0"/>
        <v>270.38800000000003</v>
      </c>
      <c r="E24" s="5">
        <f t="shared" si="1"/>
        <v>2.6119999999999663</v>
      </c>
      <c r="F24" s="5">
        <f t="shared" si="6"/>
        <v>-61.569733333333318</v>
      </c>
      <c r="G24" s="5">
        <f t="shared" si="4"/>
        <v>-48.312199999999962</v>
      </c>
      <c r="H24" s="1" t="e">
        <f t="shared" si="3"/>
        <v>#N/A</v>
      </c>
      <c r="I24" s="1">
        <f t="shared" si="7"/>
        <v>-64.181733333333284</v>
      </c>
      <c r="J24" s="1">
        <f t="shared" si="5"/>
        <v>-50.924199999999928</v>
      </c>
      <c r="K24" s="1" t="e">
        <f t="shared" si="2"/>
        <v>#N/A</v>
      </c>
    </row>
    <row r="25" spans="1:14" x14ac:dyDescent="0.2">
      <c r="A25" t="s">
        <v>21</v>
      </c>
      <c r="B25">
        <v>16</v>
      </c>
      <c r="C25">
        <v>191</v>
      </c>
      <c r="D25" s="5">
        <f t="shared" si="0"/>
        <v>282.46379999999999</v>
      </c>
      <c r="E25" s="5">
        <f t="shared" si="1"/>
        <v>-91.463799999999992</v>
      </c>
      <c r="F25" s="5">
        <f t="shared" si="6"/>
        <v>-47.312199999999997</v>
      </c>
      <c r="G25" s="5">
        <f t="shared" si="4"/>
        <v>2.6119999999999663</v>
      </c>
      <c r="H25" s="1">
        <f t="shared" si="3"/>
        <v>220.86953333333332</v>
      </c>
      <c r="I25" s="1">
        <f t="shared" si="7"/>
        <v>44.151599999999995</v>
      </c>
      <c r="J25" s="1">
        <f t="shared" si="5"/>
        <v>94.075799999999958</v>
      </c>
      <c r="K25" s="1">
        <f t="shared" si="2"/>
        <v>312.33333333333331</v>
      </c>
    </row>
    <row r="26" spans="1:14" x14ac:dyDescent="0.2">
      <c r="A26" t="s">
        <v>22</v>
      </c>
      <c r="B26">
        <v>17</v>
      </c>
      <c r="C26">
        <v>287</v>
      </c>
      <c r="D26" s="5">
        <f t="shared" si="0"/>
        <v>294.53959999999995</v>
      </c>
      <c r="E26" s="5">
        <f t="shared" si="1"/>
        <v>-7.5395999999999503</v>
      </c>
      <c r="F26" s="5">
        <f t="shared" si="6"/>
        <v>-45.721333333333327</v>
      </c>
      <c r="G26" s="5">
        <f t="shared" si="4"/>
        <v>-91.463799999999992</v>
      </c>
      <c r="H26" s="1">
        <f t="shared" si="3"/>
        <v>290.12706666666674</v>
      </c>
      <c r="I26" s="1">
        <f t="shared" si="7"/>
        <v>-38.181733333333376</v>
      </c>
      <c r="J26" s="1">
        <f t="shared" si="5"/>
        <v>-83.924200000000042</v>
      </c>
      <c r="K26" s="1">
        <f t="shared" si="2"/>
        <v>297.66666666666669</v>
      </c>
    </row>
    <row r="27" spans="1:14" x14ac:dyDescent="0.2">
      <c r="A27" t="s">
        <v>23</v>
      </c>
      <c r="B27">
        <v>18</v>
      </c>
      <c r="C27">
        <v>226</v>
      </c>
      <c r="D27" s="5">
        <f t="shared" si="0"/>
        <v>306.61540000000002</v>
      </c>
      <c r="E27" s="5">
        <f t="shared" si="1"/>
        <v>-80.615400000000022</v>
      </c>
      <c r="F27" s="5">
        <f t="shared" si="6"/>
        <v>-32.130466666666656</v>
      </c>
      <c r="G27" s="5">
        <f t="shared" si="4"/>
        <v>-7.5395999999999503</v>
      </c>
      <c r="H27" s="1">
        <f t="shared" si="3"/>
        <v>164.71793333333332</v>
      </c>
      <c r="I27" s="1">
        <f t="shared" si="7"/>
        <v>48.484933333333366</v>
      </c>
      <c r="J27" s="1">
        <f t="shared" si="5"/>
        <v>73.075800000000072</v>
      </c>
      <c r="K27" s="1">
        <f t="shared" si="2"/>
        <v>245.33333333333334</v>
      </c>
    </row>
    <row r="28" spans="1:14" x14ac:dyDescent="0.2">
      <c r="A28" t="s">
        <v>24</v>
      </c>
      <c r="B28">
        <v>19</v>
      </c>
      <c r="C28">
        <v>304</v>
      </c>
      <c r="D28" s="5">
        <f t="shared" si="0"/>
        <v>318.69119999999998</v>
      </c>
      <c r="E28" s="5">
        <f t="shared" si="1"/>
        <v>-14.691199999999981</v>
      </c>
      <c r="F28" s="5">
        <f t="shared" si="6"/>
        <v>-59.872933333333322</v>
      </c>
      <c r="G28" s="5">
        <f t="shared" si="4"/>
        <v>-80.615400000000022</v>
      </c>
      <c r="H28" s="1" t="e">
        <f t="shared" si="3"/>
        <v>#N/A</v>
      </c>
      <c r="I28" s="1">
        <f t="shared" si="7"/>
        <v>-45.181733333333341</v>
      </c>
      <c r="J28" s="1">
        <f t="shared" si="5"/>
        <v>-65.924200000000042</v>
      </c>
      <c r="K28" s="1" t="e">
        <f t="shared" si="2"/>
        <v>#N/A</v>
      </c>
    </row>
    <row r="29" spans="1:14" x14ac:dyDescent="0.2">
      <c r="A29" t="s">
        <v>25</v>
      </c>
      <c r="B29">
        <v>20</v>
      </c>
      <c r="C29">
        <v>290</v>
      </c>
      <c r="D29" s="5">
        <f t="shared" si="0"/>
        <v>330.767</v>
      </c>
      <c r="E29" s="5">
        <f t="shared" si="1"/>
        <v>-40.766999999999996</v>
      </c>
      <c r="F29" s="5">
        <f t="shared" si="6"/>
        <v>-34.282066666666651</v>
      </c>
      <c r="G29" s="5">
        <f t="shared" si="4"/>
        <v>-14.691199999999981</v>
      </c>
      <c r="H29" s="1">
        <f t="shared" si="3"/>
        <v>347.56633333333332</v>
      </c>
      <c r="I29" s="1">
        <f t="shared" si="7"/>
        <v>6.4849333333333448</v>
      </c>
      <c r="J29" s="1">
        <f t="shared" si="5"/>
        <v>26.075800000000015</v>
      </c>
      <c r="K29" s="1">
        <f t="shared" si="2"/>
        <v>388.33333333333331</v>
      </c>
      <c r="N29" s="6"/>
    </row>
    <row r="30" spans="1:14" x14ac:dyDescent="0.2">
      <c r="A30" t="s">
        <v>26</v>
      </c>
      <c r="B30">
        <v>21</v>
      </c>
      <c r="C30">
        <v>422</v>
      </c>
      <c r="D30" s="5">
        <f t="shared" si="0"/>
        <v>342.84280000000001</v>
      </c>
      <c r="E30" s="5">
        <f t="shared" si="1"/>
        <v>79.157199999999989</v>
      </c>
      <c r="F30" s="5">
        <f t="shared" si="6"/>
        <v>-45.357866666666666</v>
      </c>
      <c r="G30" s="5">
        <f t="shared" si="4"/>
        <v>-40.766999999999996</v>
      </c>
      <c r="H30" s="1">
        <f t="shared" si="3"/>
        <v>391.4905333333333</v>
      </c>
      <c r="I30" s="1">
        <f t="shared" si="7"/>
        <v>-124.51506666666666</v>
      </c>
      <c r="J30" s="1">
        <f t="shared" si="5"/>
        <v>-119.92419999999998</v>
      </c>
      <c r="K30" s="1">
        <f t="shared" si="2"/>
        <v>312.33333333333331</v>
      </c>
    </row>
    <row r="31" spans="1:14" x14ac:dyDescent="0.2">
      <c r="A31" t="s">
        <v>27</v>
      </c>
      <c r="B31">
        <v>22</v>
      </c>
      <c r="C31">
        <v>265</v>
      </c>
      <c r="D31" s="5">
        <f t="shared" si="0"/>
        <v>354.91859999999997</v>
      </c>
      <c r="E31" s="5">
        <f t="shared" si="1"/>
        <v>-89.918599999999969</v>
      </c>
      <c r="F31" s="5">
        <f t="shared" si="6"/>
        <v>7.8996666666666711</v>
      </c>
      <c r="G31" s="5">
        <f t="shared" si="4"/>
        <v>79.157199999999989</v>
      </c>
      <c r="H31" s="1">
        <f t="shared" si="3"/>
        <v>222.41473333333334</v>
      </c>
      <c r="I31" s="1">
        <f t="shared" si="7"/>
        <v>97.818266666666645</v>
      </c>
      <c r="J31" s="1">
        <f t="shared" si="5"/>
        <v>169.07579999999996</v>
      </c>
      <c r="K31" s="1">
        <f t="shared" si="2"/>
        <v>312.33333333333331</v>
      </c>
    </row>
    <row r="32" spans="1:14" x14ac:dyDescent="0.2">
      <c r="A32" t="s">
        <v>28</v>
      </c>
      <c r="B32">
        <v>23</v>
      </c>
      <c r="C32">
        <v>342</v>
      </c>
      <c r="D32" s="5">
        <f t="shared" si="0"/>
        <v>366.99440000000004</v>
      </c>
      <c r="E32" s="5">
        <f t="shared" si="1"/>
        <v>-24.994400000000041</v>
      </c>
      <c r="F32" s="5">
        <f t="shared" si="6"/>
        <v>-17.176133333333325</v>
      </c>
      <c r="G32" s="5">
        <f t="shared" si="4"/>
        <v>-89.918599999999969</v>
      </c>
      <c r="H32" s="1" t="e">
        <f t="shared" si="3"/>
        <v>#N/A</v>
      </c>
      <c r="I32" s="1">
        <f t="shared" si="7"/>
        <v>7.818266666666716</v>
      </c>
      <c r="J32" s="1">
        <f t="shared" si="5"/>
        <v>-64.924199999999928</v>
      </c>
      <c r="K32" s="1" t="e">
        <f t="shared" si="2"/>
        <v>#N/A</v>
      </c>
    </row>
    <row r="33" spans="1:11" x14ac:dyDescent="0.2">
      <c r="A33" t="s">
        <v>17</v>
      </c>
      <c r="B33">
        <v>24</v>
      </c>
      <c r="C33">
        <v>340</v>
      </c>
      <c r="D33" s="5">
        <f t="shared" si="0"/>
        <v>379.0702</v>
      </c>
      <c r="E33" s="5">
        <f t="shared" si="1"/>
        <v>-39.0702</v>
      </c>
      <c r="F33" s="5">
        <f t="shared" si="6"/>
        <v>-11.918600000000007</v>
      </c>
      <c r="G33" s="5">
        <f t="shared" si="4"/>
        <v>-24.994400000000041</v>
      </c>
      <c r="H33" s="1">
        <f t="shared" si="3"/>
        <v>227.59646666666669</v>
      </c>
      <c r="I33" s="1">
        <f t="shared" si="7"/>
        <v>27.151599999999995</v>
      </c>
      <c r="J33" s="1">
        <f t="shared" si="5"/>
        <v>14.075799999999958</v>
      </c>
      <c r="K33" s="1">
        <f t="shared" si="2"/>
        <v>266.66666666666669</v>
      </c>
    </row>
    <row r="34" spans="1:11" x14ac:dyDescent="0.2">
      <c r="A34" t="s">
        <v>18</v>
      </c>
      <c r="B34">
        <v>25</v>
      </c>
      <c r="C34">
        <v>440</v>
      </c>
      <c r="D34" s="5">
        <f t="shared" si="0"/>
        <v>391.14599999999996</v>
      </c>
      <c r="E34" s="5">
        <f t="shared" si="1"/>
        <v>48.854000000000042</v>
      </c>
      <c r="F34" s="5">
        <f t="shared" si="6"/>
        <v>-51.327733333333335</v>
      </c>
      <c r="G34" s="5">
        <f t="shared" si="4"/>
        <v>-39.0702</v>
      </c>
      <c r="H34" s="1" t="e">
        <f t="shared" si="3"/>
        <v>#N/A</v>
      </c>
      <c r="I34" s="1">
        <f t="shared" si="7"/>
        <v>-100.18173333333337</v>
      </c>
      <c r="J34" s="1">
        <f t="shared" si="5"/>
        <v>-87.924200000000042</v>
      </c>
      <c r="K34" s="1" t="e">
        <f t="shared" si="2"/>
        <v>#N/A</v>
      </c>
    </row>
    <row r="35" spans="1:11" x14ac:dyDescent="0.2">
      <c r="A35" t="s">
        <v>19</v>
      </c>
      <c r="B35">
        <v>26</v>
      </c>
      <c r="C35">
        <v>316</v>
      </c>
      <c r="D35" s="5">
        <f t="shared" si="0"/>
        <v>403.22180000000003</v>
      </c>
      <c r="E35" s="5">
        <f t="shared" si="1"/>
        <v>-87.22180000000003</v>
      </c>
      <c r="F35" s="5">
        <f t="shared" si="6"/>
        <v>-5.0701999999999998</v>
      </c>
      <c r="G35" s="5">
        <f t="shared" si="4"/>
        <v>48.854000000000042</v>
      </c>
      <c r="H35" s="1">
        <f t="shared" si="3"/>
        <v>225.11153333333328</v>
      </c>
      <c r="I35" s="1">
        <f t="shared" si="7"/>
        <v>82.15160000000003</v>
      </c>
      <c r="J35" s="1">
        <f t="shared" si="5"/>
        <v>136.07580000000007</v>
      </c>
      <c r="K35" s="1">
        <f t="shared" si="2"/>
        <v>312.33333333333331</v>
      </c>
    </row>
    <row r="36" spans="1:11" x14ac:dyDescent="0.2">
      <c r="A36" t="s">
        <v>20</v>
      </c>
      <c r="B36">
        <v>27</v>
      </c>
      <c r="C36">
        <v>439</v>
      </c>
      <c r="D36" s="5">
        <f t="shared" si="0"/>
        <v>415.29759999999999</v>
      </c>
      <c r="E36" s="5">
        <f t="shared" si="1"/>
        <v>23.702400000000011</v>
      </c>
      <c r="F36" s="5">
        <f t="shared" si="6"/>
        <v>-25.812666666666662</v>
      </c>
      <c r="G36" s="5">
        <f t="shared" si="4"/>
        <v>-87.22180000000003</v>
      </c>
      <c r="H36" s="1" t="e">
        <f t="shared" si="3"/>
        <v>#N/A</v>
      </c>
      <c r="I36" s="1">
        <f t="shared" si="7"/>
        <v>-49.515066666666669</v>
      </c>
      <c r="J36" s="1">
        <f t="shared" si="5"/>
        <v>-110.92420000000004</v>
      </c>
      <c r="K36" s="1" t="e">
        <f t="shared" si="2"/>
        <v>#N/A</v>
      </c>
    </row>
    <row r="37" spans="1:11" x14ac:dyDescent="0.2">
      <c r="A37" t="s">
        <v>21</v>
      </c>
      <c r="B37">
        <v>28</v>
      </c>
      <c r="C37">
        <v>401</v>
      </c>
      <c r="D37" s="5">
        <f t="shared" si="0"/>
        <v>427.37339999999995</v>
      </c>
      <c r="E37" s="5">
        <f t="shared" si="1"/>
        <v>-26.373399999999947</v>
      </c>
      <c r="F37" s="5">
        <f t="shared" si="6"/>
        <v>-4.888466666666659</v>
      </c>
      <c r="G37" s="5">
        <f t="shared" si="4"/>
        <v>23.702400000000011</v>
      </c>
      <c r="H37" s="1">
        <f t="shared" si="3"/>
        <v>285.95993333333337</v>
      </c>
      <c r="I37" s="1">
        <f t="shared" si="7"/>
        <v>21.484933333333288</v>
      </c>
      <c r="J37" s="1">
        <f t="shared" si="5"/>
        <v>50.075799999999958</v>
      </c>
      <c r="K37" s="1">
        <f t="shared" si="2"/>
        <v>312.33333333333331</v>
      </c>
    </row>
    <row r="38" spans="1:11" x14ac:dyDescent="0.2">
      <c r="A38" t="s">
        <v>22</v>
      </c>
      <c r="B38">
        <v>29</v>
      </c>
      <c r="C38">
        <v>437</v>
      </c>
      <c r="D38" s="5">
        <f t="shared" si="0"/>
        <v>439.44920000000002</v>
      </c>
      <c r="E38" s="5">
        <f t="shared" si="1"/>
        <v>-2.4492000000000189</v>
      </c>
      <c r="F38" s="5">
        <f t="shared" si="6"/>
        <v>-29.964266666666656</v>
      </c>
      <c r="G38" s="5">
        <f t="shared" si="4"/>
        <v>-26.373399999999947</v>
      </c>
      <c r="H38" s="1">
        <f t="shared" si="3"/>
        <v>295.21746666666667</v>
      </c>
      <c r="I38" s="1">
        <f t="shared" si="7"/>
        <v>-27.515066666666637</v>
      </c>
      <c r="J38" s="1">
        <f t="shared" si="5"/>
        <v>-23.924199999999928</v>
      </c>
      <c r="K38" s="1">
        <f t="shared" si="2"/>
        <v>297.66666666666669</v>
      </c>
    </row>
    <row r="39" spans="1:11" x14ac:dyDescent="0.2">
      <c r="A39" t="s">
        <v>23</v>
      </c>
      <c r="B39">
        <v>30</v>
      </c>
      <c r="C39">
        <v>576</v>
      </c>
      <c r="D39" s="5">
        <f t="shared" si="0"/>
        <v>451.52499999999998</v>
      </c>
      <c r="E39" s="5">
        <f t="shared" si="1"/>
        <v>124.47500000000002</v>
      </c>
      <c r="F39" s="5">
        <f t="shared" si="6"/>
        <v>-1.7067333333333181</v>
      </c>
      <c r="G39" s="5">
        <f t="shared" si="4"/>
        <v>-2.4492000000000189</v>
      </c>
      <c r="H39" s="1">
        <f t="shared" si="3"/>
        <v>369.80833333333339</v>
      </c>
      <c r="I39" s="1">
        <f t="shared" si="7"/>
        <v>-126.18173333333334</v>
      </c>
      <c r="J39" s="1">
        <f t="shared" si="5"/>
        <v>-126.92420000000004</v>
      </c>
      <c r="K39" s="1">
        <f t="shared" si="2"/>
        <v>245.33333333333337</v>
      </c>
    </row>
    <row r="40" spans="1:11" x14ac:dyDescent="0.2">
      <c r="A40" t="s">
        <v>24</v>
      </c>
      <c r="B40">
        <v>31</v>
      </c>
      <c r="C40">
        <v>408</v>
      </c>
      <c r="D40" s="5">
        <f t="shared" si="0"/>
        <v>463.60079999999994</v>
      </c>
      <c r="E40" s="5">
        <f t="shared" si="1"/>
        <v>-55.600799999999936</v>
      </c>
      <c r="F40" s="5">
        <f t="shared" si="6"/>
        <v>31.884133333333352</v>
      </c>
      <c r="G40" s="5">
        <f t="shared" si="4"/>
        <v>124.47500000000002</v>
      </c>
      <c r="H40" s="1" t="e">
        <f t="shared" si="3"/>
        <v>#N/A</v>
      </c>
      <c r="I40" s="1">
        <f t="shared" si="7"/>
        <v>87.484933333333288</v>
      </c>
      <c r="J40" s="1">
        <f t="shared" si="5"/>
        <v>180.07579999999996</v>
      </c>
      <c r="K40" s="1" t="e">
        <f t="shared" si="2"/>
        <v>#N/A</v>
      </c>
    </row>
    <row r="41" spans="1:11" x14ac:dyDescent="0.2">
      <c r="A41" t="s">
        <v>25</v>
      </c>
      <c r="B41">
        <v>32</v>
      </c>
      <c r="C41">
        <v>682</v>
      </c>
      <c r="D41" s="5">
        <f t="shared" si="0"/>
        <v>475.67660000000001</v>
      </c>
      <c r="E41" s="5">
        <f t="shared" si="1"/>
        <v>206.32339999999999</v>
      </c>
      <c r="F41" s="5">
        <f t="shared" si="6"/>
        <v>22.141666666666691</v>
      </c>
      <c r="G41" s="5">
        <f t="shared" si="4"/>
        <v>-55.600799999999936</v>
      </c>
      <c r="H41" s="1">
        <f t="shared" si="3"/>
        <v>594.65673333333325</v>
      </c>
      <c r="I41" s="1">
        <f t="shared" si="7"/>
        <v>-184.18173333333331</v>
      </c>
      <c r="J41" s="1">
        <f t="shared" si="5"/>
        <v>-261.92419999999993</v>
      </c>
      <c r="K41" s="1">
        <f t="shared" si="2"/>
        <v>388.33333333333326</v>
      </c>
    </row>
    <row r="42" spans="1:11" x14ac:dyDescent="0.2">
      <c r="A42" t="s">
        <v>26</v>
      </c>
      <c r="B42">
        <v>33</v>
      </c>
      <c r="C42">
        <v>475</v>
      </c>
      <c r="D42" s="5">
        <f t="shared" si="0"/>
        <v>487.75239999999997</v>
      </c>
      <c r="E42" s="5">
        <f t="shared" si="1"/>
        <v>-12.752399999999966</v>
      </c>
      <c r="F42" s="5">
        <f t="shared" si="6"/>
        <v>91.732533333333365</v>
      </c>
      <c r="G42" s="5">
        <f t="shared" si="4"/>
        <v>206.32339999999999</v>
      </c>
      <c r="H42" s="1">
        <f t="shared" si="3"/>
        <v>299.58093333333335</v>
      </c>
      <c r="I42" s="1">
        <f t="shared" si="7"/>
        <v>104.48493333333333</v>
      </c>
      <c r="J42" s="1">
        <f t="shared" si="5"/>
        <v>219.07579999999996</v>
      </c>
      <c r="K42" s="1">
        <f t="shared" si="2"/>
        <v>312.33333333333331</v>
      </c>
    </row>
    <row r="43" spans="1:11" x14ac:dyDescent="0.2">
      <c r="A43" t="s">
        <v>27</v>
      </c>
      <c r="B43">
        <v>34</v>
      </c>
      <c r="C43">
        <v>581</v>
      </c>
      <c r="D43" s="5">
        <f t="shared" si="0"/>
        <v>499.82819999999992</v>
      </c>
      <c r="E43" s="5">
        <f t="shared" si="1"/>
        <v>81.171800000000076</v>
      </c>
      <c r="F43" s="5">
        <f t="shared" si="6"/>
        <v>45.990066666666699</v>
      </c>
      <c r="G43" s="5">
        <f t="shared" si="4"/>
        <v>-12.752399999999966</v>
      </c>
      <c r="H43" s="1">
        <f t="shared" si="3"/>
        <v>393.50513333333339</v>
      </c>
      <c r="I43" s="1">
        <f t="shared" si="7"/>
        <v>-35.181733333333376</v>
      </c>
      <c r="J43" s="1">
        <f t="shared" si="5"/>
        <v>-93.924200000000042</v>
      </c>
      <c r="K43" s="1">
        <f t="shared" si="2"/>
        <v>312.33333333333331</v>
      </c>
    </row>
    <row r="44" spans="1:11" x14ac:dyDescent="0.2">
      <c r="A44" t="s">
        <v>28</v>
      </c>
      <c r="B44">
        <v>35</v>
      </c>
      <c r="C44">
        <v>647</v>
      </c>
      <c r="D44" s="5">
        <f t="shared" si="0"/>
        <v>511.904</v>
      </c>
      <c r="E44" s="5">
        <f t="shared" si="1"/>
        <v>135.096</v>
      </c>
      <c r="F44" s="5">
        <f t="shared" si="6"/>
        <v>91.580933333333363</v>
      </c>
      <c r="G44" s="5">
        <f t="shared" si="4"/>
        <v>81.171800000000076</v>
      </c>
      <c r="H44" s="1" t="e">
        <f t="shared" si="3"/>
        <v>#N/A</v>
      </c>
      <c r="I44" s="1">
        <f t="shared" si="7"/>
        <v>-43.515066666666641</v>
      </c>
      <c r="J44" s="1">
        <f t="shared" si="5"/>
        <v>-53.924199999999928</v>
      </c>
      <c r="K44" s="1" t="e">
        <f t="shared" si="2"/>
        <v>#N/A</v>
      </c>
    </row>
    <row r="45" spans="1:11" x14ac:dyDescent="0.2">
      <c r="A45" t="s">
        <v>17</v>
      </c>
      <c r="B45">
        <v>36</v>
      </c>
      <c r="C45" s="5"/>
      <c r="D45" s="5">
        <f t="shared" si="0"/>
        <v>523.97979999999995</v>
      </c>
      <c r="E45" s="5"/>
      <c r="F45" s="5">
        <f t="shared" si="6"/>
        <v>67.838466666666704</v>
      </c>
      <c r="G45" s="5">
        <f t="shared" si="4"/>
        <v>135.096</v>
      </c>
      <c r="H45" s="1">
        <f t="shared" si="3"/>
        <v>266.66666666666669</v>
      </c>
      <c r="I45" s="1">
        <f t="shared" si="7"/>
        <v>67.838466666666704</v>
      </c>
      <c r="J45" s="1">
        <f t="shared" si="5"/>
        <v>135.096</v>
      </c>
      <c r="K45" s="1">
        <f t="shared" si="2"/>
        <v>266.66666666666669</v>
      </c>
    </row>
    <row r="46" spans="1:11" x14ac:dyDescent="0.2">
      <c r="D46" s="5"/>
      <c r="E46" s="5"/>
      <c r="F46" s="5"/>
      <c r="G46" s="3" t="s">
        <v>29</v>
      </c>
      <c r="H46" s="1"/>
      <c r="I46" s="1">
        <f>AVERAGE(I12:I45)</f>
        <v>1.2110176470588241</v>
      </c>
      <c r="J46" s="1">
        <f>AVERAGE(J11:J45)</f>
        <v>1.2763771428571431</v>
      </c>
      <c r="K46" s="1" t="e">
        <f>AVERAGE(K9:K45)</f>
        <v>#N/A</v>
      </c>
    </row>
    <row r="51" spans="2:8" x14ac:dyDescent="0.2">
      <c r="B51" s="3" t="s">
        <v>30</v>
      </c>
    </row>
    <row r="52" spans="2:8" x14ac:dyDescent="0.2">
      <c r="B52" s="1"/>
      <c r="C52" s="1"/>
      <c r="D52" s="1"/>
      <c r="E52" s="1"/>
      <c r="F52" s="1"/>
      <c r="G52" s="1"/>
      <c r="H52" s="1"/>
    </row>
    <row r="53" spans="2:8" x14ac:dyDescent="0.2">
      <c r="B53" s="1"/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x14ac:dyDescent="0.2">
      <c r="B55" s="1"/>
      <c r="C55" s="1"/>
      <c r="D55" s="1"/>
      <c r="E55" s="1"/>
      <c r="F55" s="1"/>
      <c r="G55" s="1"/>
      <c r="H55" s="1"/>
    </row>
    <row r="56" spans="2:8" x14ac:dyDescent="0.2">
      <c r="B56" s="1"/>
      <c r="C56" s="1"/>
      <c r="D56" s="1"/>
      <c r="E56" s="1"/>
      <c r="F56" s="1"/>
      <c r="G56" s="1"/>
      <c r="H56" s="1"/>
    </row>
    <row r="57" spans="2:8" x14ac:dyDescent="0.2">
      <c r="B57" s="1"/>
      <c r="C57" s="1"/>
      <c r="D57" s="1"/>
      <c r="E57" s="1"/>
      <c r="F57" s="1"/>
      <c r="G57" s="1"/>
      <c r="H57" s="1"/>
    </row>
    <row r="58" spans="2:8" x14ac:dyDescent="0.2">
      <c r="B58" s="1"/>
      <c r="C58" s="1"/>
      <c r="D58" s="1"/>
      <c r="E58" s="1"/>
      <c r="F58" s="1"/>
      <c r="G58" s="1"/>
      <c r="H58" s="1"/>
    </row>
    <row r="59" spans="2:8" x14ac:dyDescent="0.2">
      <c r="B59" s="1"/>
      <c r="C59" s="1"/>
      <c r="D59" s="1"/>
      <c r="E59" s="1"/>
      <c r="F59" s="1"/>
      <c r="G59" s="1"/>
      <c r="H59" s="1"/>
    </row>
    <row r="60" spans="2:8" x14ac:dyDescent="0.2">
      <c r="B60" s="1"/>
      <c r="C60" s="1"/>
      <c r="D60" s="1"/>
      <c r="E60" s="1"/>
      <c r="F60" s="1"/>
      <c r="G60" s="1"/>
      <c r="H60" s="1"/>
    </row>
    <row r="61" spans="2:8" x14ac:dyDescent="0.2">
      <c r="B61" s="1"/>
      <c r="C61" s="1"/>
      <c r="D61" s="1"/>
      <c r="E61" s="1"/>
      <c r="F61" s="1"/>
      <c r="G61" s="1"/>
      <c r="H61" s="1"/>
    </row>
    <row r="62" spans="2:8" x14ac:dyDescent="0.2">
      <c r="B62" s="1"/>
      <c r="C62" s="1"/>
      <c r="D62" s="1"/>
      <c r="E62" s="1"/>
      <c r="F62" s="1"/>
      <c r="G62" s="1"/>
      <c r="H62" s="1"/>
    </row>
    <row r="63" spans="2:8" x14ac:dyDescent="0.2">
      <c r="B63" s="1"/>
      <c r="C63" s="1"/>
      <c r="D63" s="1"/>
      <c r="E63" s="1"/>
      <c r="F63" s="1"/>
      <c r="G63" s="1"/>
      <c r="H63" s="1"/>
    </row>
    <row r="64" spans="2:8" x14ac:dyDescent="0.2">
      <c r="B64" s="1"/>
      <c r="C64" s="1"/>
      <c r="D64" s="1"/>
      <c r="E64" s="1"/>
      <c r="F64" s="1"/>
      <c r="G64" s="1"/>
      <c r="H64" s="1"/>
    </row>
    <row r="65" spans="2:8" x14ac:dyDescent="0.2">
      <c r="B65" s="1"/>
      <c r="C65" s="1"/>
      <c r="D65" s="1"/>
      <c r="E65" s="1"/>
      <c r="F65" s="1"/>
      <c r="G65" s="1"/>
      <c r="H65" s="1"/>
    </row>
  </sheetData>
  <mergeCells count="1">
    <mergeCell ref="Q8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Vraag 1 - Kansrekenen </vt:lpstr>
      <vt:lpstr>Vraag 2 - Tijdsreeksen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Marie</dc:creator>
  <cp:lastModifiedBy>Bleuzé Tim</cp:lastModifiedBy>
  <dcterms:created xsi:type="dcterms:W3CDTF">2022-01-18T08:59:09Z</dcterms:created>
  <dcterms:modified xsi:type="dcterms:W3CDTF">2023-01-18T08:34:14Z</dcterms:modified>
</cp:coreProperties>
</file>