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ti\Desktop\Studies\Modeling\Lab2\"/>
    </mc:Choice>
  </mc:AlternateContent>
  <xr:revisionPtr revIDLastSave="0" documentId="8_{2ED4993A-5313-43E1-854D-B8BBDE81B998}" xr6:coauthVersionLast="47" xr6:coauthVersionMax="47" xr10:uidLastSave="{00000000-0000-0000-0000-000000000000}"/>
  <bookViews>
    <workbookView xWindow="-108" yWindow="-108" windowWidth="23256" windowHeight="12576" xr2:uid="{A616AF42-33FA-4722-81E2-928AEE5E933F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5" i="1" l="1"/>
  <c r="AB35" i="1"/>
  <c r="AA35" i="1"/>
  <c r="Z35" i="1"/>
  <c r="Y35" i="1"/>
  <c r="X35" i="1"/>
  <c r="W35" i="1"/>
  <c r="V35" i="1"/>
  <c r="AC34" i="1"/>
  <c r="AB34" i="1"/>
  <c r="AA34" i="1"/>
  <c r="Z34" i="1"/>
  <c r="Y34" i="1"/>
  <c r="X34" i="1"/>
  <c r="W34" i="1"/>
  <c r="V34" i="1"/>
  <c r="S57" i="1"/>
  <c r="S54" i="1"/>
  <c r="S51" i="1"/>
  <c r="S48" i="1"/>
  <c r="S47" i="1"/>
  <c r="S46" i="1"/>
  <c r="S43" i="1"/>
  <c r="S41" i="1"/>
  <c r="S42" i="1" s="1"/>
  <c r="S40" i="1"/>
  <c r="S39" i="1"/>
  <c r="S38" i="1"/>
  <c r="S37" i="1"/>
  <c r="S35" i="1"/>
  <c r="S34" i="1"/>
  <c r="B45" i="1"/>
  <c r="S16" i="1"/>
  <c r="S15" i="1"/>
  <c r="S17" i="1" s="1"/>
  <c r="S20" i="1" s="1"/>
  <c r="S10" i="1"/>
  <c r="S13" i="1" s="1"/>
  <c r="S9" i="1"/>
  <c r="S8" i="1"/>
  <c r="S7" i="1"/>
  <c r="S6" i="1"/>
  <c r="S12" i="1" s="1"/>
  <c r="S14" i="1" s="1"/>
  <c r="S4" i="1"/>
  <c r="S3" i="1"/>
  <c r="B14" i="1"/>
  <c r="S36" i="1" l="1"/>
  <c r="S5" i="1"/>
  <c r="S44" i="1"/>
  <c r="S11" i="1"/>
  <c r="S23" i="1" s="1"/>
  <c r="S26" i="1" s="1"/>
  <c r="S45" i="1" l="1"/>
</calcChain>
</file>

<file path=xl/sharedStrings.xml><?xml version="1.0" encoding="utf-8"?>
<sst xmlns="http://schemas.openxmlformats.org/spreadsheetml/2006/main" count="180" uniqueCount="65">
  <si>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</si>
  <si>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</si>
  <si>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</si>
  <si>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</si>
  <si>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</si>
  <si>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</si>
  <si>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</si>
  <si>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</si>
  <si>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</si>
  <si>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</si>
  <si>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</si>
  <si>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</si>
  <si>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сумм</t>
  </si>
  <si>
    <t>вероятности</t>
  </si>
  <si>
    <t>Характеристика</t>
  </si>
  <si>
    <t>Прибор</t>
  </si>
  <si>
    <t>Расчетная формула</t>
  </si>
  <si>
    <t>Значение</t>
  </si>
  <si>
    <t>Нагрузка</t>
  </si>
  <si>
    <t>Загрузка</t>
  </si>
  <si>
    <t>Длина очереди</t>
  </si>
  <si>
    <t>Число заявок</t>
  </si>
  <si>
    <t>Вероятность потери</t>
  </si>
  <si>
    <t>Производительность</t>
  </si>
  <si>
    <t>Время ожидания</t>
  </si>
  <si>
    <t>Время пребывания</t>
  </si>
  <si>
    <t>П1</t>
  </si>
  <si>
    <t>П2</t>
  </si>
  <si>
    <t>Система</t>
  </si>
  <si>
    <t>lam</t>
  </si>
  <si>
    <t>mu</t>
  </si>
  <si>
    <t>b</t>
  </si>
  <si>
    <t>y1 = lam1 * b</t>
  </si>
  <si>
    <t>y2 = lam2 * b</t>
  </si>
  <si>
    <t>y = y1 + y2</t>
  </si>
  <si>
    <t>p1 = 1 - (p0 + p2 + p5)</t>
  </si>
  <si>
    <t>I1 = p3 + p7 + p10 + 2 * (p11 + p9 + p6)</t>
  </si>
  <si>
    <t>I2 = p5 + p8 + p10 + p11</t>
  </si>
  <si>
    <t>I = I1 + I2</t>
  </si>
  <si>
    <t>m1 = I1 + p1</t>
  </si>
  <si>
    <t>m  = m1 + m2</t>
  </si>
  <si>
    <t>ρ2 = 1 - (p0 + p1 + p3 + p6)</t>
  </si>
  <si>
    <t>ρ = 1 - p0</t>
  </si>
  <si>
    <t>m2 = I2 + ρ2</t>
  </si>
  <si>
    <t>π1 =p11 + p9 + p6</t>
  </si>
  <si>
    <t>π2 = p5 + p8 + p10 + p11</t>
  </si>
  <si>
    <t>π = π1 * П1 + π2 * П2</t>
  </si>
  <si>
    <t>-</t>
  </si>
  <si>
    <t>λ’= λ*(1 - π)</t>
  </si>
  <si>
    <t>w = l / λ’</t>
  </si>
  <si>
    <t>u = w + b</t>
  </si>
  <si>
    <t xml:space="preserve"> </t>
  </si>
  <si>
    <t>p</t>
  </si>
  <si>
    <t>Ф2</t>
  </si>
  <si>
    <t>Ф1</t>
  </si>
  <si>
    <t>Фаза</t>
  </si>
  <si>
    <t>ρ2 = 1 - (p0 + p1 + p3 + p5 + p7)</t>
  </si>
  <si>
    <t>I2 = p3 + 2 * p5 + 3 * p7</t>
  </si>
  <si>
    <t>I1 = p4 + 2 * p6 + 3 * p8</t>
  </si>
  <si>
    <t>ρ1 = 1 - (p0 + p2+ p4 + p6 + p8)</t>
  </si>
  <si>
    <t>π1 =p7</t>
  </si>
  <si>
    <t>π2 = p8</t>
  </si>
  <si>
    <t>сис</t>
  </si>
  <si>
    <t>Система 1</t>
  </si>
  <si>
    <t>Система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</si>
</sst>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Fill="1" applyBorder="1"/>
    <xf numFmtId="0" fontId="0" fillId="4" borderId="1" xfId="0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Лист1!$U$34</c:f>
              <c:strCache>
                <c:ptCount val="1"/>
                <c:pt idx="0">
                  <c:v>Система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Лист1!$V$33:$AC$33</c:f>
              <c:strCache>
                <c:ptCount val="8"/>
                <c:pt idx="0">
                  <c:v>Нагрузка</c:v>
                </c:pt>
                <c:pt idx="1">
                  <c:v>Загрузка</c:v>
                </c:pt>
                <c:pt idx="2">
                  <c:v>Длина очереди</c:v>
                </c:pt>
                <c:pt idx="3">
                  <c:v>Число заявок</c:v>
                </c:pt>
                <c:pt idx="4">
                  <c:v>Вероятность потери</c:v>
                </c:pt>
                <c:pt idx="5">
                  <c:v>Производительность</c:v>
                </c:pt>
                <c:pt idx="6">
                  <c:v>Время ожидания</c:v>
                </c:pt>
                <c:pt idx="7">
                  <c:v>Время пребывания</c:v>
                </c:pt>
              </c:strCache>
            </c:strRef>
          </c:cat>
          <c:val>
            <c:numRef>
              <c:f>Лист1!$V$34:$AC$34</c:f>
              <c:numCache>
                <c:formatCode>General</c:formatCode>
                <c:ptCount val="8"/>
                <c:pt idx="0">
                  <c:v>6</c:v>
                </c:pt>
                <c:pt idx="1">
                  <c:v>0.99750000000000005</c:v>
                </c:pt>
                <c:pt idx="2">
                  <c:v>2.1917999999999997</c:v>
                </c:pt>
                <c:pt idx="3">
                  <c:v>4.0913000000000004</c:v>
                </c:pt>
                <c:pt idx="4">
                  <c:v>0.68345999999999996</c:v>
                </c:pt>
                <c:pt idx="5">
                  <c:v>9.4962000000000005E-2</c:v>
                </c:pt>
                <c:pt idx="6">
                  <c:v>23.080811271877167</c:v>
                </c:pt>
                <c:pt idx="7">
                  <c:v>43.080811271877167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8-4E41-92B9-EBB15E456AB4}"/>
            </c:ext>
          </c:extLst>
        </c:ser>
        <c:ser>
          <c:idx val="1"/>
          <c:order val="1"/>
          <c:tx>
            <c:strRef>
              <c:f>Лист1!$U$35</c:f>
              <c:strCache>
                <c:ptCount val="1"/>
                <c:pt idx="0">
                  <c:v>Система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Лист1!$V$33:$AC$33</c:f>
              <c:strCache>
                <c:ptCount val="8"/>
                <c:pt idx="0">
                  <c:v>Нагрузка</c:v>
                </c:pt>
                <c:pt idx="1">
                  <c:v>Загрузка</c:v>
                </c:pt>
                <c:pt idx="2">
                  <c:v>Длина очереди</c:v>
                </c:pt>
                <c:pt idx="3">
                  <c:v>Число заявок</c:v>
                </c:pt>
                <c:pt idx="4">
                  <c:v>Вероятность потери</c:v>
                </c:pt>
                <c:pt idx="5">
                  <c:v>Производительность</c:v>
                </c:pt>
                <c:pt idx="6">
                  <c:v>Время ожидания</c:v>
                </c:pt>
                <c:pt idx="7">
                  <c:v>Время пребывания</c:v>
                </c:pt>
              </c:strCache>
            </c:strRef>
          </c:cat>
          <c:val>
            <c:numRef>
              <c:f>Лист1!$V$35:$AC$35</c:f>
              <c:numCache>
                <c:formatCode>General</c:formatCode>
                <c:ptCount val="8"/>
                <c:pt idx="0">
                  <c:v>6.0060000000000002</c:v>
                </c:pt>
                <c:pt idx="1">
                  <c:v>0.98029999999999995</c:v>
                </c:pt>
                <c:pt idx="2">
                  <c:v>2.0745</c:v>
                </c:pt>
                <c:pt idx="3">
                  <c:v>3.0547999999999997</c:v>
                </c:pt>
                <c:pt idx="4">
                  <c:v>0.10540000000000001</c:v>
                </c:pt>
                <c:pt idx="5">
                  <c:v>0.26837999999999995</c:v>
                </c:pt>
                <c:pt idx="6">
                  <c:v>7.7297116029510411</c:v>
                </c:pt>
                <c:pt idx="7">
                  <c:v>27.729711602951042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08-4E41-92B9-EBB15E456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175616"/>
        <c:axId val="524181736"/>
      </c:barChart>
      <c:catAx>
        <c:axId val="52417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4181736"/>
        <c:crosses val="autoZero"/>
        <c:auto val="1"/>
        <c:lblAlgn val="ctr"/>
        <c:lblOffset val="100"/>
        <c:noMultiLvlLbl val="0"/>
      </c:catAx>
      <c:valAx>
        <c:axId val="52418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417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502920</xdr:colOff>
      <xdr:row>39</xdr:row>
      <xdr:rowOff>30480</xdr:rowOff>
    </xdr:from>
    <xdr:to>
      <xdr:col>26</xdr:col>
      <xdr:colOff>381000</xdr:colOff>
      <xdr:row>54</xdr:row>
      <xdr:rowOff>30480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DC19AA3-907C-4CCC-2E69-C489488D5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06F5E-5B68-45EF-98D9-CD685296B913}">
  <dimension ref="A1:AD57"/>
  <sheetViews>
    <sheetView tabSelected="1" topLeftCell="Y16" zoomScale="115" zoomScaleNormal="115" workbookViewId="0">
      <selection activeCell="AA24" sqref="AA24"/>
    </sheetView>
  </sheetViews>
  <sheetFormatPr defaultRowHeight="14.4" x14ac:dyDescent="0.3"/>
  <cols>
    <col min="16" max="16" width="22.6640625" customWidth="1"/>
    <col min="17" max="17" width="13.77734375" customWidth="1"/>
    <col min="18" max="18" width="43.44140625" customWidth="1"/>
    <col min="19" max="19" width="14.6640625" customWidth="1"/>
    <col min="25" max="27" width="16.44140625" bestFit="1" customWidth="1"/>
    <col min="30" max="30" width="8.88671875" customWidth="1"/>
  </cols>
  <sheetData>
    <row r="1" spans="1:19" x14ac:dyDescent="0.3">
      <c r="A1" s="2" t="s">
        <v>13</v>
      </c>
      <c r="B1" s="2"/>
      <c r="F1" s="1"/>
      <c r="G1" s="1" t="s">
        <v>29</v>
      </c>
      <c r="H1" s="1" t="s">
        <v>30</v>
      </c>
      <c r="I1" s="1" t="s">
        <v>31</v>
      </c>
    </row>
    <row r="2" spans="1:19" x14ac:dyDescent="0.3">
      <c r="A2" s="3" t="s">
        <v>0</v>
      </c>
      <c r="B2" s="3">
        <v>2.5000000000000001E-3</v>
      </c>
      <c r="F2" s="1" t="s">
        <v>26</v>
      </c>
      <c r="G2" s="1">
        <v>0.12</v>
      </c>
      <c r="H2" s="1">
        <v>0.05</v>
      </c>
      <c r="I2" s="1">
        <v>20</v>
      </c>
      <c r="P2" s="7" t="s">
        <v>14</v>
      </c>
      <c r="Q2" s="7" t="s">
        <v>15</v>
      </c>
      <c r="R2" s="7" t="s">
        <v>16</v>
      </c>
      <c r="S2" s="7" t="s">
        <v>17</v>
      </c>
    </row>
    <row r="3" spans="1:19" x14ac:dyDescent="0.3">
      <c r="A3" s="3" t="s">
        <v>1</v>
      </c>
      <c r="B3" s="3">
        <v>5.8999999999999999E-3</v>
      </c>
      <c r="F3" s="1" t="s">
        <v>27</v>
      </c>
      <c r="G3" s="1">
        <v>0.18</v>
      </c>
      <c r="H3" s="1">
        <v>0.05</v>
      </c>
      <c r="I3" s="1">
        <v>20</v>
      </c>
      <c r="P3" s="8" t="s">
        <v>18</v>
      </c>
      <c r="Q3" s="7" t="s">
        <v>26</v>
      </c>
      <c r="R3" s="7" t="s">
        <v>32</v>
      </c>
      <c r="S3" s="7">
        <f>G2*I2</f>
        <v>2.4</v>
      </c>
    </row>
    <row r="4" spans="1:19" x14ac:dyDescent="0.3">
      <c r="A4" s="3" t="s">
        <v>2</v>
      </c>
      <c r="B4" s="3">
        <v>8.8999999999999999E-3</v>
      </c>
      <c r="P4" s="8"/>
      <c r="Q4" s="7" t="s">
        <v>27</v>
      </c>
      <c r="R4" s="7" t="s">
        <v>33</v>
      </c>
      <c r="S4" s="7">
        <f>G3*I3</f>
        <v>3.5999999999999996</v>
      </c>
    </row>
    <row r="5" spans="1:19" x14ac:dyDescent="0.3">
      <c r="A5" s="3" t="s">
        <v>3</v>
      </c>
      <c r="B5" s="3">
        <v>1.43E-2</v>
      </c>
      <c r="P5" s="8"/>
      <c r="Q5" s="7" t="s">
        <v>28</v>
      </c>
      <c r="R5" s="7" t="s">
        <v>34</v>
      </c>
      <c r="S5" s="15">
        <f>S3+S4</f>
        <v>6</v>
      </c>
    </row>
    <row r="6" spans="1:19" x14ac:dyDescent="0.3">
      <c r="A6" s="3" t="s">
        <v>4</v>
      </c>
      <c r="B6" s="3">
        <v>2.1399999999999999E-2</v>
      </c>
      <c r="P6" s="8" t="s">
        <v>19</v>
      </c>
      <c r="Q6" s="7" t="s">
        <v>26</v>
      </c>
      <c r="R6" s="7" t="s">
        <v>35</v>
      </c>
      <c r="S6" s="7">
        <f>1 - SUM(B2,B4,B7)</f>
        <v>0.95650000000000002</v>
      </c>
    </row>
    <row r="7" spans="1:19" x14ac:dyDescent="0.3">
      <c r="A7" s="3" t="s">
        <v>5</v>
      </c>
      <c r="B7" s="3">
        <v>3.2099999999999997E-2</v>
      </c>
      <c r="P7" s="8"/>
      <c r="Q7" s="7" t="s">
        <v>27</v>
      </c>
      <c r="R7" s="7" t="s">
        <v>41</v>
      </c>
      <c r="S7" s="7">
        <f>1 - SUM(B2,B3,B5,B8)</f>
        <v>0.94300000000000006</v>
      </c>
    </row>
    <row r="8" spans="1:19" x14ac:dyDescent="0.3">
      <c r="A8" s="3" t="s">
        <v>6</v>
      </c>
      <c r="B8" s="3">
        <v>3.4299999999999997E-2</v>
      </c>
      <c r="P8" s="8"/>
      <c r="Q8" s="7" t="s">
        <v>28</v>
      </c>
      <c r="R8" s="7" t="s">
        <v>42</v>
      </c>
      <c r="S8" s="15">
        <f>1 -B2</f>
        <v>0.99750000000000005</v>
      </c>
    </row>
    <row r="9" spans="1:19" x14ac:dyDescent="0.3">
      <c r="A9" s="3" t="s">
        <v>7</v>
      </c>
      <c r="B9" s="3">
        <v>5.1400000000000001E-2</v>
      </c>
      <c r="P9" s="8" t="s">
        <v>20</v>
      </c>
      <c r="Q9" s="7" t="s">
        <v>26</v>
      </c>
      <c r="R9" s="7" t="s">
        <v>36</v>
      </c>
      <c r="S9" s="7">
        <f>SUM(B5,B9,B12) + 2 *SUM(B13,B11,B8)</f>
        <v>1.4537</v>
      </c>
    </row>
    <row r="10" spans="1:19" x14ac:dyDescent="0.3">
      <c r="A10" s="3" t="s">
        <v>8</v>
      </c>
      <c r="B10" s="3">
        <v>7.7100000000000002E-2</v>
      </c>
      <c r="P10" s="8"/>
      <c r="Q10" s="7" t="s">
        <v>27</v>
      </c>
      <c r="R10" s="7" t="s">
        <v>37</v>
      </c>
      <c r="S10" s="7">
        <f>SUM(B7,B10,B12,B13)</f>
        <v>0.73809999999999998</v>
      </c>
    </row>
    <row r="11" spans="1:19" x14ac:dyDescent="0.3">
      <c r="A11" s="3" t="s">
        <v>9</v>
      </c>
      <c r="B11" s="3">
        <v>0.12330000000000001</v>
      </c>
      <c r="P11" s="8"/>
      <c r="Q11" s="7" t="s">
        <v>28</v>
      </c>
      <c r="R11" s="7" t="s">
        <v>38</v>
      </c>
      <c r="S11" s="15">
        <f>S9+S10</f>
        <v>2.1917999999999997</v>
      </c>
    </row>
    <row r="12" spans="1:19" x14ac:dyDescent="0.3">
      <c r="A12" s="3" t="s">
        <v>10</v>
      </c>
      <c r="B12" s="3">
        <v>0.185</v>
      </c>
      <c r="P12" s="8" t="s">
        <v>21</v>
      </c>
      <c r="Q12" s="7" t="s">
        <v>26</v>
      </c>
      <c r="R12" s="7" t="s">
        <v>39</v>
      </c>
      <c r="S12" s="7">
        <f>S9+S6</f>
        <v>2.4102000000000001</v>
      </c>
    </row>
    <row r="13" spans="1:19" x14ac:dyDescent="0.3">
      <c r="A13" s="3" t="s">
        <v>11</v>
      </c>
      <c r="B13" s="3">
        <v>0.44390000000000002</v>
      </c>
      <c r="P13" s="8"/>
      <c r="Q13" s="7" t="s">
        <v>27</v>
      </c>
      <c r="R13" s="7" t="s">
        <v>43</v>
      </c>
      <c r="S13" s="7">
        <f>S10+S7</f>
        <v>1.6811</v>
      </c>
    </row>
    <row r="14" spans="1:19" x14ac:dyDescent="0.3">
      <c r="A14" s="3" t="s">
        <v>12</v>
      </c>
      <c r="B14" s="3">
        <f>SUM(B2:B13)</f>
        <v>1.0001</v>
      </c>
      <c r="P14" s="8"/>
      <c r="Q14" s="7" t="s">
        <v>28</v>
      </c>
      <c r="R14" s="7" t="s">
        <v>40</v>
      </c>
      <c r="S14" s="15">
        <f>S12+S13</f>
        <v>4.0913000000000004</v>
      </c>
    </row>
    <row r="15" spans="1:19" x14ac:dyDescent="0.3">
      <c r="P15" s="8" t="s">
        <v>22</v>
      </c>
      <c r="Q15" s="7" t="s">
        <v>26</v>
      </c>
      <c r="R15" s="7" t="s">
        <v>44</v>
      </c>
      <c r="S15" s="7">
        <f>B13+B11+B8</f>
        <v>0.60150000000000003</v>
      </c>
    </row>
    <row r="16" spans="1:19" x14ac:dyDescent="0.3">
      <c r="P16" s="8"/>
      <c r="Q16" s="7" t="s">
        <v>27</v>
      </c>
      <c r="R16" s="7" t="s">
        <v>45</v>
      </c>
      <c r="S16" s="7">
        <f>B7+B10+B13+B12</f>
        <v>0.73809999999999998</v>
      </c>
    </row>
    <row r="17" spans="1:23" x14ac:dyDescent="0.3">
      <c r="P17" s="8"/>
      <c r="Q17" s="7" t="s">
        <v>28</v>
      </c>
      <c r="R17" s="7" t="s">
        <v>46</v>
      </c>
      <c r="S17" s="15">
        <f>S15 * 0.4 +S16 *0.6</f>
        <v>0.68345999999999996</v>
      </c>
    </row>
    <row r="18" spans="1:23" x14ac:dyDescent="0.3">
      <c r="P18" s="8" t="s">
        <v>23</v>
      </c>
      <c r="Q18" s="7" t="s">
        <v>26</v>
      </c>
      <c r="R18" s="7" t="s">
        <v>47</v>
      </c>
      <c r="S18" s="7" t="s">
        <v>47</v>
      </c>
    </row>
    <row r="19" spans="1:23" x14ac:dyDescent="0.3">
      <c r="P19" s="8"/>
      <c r="Q19" s="7" t="s">
        <v>27</v>
      </c>
      <c r="R19" s="7" t="s">
        <v>47</v>
      </c>
      <c r="S19" s="7" t="s">
        <v>47</v>
      </c>
    </row>
    <row r="20" spans="1:23" x14ac:dyDescent="0.3">
      <c r="P20" s="8"/>
      <c r="Q20" s="7" t="s">
        <v>28</v>
      </c>
      <c r="R20" s="9" t="s">
        <v>48</v>
      </c>
      <c r="S20" s="15">
        <f>0.3 * ( 1 - S17)</f>
        <v>9.4962000000000005E-2</v>
      </c>
    </row>
    <row r="21" spans="1:23" x14ac:dyDescent="0.3">
      <c r="P21" s="8" t="s">
        <v>24</v>
      </c>
      <c r="Q21" s="7" t="s">
        <v>26</v>
      </c>
      <c r="R21" s="7" t="s">
        <v>47</v>
      </c>
      <c r="S21" s="7" t="s">
        <v>47</v>
      </c>
    </row>
    <row r="22" spans="1:23" x14ac:dyDescent="0.3">
      <c r="P22" s="8"/>
      <c r="Q22" s="7" t="s">
        <v>27</v>
      </c>
      <c r="R22" s="7" t="s">
        <v>47</v>
      </c>
      <c r="S22" s="7" t="s">
        <v>47</v>
      </c>
    </row>
    <row r="23" spans="1:23" x14ac:dyDescent="0.3">
      <c r="P23" s="8"/>
      <c r="Q23" s="7" t="s">
        <v>28</v>
      </c>
      <c r="R23" s="9" t="s">
        <v>49</v>
      </c>
      <c r="S23" s="15">
        <f xml:space="preserve"> S11 / S20</f>
        <v>23.080811271877167</v>
      </c>
      <c r="W23" t="s">
        <v>51</v>
      </c>
    </row>
    <row r="24" spans="1:23" x14ac:dyDescent="0.3">
      <c r="P24" s="8" t="s">
        <v>25</v>
      </c>
      <c r="Q24" s="7" t="s">
        <v>26</v>
      </c>
      <c r="R24" s="7" t="s">
        <v>47</v>
      </c>
      <c r="S24" s="7" t="s">
        <v>47</v>
      </c>
    </row>
    <row r="25" spans="1:23" x14ac:dyDescent="0.3">
      <c r="P25" s="8"/>
      <c r="Q25" s="7" t="s">
        <v>27</v>
      </c>
      <c r="R25" s="7" t="s">
        <v>47</v>
      </c>
      <c r="S25" s="7" t="s">
        <v>47</v>
      </c>
    </row>
    <row r="26" spans="1:23" x14ac:dyDescent="0.3">
      <c r="P26" s="8"/>
      <c r="Q26" s="7" t="s">
        <v>28</v>
      </c>
      <c r="R26" s="10" t="s">
        <v>50</v>
      </c>
      <c r="S26" s="15">
        <f>I3+S23</f>
        <v>43.080811271877167</v>
      </c>
    </row>
    <row r="32" spans="1:23" x14ac:dyDescent="0.3">
      <c r="A32" s="5" t="s">
        <v>13</v>
      </c>
      <c r="B32" s="6"/>
      <c r="F32" s="1"/>
      <c r="G32" s="1" t="s">
        <v>29</v>
      </c>
      <c r="H32" s="1" t="s">
        <v>30</v>
      </c>
      <c r="I32" s="1" t="s">
        <v>31</v>
      </c>
      <c r="J32" s="11" t="s">
        <v>52</v>
      </c>
    </row>
    <row r="33" spans="1:30" x14ac:dyDescent="0.3">
      <c r="A33" s="4" t="s">
        <v>0</v>
      </c>
      <c r="B33" s="4">
        <v>1.9699999999999999E-2</v>
      </c>
      <c r="F33" s="1" t="s">
        <v>26</v>
      </c>
      <c r="G33" s="1">
        <v>0.06</v>
      </c>
      <c r="H33" s="1">
        <v>1.2E-2</v>
      </c>
      <c r="I33" s="1">
        <v>81.7</v>
      </c>
      <c r="J33" s="11">
        <v>0.2</v>
      </c>
      <c r="P33" s="12" t="s">
        <v>14</v>
      </c>
      <c r="Q33" s="12" t="s">
        <v>55</v>
      </c>
      <c r="R33" s="12" t="s">
        <v>16</v>
      </c>
      <c r="S33" s="12" t="s">
        <v>17</v>
      </c>
      <c r="U33" s="1" t="s">
        <v>28</v>
      </c>
      <c r="V33" s="1" t="s">
        <v>18</v>
      </c>
      <c r="W33" s="1" t="s">
        <v>19</v>
      </c>
      <c r="X33" s="1" t="s">
        <v>20</v>
      </c>
      <c r="Y33" s="1" t="s">
        <v>21</v>
      </c>
      <c r="Z33" s="1" t="s">
        <v>22</v>
      </c>
      <c r="AA33" s="1" t="s">
        <v>23</v>
      </c>
      <c r="AB33" s="1" t="s">
        <v>24</v>
      </c>
      <c r="AC33" s="1" t="s">
        <v>25</v>
      </c>
      <c r="AD33" s="1"/>
    </row>
    <row r="34" spans="1:30" x14ac:dyDescent="0.3">
      <c r="A34" s="4" t="s">
        <v>1</v>
      </c>
      <c r="B34" s="4">
        <v>9.1300000000000006E-2</v>
      </c>
      <c r="F34" s="1" t="s">
        <v>27</v>
      </c>
      <c r="G34" s="1">
        <v>0.24</v>
      </c>
      <c r="H34" s="1">
        <v>0.217</v>
      </c>
      <c r="I34" s="1">
        <v>4.5999999999999996</v>
      </c>
      <c r="J34" s="11">
        <v>0.8</v>
      </c>
      <c r="P34" s="12" t="s">
        <v>18</v>
      </c>
      <c r="Q34" s="12" t="s">
        <v>54</v>
      </c>
      <c r="R34" s="12" t="s">
        <v>32</v>
      </c>
      <c r="S34" s="12">
        <f>G33*I33</f>
        <v>4.9020000000000001</v>
      </c>
      <c r="U34" s="1" t="s">
        <v>63</v>
      </c>
      <c r="V34" s="17">
        <f>$S$5</f>
        <v>6</v>
      </c>
      <c r="W34" s="1">
        <f>$S$8</f>
        <v>0.99750000000000005</v>
      </c>
      <c r="X34" s="1">
        <f>$S$11</f>
        <v>2.1917999999999997</v>
      </c>
      <c r="Y34" s="1">
        <f>$S$14</f>
        <v>4.0913000000000004</v>
      </c>
      <c r="Z34" s="1">
        <f>$S17</f>
        <v>0.68345999999999996</v>
      </c>
      <c r="AA34" s="1">
        <f>$S$20</f>
        <v>9.4962000000000005E-2</v>
      </c>
      <c r="AB34" s="1">
        <f>$S$23</f>
        <v>23.080811271877167</v>
      </c>
      <c r="AC34" s="1">
        <f>$S$26</f>
        <v>43.080811271877167</v>
      </c>
      <c r="AD34" s="1"/>
    </row>
    <row r="35" spans="1:30" x14ac:dyDescent="0.3">
      <c r="A35" s="4" t="s">
        <v>2</v>
      </c>
      <c r="B35" s="4">
        <v>2.2100000000000002E-2</v>
      </c>
      <c r="F35" t="s">
        <v>62</v>
      </c>
      <c r="I35">
        <v>20</v>
      </c>
      <c r="P35" s="12"/>
      <c r="Q35" s="12" t="s">
        <v>53</v>
      </c>
      <c r="R35" s="12" t="s">
        <v>33</v>
      </c>
      <c r="S35" s="12">
        <f>G34*I34</f>
        <v>1.1039999999999999</v>
      </c>
      <c r="U35" s="1" t="s">
        <v>64</v>
      </c>
      <c r="V35" s="1">
        <f>S36</f>
        <v>6.0060000000000002</v>
      </c>
      <c r="W35" s="1">
        <f>S39</f>
        <v>0.98029999999999995</v>
      </c>
      <c r="X35" s="1">
        <f>S42</f>
        <v>2.0745</v>
      </c>
      <c r="Y35" s="1">
        <f>S45</f>
        <v>3.0547999999999997</v>
      </c>
      <c r="Z35" s="1">
        <f>S48</f>
        <v>0.10540000000000001</v>
      </c>
      <c r="AA35" s="1">
        <f>S51</f>
        <v>0.26837999999999995</v>
      </c>
      <c r="AB35" s="1">
        <f>S54</f>
        <v>7.7297116029510411</v>
      </c>
      <c r="AC35" s="1">
        <f>S57</f>
        <v>27.729711602951042</v>
      </c>
      <c r="AD35" s="1"/>
    </row>
    <row r="36" spans="1:30" x14ac:dyDescent="0.3">
      <c r="A36" s="4" t="s">
        <v>3</v>
      </c>
      <c r="B36" s="4">
        <v>0.13950000000000001</v>
      </c>
      <c r="P36" s="12"/>
      <c r="Q36" s="12" t="s">
        <v>28</v>
      </c>
      <c r="R36" s="12" t="s">
        <v>34</v>
      </c>
      <c r="S36" s="16">
        <f>S34+S35</f>
        <v>6.0060000000000002</v>
      </c>
    </row>
    <row r="37" spans="1:30" x14ac:dyDescent="0.3">
      <c r="A37" s="4" t="s">
        <v>4</v>
      </c>
      <c r="B37" s="4">
        <v>1.7100000000000001E-2</v>
      </c>
      <c r="P37" s="12" t="s">
        <v>19</v>
      </c>
      <c r="Q37" s="12" t="s">
        <v>54</v>
      </c>
      <c r="R37" s="12" t="s">
        <v>59</v>
      </c>
      <c r="S37" s="12">
        <f>1 - B33-B35-B37-B39-B41</f>
        <v>0.9131999999999999</v>
      </c>
    </row>
    <row r="38" spans="1:30" x14ac:dyDescent="0.3">
      <c r="A38" s="4" t="s">
        <v>5</v>
      </c>
      <c r="B38" s="4">
        <v>0.19500000000000001</v>
      </c>
      <c r="P38" s="12"/>
      <c r="Q38" s="12" t="s">
        <v>53</v>
      </c>
      <c r="R38" s="12" t="s">
        <v>56</v>
      </c>
      <c r="S38" s="12">
        <f>1 - B33-B34-B36-B38-B40</f>
        <v>6.7099999999999771E-2</v>
      </c>
    </row>
    <row r="39" spans="1:30" x14ac:dyDescent="0.3">
      <c r="A39" s="4" t="s">
        <v>6</v>
      </c>
      <c r="B39" s="4">
        <v>1.7999999999999999E-2</v>
      </c>
      <c r="P39" s="12"/>
      <c r="Q39" s="12" t="s">
        <v>28</v>
      </c>
      <c r="R39" s="12" t="s">
        <v>42</v>
      </c>
      <c r="S39" s="16">
        <f>1 -B33</f>
        <v>0.98029999999999995</v>
      </c>
    </row>
    <row r="40" spans="1:30" x14ac:dyDescent="0.3">
      <c r="A40" s="4" t="s">
        <v>7</v>
      </c>
      <c r="B40" s="4">
        <v>0.4874</v>
      </c>
      <c r="P40" s="12" t="s">
        <v>20</v>
      </c>
      <c r="Q40" s="12" t="s">
        <v>54</v>
      </c>
      <c r="R40" s="12" t="s">
        <v>58</v>
      </c>
      <c r="S40" s="12">
        <f>(B36) + 2 *(B38) + 3 * (B40)</f>
        <v>1.9917</v>
      </c>
    </row>
    <row r="41" spans="1:30" x14ac:dyDescent="0.3">
      <c r="A41" s="4" t="s">
        <v>8</v>
      </c>
      <c r="B41" s="4">
        <v>9.9000000000000008E-3</v>
      </c>
      <c r="P41" s="12"/>
      <c r="Q41" s="12" t="s">
        <v>53</v>
      </c>
      <c r="R41" s="12" t="s">
        <v>57</v>
      </c>
      <c r="S41" s="12">
        <f>B37+2 *B39 +3 *B41</f>
        <v>8.2799999999999999E-2</v>
      </c>
    </row>
    <row r="42" spans="1:30" x14ac:dyDescent="0.3">
      <c r="A42" s="4"/>
      <c r="B42" s="4"/>
      <c r="P42" s="12"/>
      <c r="Q42" s="12" t="s">
        <v>28</v>
      </c>
      <c r="R42" s="12" t="s">
        <v>38</v>
      </c>
      <c r="S42" s="16">
        <f>S40+S41</f>
        <v>2.0745</v>
      </c>
    </row>
    <row r="43" spans="1:30" x14ac:dyDescent="0.3">
      <c r="A43" s="4"/>
      <c r="B43" s="4"/>
      <c r="P43" s="12" t="s">
        <v>21</v>
      </c>
      <c r="Q43" s="12" t="s">
        <v>54</v>
      </c>
      <c r="R43" s="12" t="s">
        <v>39</v>
      </c>
      <c r="S43" s="12">
        <f>S40+S37</f>
        <v>2.9049</v>
      </c>
    </row>
    <row r="44" spans="1:30" x14ac:dyDescent="0.3">
      <c r="A44" s="4"/>
      <c r="B44" s="4"/>
      <c r="P44" s="12"/>
      <c r="Q44" s="12" t="s">
        <v>53</v>
      </c>
      <c r="R44" s="12" t="s">
        <v>43</v>
      </c>
      <c r="S44" s="12">
        <f>S41+S38</f>
        <v>0.14989999999999976</v>
      </c>
    </row>
    <row r="45" spans="1:30" x14ac:dyDescent="0.3">
      <c r="A45" s="4"/>
      <c r="B45" s="4">
        <f>SUM(B33:B41)</f>
        <v>1</v>
      </c>
      <c r="P45" s="12"/>
      <c r="Q45" s="12" t="s">
        <v>28</v>
      </c>
      <c r="R45" s="12" t="s">
        <v>40</v>
      </c>
      <c r="S45" s="16">
        <f>S43+S44</f>
        <v>3.0547999999999997</v>
      </c>
    </row>
    <row r="46" spans="1:30" x14ac:dyDescent="0.3">
      <c r="P46" s="12" t="s">
        <v>22</v>
      </c>
      <c r="Q46" s="12" t="s">
        <v>54</v>
      </c>
      <c r="R46" s="12" t="s">
        <v>60</v>
      </c>
      <c r="S46" s="12">
        <f>B40</f>
        <v>0.4874</v>
      </c>
    </row>
    <row r="47" spans="1:30" x14ac:dyDescent="0.3">
      <c r="P47" s="12"/>
      <c r="Q47" s="12" t="s">
        <v>53</v>
      </c>
      <c r="R47" s="12" t="s">
        <v>61</v>
      </c>
      <c r="S47" s="12">
        <f>B41</f>
        <v>9.9000000000000008E-3</v>
      </c>
    </row>
    <row r="48" spans="1:30" x14ac:dyDescent="0.3">
      <c r="P48" s="12"/>
      <c r="Q48" s="12" t="s">
        <v>28</v>
      </c>
      <c r="R48" s="12" t="s">
        <v>46</v>
      </c>
      <c r="S48" s="16">
        <f>S46 * 0.2 +S47 *0.8</f>
        <v>0.10540000000000001</v>
      </c>
    </row>
    <row r="49" spans="16:19" x14ac:dyDescent="0.3">
      <c r="P49" s="12" t="s">
        <v>23</v>
      </c>
      <c r="Q49" s="12" t="s">
        <v>54</v>
      </c>
      <c r="R49" s="12" t="s">
        <v>47</v>
      </c>
      <c r="S49" s="12" t="s">
        <v>47</v>
      </c>
    </row>
    <row r="50" spans="16:19" x14ac:dyDescent="0.3">
      <c r="P50" s="12"/>
      <c r="Q50" s="12" t="s">
        <v>53</v>
      </c>
      <c r="R50" s="12" t="s">
        <v>47</v>
      </c>
      <c r="S50" s="12" t="s">
        <v>47</v>
      </c>
    </row>
    <row r="51" spans="16:19" x14ac:dyDescent="0.3">
      <c r="P51" s="12"/>
      <c r="Q51" s="12" t="s">
        <v>28</v>
      </c>
      <c r="R51" s="13" t="s">
        <v>48</v>
      </c>
      <c r="S51" s="16">
        <f>0.3 * ( 1 - S48)</f>
        <v>0.26837999999999995</v>
      </c>
    </row>
    <row r="52" spans="16:19" x14ac:dyDescent="0.3">
      <c r="P52" s="12" t="s">
        <v>24</v>
      </c>
      <c r="Q52" s="12" t="s">
        <v>54</v>
      </c>
      <c r="R52" s="12" t="s">
        <v>47</v>
      </c>
      <c r="S52" s="12" t="s">
        <v>47</v>
      </c>
    </row>
    <row r="53" spans="16:19" x14ac:dyDescent="0.3">
      <c r="P53" s="12"/>
      <c r="Q53" s="12" t="s">
        <v>53</v>
      </c>
      <c r="R53" s="12" t="s">
        <v>47</v>
      </c>
      <c r="S53" s="12" t="s">
        <v>47</v>
      </c>
    </row>
    <row r="54" spans="16:19" x14ac:dyDescent="0.3">
      <c r="P54" s="12"/>
      <c r="Q54" s="12" t="s">
        <v>28</v>
      </c>
      <c r="R54" s="13" t="s">
        <v>49</v>
      </c>
      <c r="S54" s="16">
        <f xml:space="preserve"> S42 / S51</f>
        <v>7.7297116029510411</v>
      </c>
    </row>
    <row r="55" spans="16:19" x14ac:dyDescent="0.3">
      <c r="P55" s="12" t="s">
        <v>25</v>
      </c>
      <c r="Q55" s="12" t="s">
        <v>54</v>
      </c>
      <c r="R55" s="12" t="s">
        <v>47</v>
      </c>
      <c r="S55" s="12" t="s">
        <v>47</v>
      </c>
    </row>
    <row r="56" spans="16:19" x14ac:dyDescent="0.3">
      <c r="P56" s="12"/>
      <c r="Q56" s="12" t="s">
        <v>53</v>
      </c>
      <c r="R56" s="12" t="s">
        <v>47</v>
      </c>
      <c r="S56" s="12" t="s">
        <v>47</v>
      </c>
    </row>
    <row r="57" spans="16:19" x14ac:dyDescent="0.3">
      <c r="P57" s="12"/>
      <c r="Q57" s="12" t="s">
        <v>28</v>
      </c>
      <c r="R57" s="14" t="s">
        <v>50</v>
      </c>
      <c r="S57" s="16">
        <f>I35+S54</f>
        <v>27.729711602951042</v>
      </c>
    </row>
  </sheetData>
  <mergeCells count="10">
    <mergeCell ref="A32:B32"/>
    <mergeCell ref="A1:B1"/>
    <mergeCell ref="P3:P5"/>
    <mergeCell ref="P6:P8"/>
    <mergeCell ref="P24:P26"/>
    <mergeCell ref="P21:P23"/>
    <mergeCell ref="P18:P20"/>
    <mergeCell ref="P15:P17"/>
    <mergeCell ref="P9:P11"/>
    <mergeCell ref="P12:P1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DD71DA26-9DEB-4155-935C-F2108E7076B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Лист1!X5:X7</xm:f>
              <xm:sqref>Z11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Тимур Рамеев</dc:creator>
  <cp:lastModifiedBy>Тимур Рамеев</cp:lastModifiedBy>
  <dcterms:created xsi:type="dcterms:W3CDTF">2025-01-26T16:08:26Z</dcterms:created>
  <dcterms:modified xsi:type="dcterms:W3CDTF">2025-01-26T22:46:40Z</dcterms:modified>
</cp:coreProperties>
</file>