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lease Plan"/>
    <sheet r:id="rId2" sheetId="2" name="Product Backlog"/>
    <sheet r:id="rId3" sheetId="3" name="PB Burndown"/>
    <sheet r:id="rId4" sheetId="4" name="Sp1"/>
    <sheet r:id="rId5" sheetId="5" name="Sp2"/>
    <sheet r:id="rId6" sheetId="6" name="Task Slips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fullCalcOnLoad="1"/>
</workbook>
</file>

<file path=xl/sharedStrings.xml><?xml version="1.0" encoding="utf-8"?>
<sst xmlns="http://schemas.openxmlformats.org/spreadsheetml/2006/main" count="225" uniqueCount="151">
  <si>
    <t>Sprint implementation days</t>
  </si>
  <si>
    <t>Effort</t>
  </si>
  <si>
    <t>Remaining on implementation day…</t>
  </si>
  <si>
    <t>Trend calculated based on last</t>
  </si>
  <si>
    <t>Days</t>
  </si>
  <si>
    <t>Totals</t>
  </si>
  <si>
    <t>Task rows</t>
  </si>
  <si>
    <t>Done days</t>
  </si>
  <si>
    <t>Warning! These are necessary</t>
  </si>
  <si>
    <t>Trend</t>
  </si>
  <si>
    <t>template rows</t>
  </si>
  <si>
    <t>Trend Days</t>
  </si>
  <si>
    <t>Task name</t>
  </si>
  <si>
    <t>Story ID</t>
  </si>
  <si>
    <t>Responsible</t>
  </si>
  <si>
    <t>Status</t>
  </si>
  <si>
    <t>Est.</t>
  </si>
  <si>
    <t>Syncing feature</t>
  </si>
  <si>
    <t>James</t>
  </si>
  <si>
    <t>Ongoing</t>
  </si>
  <si>
    <t>Timetable clashes</t>
  </si>
  <si>
    <t>Planned</t>
  </si>
  <si>
    <t>Event templates</t>
  </si>
  <si>
    <t>Calendar viewing (Weekly,Monthly,Yearly)</t>
  </si>
  <si>
    <t>Physical Calendar output</t>
  </si>
  <si>
    <t>Yuki</t>
  </si>
  <si>
    <t>Database connection (Supabase)</t>
  </si>
  <si>
    <t>Null</t>
  </si>
  <si>
    <t>Sam , Shreya</t>
  </si>
  <si>
    <t>CSS</t>
  </si>
  <si>
    <t>Cyrus</t>
  </si>
  <si>
    <t>Login page</t>
  </si>
  <si>
    <t>Sam</t>
  </si>
  <si>
    <t>Signup Page</t>
  </si>
  <si>
    <t>Shreya</t>
  </si>
  <si>
    <t>Show key dates on calendar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</si>
  <si>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</si>
  <si>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</si>
  <si>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</si>
  <si>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</si>
  <si>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</si>
  <si>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</si>
  <si>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</si>
  <si>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</si>
  <si>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</si>
  <si>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</si>
  <si>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</si>
  <si>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</si>
  <si>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</si>
  <si>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</si>
  <si>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</si>
  <si>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</si>
  <si>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</si>
  <si>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</si>
  <si>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</si>
  <si>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</si>
  <si>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</si>
  <si>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</si>
  <si>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</si>
  <si>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</si>
  <si>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</si>
  <si>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</si>
  <si>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</si>
  <si>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</si>
  <si>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</si>
  <si>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</si>
  <si>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</si>
  <si>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</si>
  <si>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</si>
  <si>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</si>
  <si>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</si>
  <si>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Sprint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</si>
  <si>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</si>
  <si>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</si>
  <si>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</si>
  <si>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</si>
  <si>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</si>
  <si>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</si>
  <si>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</si>
  <si>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</si>
  <si>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</si>
  <si>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</si>
  <si>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</si>
  <si>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</si>
  <si>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</si>
  <si>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</si>
  <si>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Product Backlog</t>
  </si>
  <si>
    <t xml:space="preserve"> </t>
  </si>
  <si>
    <t>Story name</t>
  </si>
  <si>
    <t>Size</t>
  </si>
  <si>
    <t>Priority</t>
  </si>
  <si>
    <t>Comments</t>
  </si>
  <si>
    <t>ST1</t>
  </si>
  <si>
    <t xml:space="preserve">As a busy university student, I want to sync my class timetable with my personal calendar (Google, Apple, etc) so I can stay organised. </t>
  </si>
  <si>
    <t>High</t>
  </si>
  <si>
    <t>Develop syncing feature for personal calendar.</t>
  </si>
  <si>
    <t>ST3</t>
  </si>
  <si>
    <t>As a student, I want the web app to provide insights into potential timetable clashes (private and uni) so I can make adjustments  in advance.</t>
  </si>
  <si>
    <t>Show potential timetable clashes</t>
  </si>
  <si>
    <t>ST11</t>
  </si>
  <si>
    <t>As a student, I want the web app to save templates so I don't have to create recurring events from scratch</t>
  </si>
  <si>
    <t>Can save recurring events</t>
  </si>
  <si>
    <t>ST15</t>
  </si>
  <si>
    <t>As a busy student, I want a streamlined view (by agenda / by month etc)to make providing feedback as quick as possible.</t>
  </si>
  <si>
    <t xml:space="preserve">Week, Month, Year, views </t>
  </si>
  <si>
    <t>ST4</t>
  </si>
  <si>
    <t>As a student, I want the app to show me key university dates, so I know when the semester breaks are.</t>
  </si>
  <si>
    <t>Medium</t>
  </si>
  <si>
    <t>ST16</t>
  </si>
  <si>
    <t>As a student, I want to print out a physical calendar with all my classes so it's more accessible.</t>
  </si>
  <si>
    <t>Output a physical calendar for  printing out</t>
  </si>
  <si>
    <t>ST5</t>
  </si>
  <si>
    <t>As a student, I want to be able to search upcoming key dates, so I know when to plan my holidays.</t>
  </si>
  <si>
    <t>ST7</t>
  </si>
  <si>
    <t>As a student, I want to customise the look of my calendar to feel more specific and personalised to me. (Adding icons to papers)</t>
  </si>
  <si>
    <t>Low</t>
  </si>
  <si>
    <t>ST10</t>
  </si>
  <si>
    <t>As a student, I want to be able to share events with my peers, so I can plan hangouts easily.</t>
  </si>
  <si>
    <t>ST6</t>
  </si>
  <si>
    <t xml:space="preserve">As a student preparing for exams, I want to sync my exam timetable with my personal calendar so I can plan my study schedule effectively prior to exams. </t>
  </si>
  <si>
    <t xml:space="preserve">High </t>
  </si>
  <si>
    <t>ST8</t>
  </si>
  <si>
    <t>As a student I want to use a streamlined, simple aesthetic application.</t>
  </si>
  <si>
    <t>ST9</t>
  </si>
  <si>
    <t>As a student I want to be able to view the weather forecast so I know when it rains</t>
  </si>
  <si>
    <t>ST12</t>
  </si>
  <si>
    <t>As a student aiming to excel academically, I want the app to suggest study sessions based on my timetable and exam schedule to optimise my learning.</t>
  </si>
  <si>
    <t>ST14</t>
  </si>
  <si>
    <t>As a student I want to be able to create healthy habits based on available times in my calendar.</t>
  </si>
  <si>
    <t>ST2</t>
  </si>
  <si>
    <t>As a student, I want the app to automatically update my calendar with any changes to my timetable or exam schedule to avoid confusion.</t>
  </si>
  <si>
    <t>Removed</t>
  </si>
  <si>
    <t>You can add comments here to add key detail or explanation to the story. For larger definitions, use external tools and materials.</t>
  </si>
  <si>
    <t>ST13</t>
  </si>
  <si>
    <t>As a group of students taking the same paper, we want suggestions for group study sessions where everyone is free.</t>
  </si>
  <si>
    <t>ST17</t>
  </si>
  <si>
    <t xml:space="preserve">As a student with a hectic schedule, I want the app to send me reminders before each class and exam so I can stay on top of my academic commitments. </t>
  </si>
  <si>
    <t>Increment Plan</t>
  </si>
  <si>
    <t>Incr.</t>
  </si>
  <si>
    <t>Start</t>
  </si>
  <si>
    <t>End</t>
  </si>
  <si>
    <t>Release Date</t>
  </si>
  <si>
    <t>Goal</t>
  </si>
  <si>
    <t>Backend completed</t>
  </si>
  <si>
    <t>Template note: Increment plan is intended to collect individual sprints into larger releases. In smaller projects, this is not needed.</t>
  </si>
  <si>
    <t>Sprint Plan</t>
  </si>
  <si>
    <t>Increment</t>
  </si>
  <si>
    <t>Database connection and the user login system, basic backend connections</t>
  </si>
  <si>
    <t>Functional application with interactable features</t>
  </si>
  <si>
    <t>Testing and designing polish</t>
  </si>
  <si>
    <t>Unallocated stories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</si>
</sst>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sprinA/P # Backlog"/>
    <numFmt numFmtId="165" formatCode="sprint # backlog"/>
    <numFmt numFmtId="166" formatCode="#,##0.0"/>
    <numFmt numFmtId="167" formatCode="LasA/P ### sprints"/>
    <numFmt numFmtId="168" formatCode="d.m.yyyy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rgb="FF0000ff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9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5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5" applyNumberFormat="1" borderId="2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2" applyBorder="1" fontId="2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165" applyNumberFormat="1" borderId="1" applyBorder="1" fontId="4" applyFont="1" fillId="0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3" applyFont="1" fillId="0" applyAlignment="1">
      <alignment horizontal="center"/>
    </xf>
    <xf xfId="0" numFmtId="165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165" applyNumberFormat="1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center"/>
    </xf>
    <xf xfId="0" numFmtId="0" borderId="0" fontId="0" fillId="0" applyAlignment="1">
      <alignment wrapText="1"/>
    </xf>
    <xf xfId="0" numFmtId="165" applyNumberFormat="1" borderId="1" applyBorder="1" fontId="3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3" applyNumberFormat="1" borderId="2" applyBorder="1" fontId="3" applyFont="1" fillId="3" applyFill="1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7" applyNumberFormat="1" borderId="1" applyBorder="1" fontId="3" applyFont="1" fillId="0" applyAlignment="1">
      <alignment horizontal="left"/>
    </xf>
    <xf xfId="0" numFmtId="166" applyNumberFormat="1" borderId="2" applyBorder="1" fontId="3" applyFont="1" fillId="3" applyFill="1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1" applyNumberFormat="1" borderId="2" applyBorder="1" fontId="3" applyFont="1" fillId="3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center" wrapText="1"/>
    </xf>
    <xf xfId="0" numFmtId="3" applyNumberFormat="1" borderId="2" applyBorder="1" fontId="2" applyFont="1" fillId="2" applyFill="1" applyAlignment="1">
      <alignment horizontal="center" wrapText="1"/>
    </xf>
    <xf xfId="0" numFmtId="0" borderId="2" applyBorder="1" fontId="2" applyFont="1" fillId="2" applyFill="1" applyAlignment="1">
      <alignment horizontal="center" wrapText="1"/>
    </xf>
    <xf xfId="0" numFmtId="166" applyNumberFormat="1" borderId="2" applyBorder="1" fontId="2" applyFont="1" fillId="2" applyFill="1" applyAlignment="1">
      <alignment horizontal="center" wrapText="1"/>
    </xf>
    <xf xfId="0" numFmtId="3" applyNumberFormat="1" borderId="3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left" wrapText="1"/>
    </xf>
    <xf xfId="0" numFmtId="3" applyNumberFormat="1" borderId="3" applyBorder="1" fontId="2" applyFont="1" fillId="2" applyFill="1" applyAlignment="1">
      <alignment horizontal="center" wrapText="1"/>
    </xf>
    <xf xfId="0" numFmtId="3" applyNumberFormat="1" borderId="2" applyBorder="1" fontId="7" applyFont="1" fillId="2" applyFill="1" applyAlignment="1">
      <alignment horizontal="center" wrapText="1"/>
    </xf>
    <xf xfId="0" numFmtId="0" borderId="1" applyBorder="1" fontId="3" applyFont="1" fillId="0" applyAlignment="1">
      <alignment horizontal="left" wrapText="1"/>
    </xf>
    <xf xfId="0" numFmtId="3" applyNumberFormat="1" borderId="2" applyBorder="1" fontId="2" applyFont="1" fillId="2" applyFill="1" applyAlignment="1">
      <alignment horizontal="left" wrapText="1"/>
    </xf>
    <xf xfId="0" numFmtId="3" applyNumberFormat="1" borderId="2" applyBorder="1" fontId="3" applyFont="1" fillId="3" applyFill="1" applyAlignment="1">
      <alignment horizontal="center"/>
    </xf>
    <xf xfId="0" numFmtId="166" applyNumberFormat="1" borderId="1" applyBorder="1" fontId="3" applyFont="1" fillId="0" applyAlignment="1">
      <alignment horizontal="right"/>
    </xf>
    <xf xfId="0" numFmtId="4" applyNumberFormat="1" borderId="2" applyBorder="1" fontId="3" applyFont="1" fillId="3" applyFill="1" applyAlignment="1">
      <alignment horizontal="right"/>
    </xf>
    <xf xfId="0" numFmtId="3" applyNumberFormat="1" borderId="2" applyBorder="1" fontId="3" applyFont="1" fillId="3" applyFill="1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17" applyNumberFormat="1" borderId="1" applyBorder="1" fontId="3" applyFont="1" fillId="0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left" wrapText="1"/>
    </xf>
    <xf xfId="0" numFmtId="0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left" wrapText="1"/>
    </xf>
    <xf xfId="0" numFmtId="0" borderId="1" applyBorder="1" fontId="3" applyFont="1" fillId="0" applyAlignment="1">
      <alignment horizontal="center"/>
    </xf>
    <xf xfId="0" numFmtId="17" applyNumberFormat="1" borderId="1" applyBorder="1" fontId="3" applyFont="1" fillId="0" applyAlignment="1">
      <alignment horizontal="left"/>
    </xf>
    <xf xfId="0" numFmtId="17" applyNumberFormat="1" borderId="1" applyBorder="1" fontId="3" applyFont="1" fillId="0" applyAlignment="1">
      <alignment horizontal="left" wrapText="1"/>
    </xf>
    <xf xfId="0" numFmtId="14" applyNumberFormat="1" borderId="0" fontId="0" fillId="0" applyAlignment="1">
      <alignment horizontal="general"/>
    </xf>
    <xf xfId="0" numFmtId="1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14" applyNumberFormat="1" borderId="5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6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0" borderId="5" applyBorder="1" fontId="2" applyFont="1" fillId="0" applyAlignment="1">
      <alignment horizontal="center"/>
    </xf>
    <xf xfId="0" numFmtId="0" borderId="7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8" applyBorder="1" fontId="3" applyFont="1" fillId="2" applyFill="1" applyAlignment="1">
      <alignment horizontal="center"/>
    </xf>
    <xf xfId="0" numFmtId="168" applyNumberFormat="1" borderId="9" applyBorder="1" fontId="3" applyFont="1" fillId="2" applyFill="1" applyAlignment="1">
      <alignment horizontal="center"/>
    </xf>
    <xf xfId="0" numFmtId="3" applyNumberFormat="1" borderId="9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168" applyNumberFormat="1" borderId="6" applyBorder="1" fontId="3" applyFont="1" fillId="0" applyAlignment="1">
      <alignment horizontal="center"/>
    </xf>
    <xf xfId="0" numFmtId="0" borderId="10" applyBorder="1" fontId="5" applyFont="1" fillId="0" applyAlignment="1">
      <alignment horizontal="left"/>
    </xf>
    <xf xfId="0" numFmtId="3" applyNumberFormat="1" borderId="11" applyBorder="1" fontId="3" applyFont="1" fillId="2" applyFill="1" applyAlignment="1">
      <alignment horizontal="center"/>
    </xf>
    <xf xfId="0" numFmtId="168" applyNumberFormat="1" borderId="2" applyBorder="1" fontId="3" applyFont="1" fillId="2" applyFill="1" applyAlignment="1">
      <alignment horizontal="center"/>
    </xf>
    <xf xfId="0" numFmtId="168" applyNumberFormat="1" borderId="1" applyBorder="1" fontId="3" applyFont="1" fillId="0" applyAlignment="1">
      <alignment horizontal="center"/>
    </xf>
    <xf xfId="0" numFmtId="0" borderId="12" applyBorder="1" fontId="3" applyFont="1" fillId="0" applyAlignment="1">
      <alignment horizontal="left"/>
    </xf>
    <xf xfId="0" numFmtId="3" applyNumberFormat="1" borderId="13" applyBorder="1" fontId="3" applyFont="1" fillId="2" applyFill="1" applyAlignment="1">
      <alignment horizontal="center"/>
    </xf>
    <xf xfId="0" numFmtId="168" applyNumberFormat="1" borderId="14" applyBorder="1" fontId="3" applyFont="1" fillId="2" applyFill="1" applyAlignment="1">
      <alignment horizontal="center"/>
    </xf>
    <xf xfId="0" numFmtId="3" applyNumberFormat="1" borderId="14" applyBorder="1" fontId="3" applyFont="1" fillId="2" applyFill="1" applyAlignment="1">
      <alignment horizontal="center"/>
    </xf>
    <xf xfId="0" numFmtId="0" borderId="15" applyBorder="1" fontId="3" applyFont="1" fillId="0" applyAlignment="1">
      <alignment horizontal="left"/>
    </xf>
    <xf xfId="0" numFmtId="168" applyNumberFormat="1" borderId="15" applyBorder="1" fontId="3" applyFont="1" fillId="0" applyAlignment="1">
      <alignment horizontal="center"/>
    </xf>
    <xf xfId="0" numFmtId="0" borderId="16" applyBorder="1" fontId="3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3" applyNumberFormat="1" borderId="17" applyBorder="1" fontId="2" applyFont="1" fillId="0" applyAlignment="1">
      <alignment horizontal="center"/>
    </xf>
    <xf xfId="0" numFmtId="14" applyNumberFormat="1" borderId="1" applyBorder="1" fontId="3" applyFont="1" fillId="0" applyAlignment="1">
      <alignment horizontal="center"/>
    </xf>
    <xf xfId="0" numFmtId="14" applyNumberFormat="1" borderId="2" applyBorder="1" fontId="3" applyFont="1" fillId="2" applyFill="1" applyAlignment="1">
      <alignment horizontal="center"/>
    </xf>
    <xf xfId="0" numFmtId="3" applyNumberFormat="1" borderId="12" applyBorder="1" fontId="3" applyFont="1" fillId="0" applyAlignment="1">
      <alignment horizontal="center"/>
    </xf>
    <xf xfId="0" numFmtId="0" borderId="12" applyBorder="1" fontId="5" applyFont="1" fillId="0" applyAlignment="1">
      <alignment horizontal="left"/>
    </xf>
    <xf xfId="0" numFmtId="3" applyNumberFormat="1" borderId="18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9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left"/>
    </xf>
    <xf xfId="0" numFmtId="14" applyNumberFormat="1" borderId="6" applyBorder="1" fontId="3" applyFont="1" fillId="0" applyAlignment="1">
      <alignment horizontal="left"/>
    </xf>
    <xf xfId="0" numFmtId="14" applyNumberFormat="1" borderId="6" applyBorder="1" fontId="2" applyFont="1" fillId="0" applyAlignment="1">
      <alignment horizontal="right"/>
    </xf>
    <xf xfId="0" numFmtId="0" borderId="6" applyBorder="1" fontId="3" applyFont="1" fillId="0" applyAlignment="1">
      <alignment horizontal="left"/>
    </xf>
    <xf xfId="0" numFmtId="0" borderId="6" applyBorder="1" fontId="3" applyFont="1" fillId="0" applyAlignment="1">
      <alignment horizontal="center"/>
    </xf>
    <xf xfId="0" numFmtId="14" applyNumberFormat="1" borderId="0" fontId="0" fillId="0" applyAlignment="1">
      <alignment horizontal="general"/>
    </xf>
    <xf xfId="0" numFmtId="14" applyNumberFormat="1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 tabSelected="1"/>
  </sheetViews>
  <sheetFormatPr defaultRowHeight="15" x14ac:dyDescent="0.25"/>
  <cols>
    <col min="1" max="1" style="15" width="7.862142857142857" customWidth="1" bestFit="1"/>
    <col min="2" max="2" style="112" width="10.576428571428572" customWidth="1" bestFit="1"/>
    <col min="3" max="3" style="15" width="9.576428571428572" customWidth="1" bestFit="1"/>
    <col min="4" max="4" style="113" width="10.719285714285713" customWidth="1" bestFit="1"/>
    <col min="5" max="5" style="55" width="10.719285714285713" customWidth="1" bestFit="1"/>
    <col min="6" max="6" style="16" width="8.862142857142858" customWidth="1" bestFit="1"/>
    <col min="7" max="7" style="114" width="13.719285714285713" customWidth="1" bestFit="1"/>
    <col min="8" max="8" style="16" width="59.14785714285715" customWidth="1" bestFit="1"/>
    <col min="9" max="9" style="15" width="10.719285714285713" customWidth="1" bestFit="1"/>
    <col min="10" max="10" style="16" width="12.43357142857143" customWidth="1" bestFit="1"/>
  </cols>
  <sheetData>
    <row x14ac:dyDescent="0.25" r="1" customHeight="1" ht="17.25">
      <c r="A1" s="27" t="s">
        <v>137</v>
      </c>
      <c r="B1" s="69"/>
      <c r="C1" s="4"/>
      <c r="D1" s="70"/>
      <c r="E1" s="28"/>
      <c r="F1" s="3"/>
      <c r="G1" s="71"/>
      <c r="H1" s="3"/>
      <c r="I1" s="4"/>
      <c r="J1" s="3"/>
    </row>
    <row x14ac:dyDescent="0.25" r="2" customHeight="1" ht="17.25">
      <c r="A2" s="4"/>
      <c r="B2" s="69"/>
      <c r="C2" s="4"/>
      <c r="D2" s="70"/>
      <c r="E2" s="28"/>
      <c r="F2" s="3"/>
      <c r="G2" s="71"/>
      <c r="H2" s="3"/>
      <c r="I2" s="4"/>
      <c r="J2" s="3"/>
    </row>
    <row x14ac:dyDescent="0.25" r="3" customHeight="1" ht="17.25">
      <c r="A3" s="72" t="s">
        <v>138</v>
      </c>
      <c r="B3" s="73" t="s">
        <v>139</v>
      </c>
      <c r="C3" s="74" t="s">
        <v>4</v>
      </c>
      <c r="D3" s="75" t="s">
        <v>140</v>
      </c>
      <c r="E3" s="76" t="s">
        <v>89</v>
      </c>
      <c r="F3" s="77" t="s">
        <v>15</v>
      </c>
      <c r="G3" s="78" t="s">
        <v>141</v>
      </c>
      <c r="H3" s="79" t="s">
        <v>142</v>
      </c>
      <c r="I3" s="35"/>
      <c r="J3" s="80"/>
    </row>
    <row x14ac:dyDescent="0.25" r="4" customHeight="1" ht="17.25">
      <c r="A4" s="81">
        <v>1</v>
      </c>
      <c r="B4" s="82">
        <v>45390</v>
      </c>
      <c r="C4" s="83">
        <v>14</v>
      </c>
      <c r="D4" s="82">
        <f>IF(OR(B4="",C4=""),"",B4+C4-1)</f>
        <v>25569.5</v>
      </c>
      <c r="E4" s="84">
        <v>0</v>
      </c>
      <c r="F4" s="3"/>
      <c r="G4" s="85"/>
      <c r="H4" s="86" t="s">
        <v>143</v>
      </c>
      <c r="I4" s="4"/>
      <c r="J4" s="3"/>
    </row>
    <row x14ac:dyDescent="0.25" r="5" customHeight="1" ht="17.25">
      <c r="A5" s="87">
        <v>2</v>
      </c>
      <c r="B5" s="88">
        <f>IF(A5="","",B4+C4)</f>
        <v>25569.5</v>
      </c>
      <c r="C5" s="84">
        <v>14</v>
      </c>
      <c r="D5" s="88">
        <f>IF(OR(B5="",C5=""),"",B5+C5-1)</f>
        <v>25569.5</v>
      </c>
      <c r="E5" s="84">
        <f>IF(A5="","",SUMIF(I$16:I$30,'Release Plan'!A5,E$16:E$30))</f>
      </c>
      <c r="F5" s="3"/>
      <c r="G5" s="89"/>
      <c r="H5" s="90"/>
      <c r="I5" s="4"/>
      <c r="J5" s="3"/>
    </row>
    <row x14ac:dyDescent="0.25" r="6" customHeight="1" ht="17.25">
      <c r="A6" s="87">
        <v>3</v>
      </c>
      <c r="B6" s="88">
        <v>45418</v>
      </c>
      <c r="C6" s="84">
        <v>14</v>
      </c>
      <c r="D6" s="88">
        <f>IF(OR(B6="",C6=""),"",B6+C6-1)</f>
        <v>25569.5</v>
      </c>
      <c r="E6" s="84">
        <f>IF(A6="","",SUMIF(I$16:I$30,'Release Plan'!A6,E$16:E$30))</f>
      </c>
      <c r="F6" s="3"/>
      <c r="G6" s="89"/>
      <c r="H6" s="90"/>
      <c r="I6" s="4"/>
      <c r="J6" s="3"/>
    </row>
    <row x14ac:dyDescent="0.25" r="7" customHeight="1" ht="17.25">
      <c r="A7" s="87"/>
      <c r="B7" s="88"/>
      <c r="C7" s="84">
        <f>IF(A7="","",SUMIF(I$16:I$30,A7,C$16:C$30))</f>
      </c>
      <c r="D7" s="88">
        <f>IF(OR(B7="",C7=""),"",B7+C7-1)</f>
        <v>25569.5</v>
      </c>
      <c r="E7" s="84">
        <f>IF(A7="","",SUMIF(I$16:I$30,'Release Plan'!A7,E$16:E$30))</f>
      </c>
      <c r="F7" s="3"/>
      <c r="G7" s="89"/>
      <c r="H7" s="90"/>
      <c r="I7" s="4"/>
      <c r="J7" s="3"/>
    </row>
    <row x14ac:dyDescent="0.25" r="8" customHeight="1" ht="17.25">
      <c r="A8" s="87"/>
      <c r="B8" s="88"/>
      <c r="C8" s="84">
        <f>IF(A8="","",SUMIF(I$16:I$30,A8,C$16:C$30))</f>
      </c>
      <c r="D8" s="88">
        <f>IF(OR(B8="",C8=""),"",B8+C8-1)</f>
        <v>25569.5</v>
      </c>
      <c r="E8" s="84">
        <f>IF(A8="","",SUMIF(I$16:I$30,'Release Plan'!A8,E$16:E$30))</f>
      </c>
      <c r="F8" s="3"/>
      <c r="G8" s="89"/>
      <c r="H8" s="90"/>
      <c r="I8" s="4"/>
      <c r="J8" s="3"/>
    </row>
    <row x14ac:dyDescent="0.25" r="9" customHeight="1" ht="17.25">
      <c r="A9" s="87"/>
      <c r="B9" s="88"/>
      <c r="C9" s="84">
        <f>IF(A9="","",SUMIF(I$16:I$30,A9,C$16:C$30))</f>
      </c>
      <c r="D9" s="88">
        <f>IF(OR(B9="",C9=""),"",B9+C9-1)</f>
        <v>25569.5</v>
      </c>
      <c r="E9" s="84">
        <f>IF(A9="","",SUMIF(I$16:I$30,'Release Plan'!A9,E$16:E$30))</f>
      </c>
      <c r="F9" s="3"/>
      <c r="G9" s="89"/>
      <c r="H9" s="90"/>
      <c r="I9" s="4"/>
      <c r="J9" s="3"/>
    </row>
    <row x14ac:dyDescent="0.25" r="10" customHeight="1" ht="17.25">
      <c r="A10" s="91"/>
      <c r="B10" s="92"/>
      <c r="C10" s="93">
        <f>IF(A10="","",SUMIF(I$16:I$30,A10,C$16:C$30))</f>
      </c>
      <c r="D10" s="92">
        <f>IF(OR(B10="",C10=""),"",B10+C10-1)</f>
        <v>25569.5</v>
      </c>
      <c r="E10" s="93">
        <f>IF(A10="","",SUMIF(I$16:I$30,'Release Plan'!A10,E$16:E$30))</f>
      </c>
      <c r="F10" s="94"/>
      <c r="G10" s="95"/>
      <c r="H10" s="96"/>
      <c r="I10" s="4"/>
      <c r="J10" s="3"/>
    </row>
    <row x14ac:dyDescent="0.25" r="11" customHeight="1" ht="17.25">
      <c r="A11" s="97" t="s">
        <v>144</v>
      </c>
      <c r="B11" s="69"/>
      <c r="C11" s="4"/>
      <c r="D11" s="70"/>
      <c r="E11" s="28"/>
      <c r="F11" s="3"/>
      <c r="G11" s="71"/>
      <c r="H11" s="3"/>
      <c r="I11" s="4"/>
      <c r="J11" s="3"/>
    </row>
    <row x14ac:dyDescent="0.25" r="12" customHeight="1" ht="17.25">
      <c r="A12" s="4"/>
      <c r="B12" s="69"/>
      <c r="C12" s="4"/>
      <c r="D12" s="70"/>
      <c r="E12" s="28"/>
      <c r="F12" s="3"/>
      <c r="G12" s="71"/>
      <c r="H12" s="3"/>
      <c r="I12" s="4"/>
      <c r="J12" s="3"/>
    </row>
    <row x14ac:dyDescent="0.25" r="13" customHeight="1" ht="17.25">
      <c r="A13" s="27" t="s">
        <v>145</v>
      </c>
      <c r="B13" s="69"/>
      <c r="C13" s="4"/>
      <c r="D13" s="70"/>
      <c r="E13" s="28"/>
      <c r="F13" s="3"/>
      <c r="G13" s="71"/>
      <c r="H13" s="3"/>
      <c r="I13" s="4"/>
      <c r="J13" s="3"/>
    </row>
    <row x14ac:dyDescent="0.25" r="14" customHeight="1" ht="17.25">
      <c r="A14" s="4"/>
      <c r="B14" s="69"/>
      <c r="C14" s="4"/>
      <c r="D14" s="70"/>
      <c r="E14" s="28"/>
      <c r="F14" s="3"/>
      <c r="G14" s="71"/>
      <c r="H14" s="3"/>
      <c r="I14" s="4"/>
      <c r="J14" s="3"/>
    </row>
    <row x14ac:dyDescent="0.25" r="15" customHeight="1" ht="17.25">
      <c r="A15" s="72" t="s">
        <v>71</v>
      </c>
      <c r="B15" s="73" t="s">
        <v>139</v>
      </c>
      <c r="C15" s="76" t="s">
        <v>4</v>
      </c>
      <c r="D15" s="73" t="s">
        <v>140</v>
      </c>
      <c r="E15" s="76" t="s">
        <v>89</v>
      </c>
      <c r="F15" s="77" t="s">
        <v>15</v>
      </c>
      <c r="G15" s="78" t="s">
        <v>141</v>
      </c>
      <c r="H15" s="98" t="s">
        <v>142</v>
      </c>
      <c r="I15" s="99" t="s">
        <v>146</v>
      </c>
      <c r="J15" s="80"/>
    </row>
    <row x14ac:dyDescent="0.25" r="16" customHeight="1" ht="17.25">
      <c r="A16" s="84">
        <v>1</v>
      </c>
      <c r="B16" s="100">
        <v>45390</v>
      </c>
      <c r="C16" s="7">
        <v>14</v>
      </c>
      <c r="D16" s="101">
        <f>IF(AND(B16&lt;&gt;"",C16&lt;&gt;""),B16+C16-1,"")</f>
        <v>25569.5</v>
      </c>
      <c r="E16" s="84"/>
      <c r="F16" s="3" t="s">
        <v>21</v>
      </c>
      <c r="G16" s="71"/>
      <c r="H16" s="86" t="s">
        <v>147</v>
      </c>
      <c r="I16" s="102">
        <v>1</v>
      </c>
      <c r="J16" s="3"/>
    </row>
    <row x14ac:dyDescent="0.25" r="17" customHeight="1" ht="17.25">
      <c r="A17" s="84">
        <v>2</v>
      </c>
      <c r="B17" s="101">
        <f>IF(AND(B16&lt;&gt;"",C16&lt;&gt;"",C17&lt;&gt;""),B16+C16,"")</f>
        <v>25569.5</v>
      </c>
      <c r="C17" s="7">
        <v>14</v>
      </c>
      <c r="D17" s="101">
        <f>IF(AND(B17&lt;&gt;"",C17&lt;&gt;""),B17+C17-1,"")</f>
        <v>25569.5</v>
      </c>
      <c r="E17" s="84"/>
      <c r="F17" s="3" t="s">
        <v>21</v>
      </c>
      <c r="G17" s="71"/>
      <c r="H17" s="103" t="s">
        <v>148</v>
      </c>
      <c r="I17" s="104">
        <v>1</v>
      </c>
      <c r="J17" s="3"/>
    </row>
    <row x14ac:dyDescent="0.25" r="18" customHeight="1" ht="17.25">
      <c r="A18" s="84">
        <v>3</v>
      </c>
      <c r="B18" s="101">
        <f>IF(AND(B17&lt;&gt;"",C17&lt;&gt;"",C18&lt;&gt;""),B17+C17,"")</f>
        <v>25569.5</v>
      </c>
      <c r="C18" s="7">
        <v>14</v>
      </c>
      <c r="D18" s="101">
        <f>IF(AND(B18&lt;&gt;"",C18&lt;&gt;""),B18+C18-1,"")</f>
        <v>25569.5</v>
      </c>
      <c r="E18" s="84"/>
      <c r="F18" s="105">
        <f>IF(AND(OR(F17="Planned",F17="Ongoing"),C18&lt;&gt;""),"Planned","Unplanned")</f>
      </c>
      <c r="G18" s="71"/>
      <c r="H18" s="103" t="s">
        <v>149</v>
      </c>
      <c r="I18" s="104">
        <v>1</v>
      </c>
      <c r="J18" s="3"/>
    </row>
    <row x14ac:dyDescent="0.25" r="19" customHeight="1" ht="17.25">
      <c r="A19" s="84"/>
      <c r="B19" s="101"/>
      <c r="C19" s="7"/>
      <c r="D19" s="101"/>
      <c r="E19" s="84"/>
      <c r="F19" s="3"/>
      <c r="G19" s="71"/>
      <c r="H19" s="90"/>
      <c r="I19" s="104"/>
      <c r="J19" s="3"/>
    </row>
    <row x14ac:dyDescent="0.25" r="20" customHeight="1" ht="17.25">
      <c r="A20" s="84"/>
      <c r="B20" s="101"/>
      <c r="C20" s="7"/>
      <c r="D20" s="101"/>
      <c r="E20" s="84"/>
      <c r="F20" s="3"/>
      <c r="G20" s="71"/>
      <c r="H20" s="90"/>
      <c r="I20" s="104"/>
      <c r="J20" s="3"/>
    </row>
    <row x14ac:dyDescent="0.25" r="21" customHeight="1" ht="17.25">
      <c r="A21" s="84"/>
      <c r="B21" s="101"/>
      <c r="C21" s="7"/>
      <c r="D21" s="101"/>
      <c r="E21" s="84"/>
      <c r="F21" s="3"/>
      <c r="G21" s="71"/>
      <c r="H21" s="90"/>
      <c r="I21" s="104"/>
      <c r="J21" s="3"/>
    </row>
    <row x14ac:dyDescent="0.25" r="22" customHeight="1" ht="17.25">
      <c r="A22" s="84">
        <f>IF(AND(B22&lt;&gt;"",C22&lt;&gt;""),A21+1,"")</f>
      </c>
      <c r="B22" s="101">
        <f>IF(AND(B21&lt;&gt;"",C21&lt;&gt;"",C22&lt;&gt;""),B21+C21,"")</f>
        <v>25569.5</v>
      </c>
      <c r="C22" s="7"/>
      <c r="D22" s="101">
        <f>IF(AND(B22&lt;&gt;"",C22&lt;&gt;""),B22+C22-1,"")</f>
        <v>25569.5</v>
      </c>
      <c r="E22" s="84">
        <f>IF(A22="","",SUMIF('Product Backlog'!E$6:E$103,'Release Plan'!A22,'Product Backlog'!D$6:D$103))</f>
      </c>
      <c r="F22" s="105">
        <f>IF(AND(OR(F21="Planned",F21="Ongoing"),C22&lt;&gt;""),"Planned","Unplanned")</f>
      </c>
      <c r="G22" s="71"/>
      <c r="H22" s="90"/>
      <c r="I22" s="104"/>
      <c r="J22" s="3"/>
    </row>
    <row x14ac:dyDescent="0.25" r="23" customHeight="1" ht="17.25">
      <c r="A23" s="84">
        <f>IF(AND(B23&lt;&gt;"",C23&lt;&gt;""),A22+1,"")</f>
      </c>
      <c r="B23" s="101">
        <f>IF(AND(B22&lt;&gt;"",C22&lt;&gt;"",C23&lt;&gt;""),B22+C22,"")</f>
        <v>25569.5</v>
      </c>
      <c r="C23" s="7"/>
      <c r="D23" s="101">
        <f>IF(AND(B23&lt;&gt;"",C23&lt;&gt;""),B23+C23-1,"")</f>
        <v>25569.5</v>
      </c>
      <c r="E23" s="84">
        <f>IF(A23="","",SUMIF('Product Backlog'!E$6:E$103,'Release Plan'!A23,'Product Backlog'!D$6:D$103))</f>
      </c>
      <c r="F23" s="105">
        <f>IF(AND(OR(F22="Planned",F22="Ongoing"),C23&lt;&gt;""),"Planned","Unplanned")</f>
      </c>
      <c r="G23" s="71"/>
      <c r="H23" s="90"/>
      <c r="I23" s="104"/>
      <c r="J23" s="3"/>
    </row>
    <row x14ac:dyDescent="0.25" r="24" customHeight="1" ht="17.25">
      <c r="A24" s="84">
        <f>IF(AND(B24&lt;&gt;"",C24&lt;&gt;""),A23+1,"")</f>
      </c>
      <c r="B24" s="101">
        <f>IF(AND(B23&lt;&gt;"",C23&lt;&gt;"",C24&lt;&gt;""),B23+C23,"")</f>
        <v>25569.5</v>
      </c>
      <c r="C24" s="7"/>
      <c r="D24" s="101">
        <f>IF(AND(B24&lt;&gt;"",C24&lt;&gt;""),B24+C24-1,"")</f>
        <v>25569.5</v>
      </c>
      <c r="E24" s="84">
        <f>IF(A24="","",SUMIF('Product Backlog'!E$6:E$103,'Release Plan'!A24,'Product Backlog'!D$6:D$103))</f>
      </c>
      <c r="F24" s="105">
        <f>IF(AND(OR(F23="Planned",F23="Ongoing"),C24&lt;&gt;""),"Planned","Unplanned")</f>
      </c>
      <c r="G24" s="71"/>
      <c r="H24" s="90"/>
      <c r="I24" s="104"/>
      <c r="J24" s="3"/>
    </row>
    <row x14ac:dyDescent="0.25" r="25" customHeight="1" ht="17.25">
      <c r="A25" s="84">
        <f>IF(AND(B25&lt;&gt;"",C25&lt;&gt;""),A24+1,"")</f>
      </c>
      <c r="B25" s="101">
        <f>IF(AND(B24&lt;&gt;"",C24&lt;&gt;"",C25&lt;&gt;""),B24+C24,"")</f>
        <v>25569.5</v>
      </c>
      <c r="C25" s="7"/>
      <c r="D25" s="101">
        <f>IF(AND(B25&lt;&gt;"",C25&lt;&gt;""),B25+C25-1,"")</f>
        <v>25569.5</v>
      </c>
      <c r="E25" s="84">
        <f>IF(A25="","",SUMIF('Product Backlog'!E$6:E$103,'Release Plan'!A25,'Product Backlog'!D$6:D$103))</f>
      </c>
      <c r="F25" s="105">
        <f>IF(AND(OR(F24="Planned",F24="Ongoing"),C25&lt;&gt;""),"Planned","Unplanned")</f>
      </c>
      <c r="G25" s="71"/>
      <c r="H25" s="90"/>
      <c r="I25" s="104"/>
      <c r="J25" s="3"/>
    </row>
    <row x14ac:dyDescent="0.25" r="26" customHeight="1" ht="17.25">
      <c r="A26" s="84">
        <f>IF(AND(B26&lt;&gt;"",C26&lt;&gt;""),A25+1,"")</f>
      </c>
      <c r="B26" s="101">
        <f>IF(AND(B25&lt;&gt;"",C25&lt;&gt;"",C26&lt;&gt;""),B25+C25,"")</f>
        <v>25569.5</v>
      </c>
      <c r="C26" s="7"/>
      <c r="D26" s="101">
        <f>IF(AND(B26&lt;&gt;"",C26&lt;&gt;""),B26+C26-1,"")</f>
        <v>25569.5</v>
      </c>
      <c r="E26" s="84">
        <f>IF(A26="","",SUMIF('Product Backlog'!E$6:E$103,'Release Plan'!A26,'Product Backlog'!D$6:D$103))</f>
      </c>
      <c r="F26" s="105">
        <f>IF(AND(OR(F25="Planned",F25="Ongoing"),C26&lt;&gt;""),"Planned","Unplanned")</f>
      </c>
      <c r="G26" s="71"/>
      <c r="H26" s="90"/>
      <c r="I26" s="104"/>
      <c r="J26" s="3"/>
    </row>
    <row x14ac:dyDescent="0.25" r="27" customHeight="1" ht="17.25">
      <c r="A27" s="84">
        <f>IF(AND(B27&lt;&gt;"",C27&lt;&gt;""),A26+1,"")</f>
      </c>
      <c r="B27" s="101">
        <f>IF(AND(B26&lt;&gt;"",C26&lt;&gt;"",C27&lt;&gt;""),B26+C26,"")</f>
        <v>25569.5</v>
      </c>
      <c r="C27" s="7"/>
      <c r="D27" s="101">
        <f>IF(AND(B27&lt;&gt;"",C27&lt;&gt;""),B27+C27-1,"")</f>
        <v>25569.5</v>
      </c>
      <c r="E27" s="84">
        <f>IF(A27="","",SUMIF('Product Backlog'!E$6:E$103,'Release Plan'!A27,'Product Backlog'!D$6:D$103))</f>
      </c>
      <c r="F27" s="105">
        <f>IF(AND(OR(F26="Planned",F26="Ongoing"),C27&lt;&gt;""),"Planned","Unplanned")</f>
      </c>
      <c r="G27" s="71"/>
      <c r="H27" s="90"/>
      <c r="I27" s="104"/>
      <c r="J27" s="3"/>
    </row>
    <row x14ac:dyDescent="0.25" r="28" customHeight="1" ht="17.25">
      <c r="A28" s="84">
        <f>IF(AND(B28&lt;&gt;"",C28&lt;&gt;""),A27+1,"")</f>
      </c>
      <c r="B28" s="101">
        <f>IF(AND(B27&lt;&gt;"",C27&lt;&gt;"",C28&lt;&gt;""),B27+C27,"")</f>
        <v>25569.5</v>
      </c>
      <c r="C28" s="7"/>
      <c r="D28" s="101">
        <f>IF(AND(B28&lt;&gt;"",C28&lt;&gt;""),B28+C28-1,"")</f>
        <v>25569.5</v>
      </c>
      <c r="E28" s="84">
        <f>IF(A28="","",SUMIF('Product Backlog'!E$6:E$103,'Release Plan'!A28,'Product Backlog'!D$6:D$103))</f>
      </c>
      <c r="F28" s="105">
        <f>IF(AND(OR(F27="Planned",F27="Ongoing"),C28&lt;&gt;""),"Planned","Unplanned")</f>
      </c>
      <c r="G28" s="71"/>
      <c r="H28" s="90"/>
      <c r="I28" s="104"/>
      <c r="J28" s="3"/>
    </row>
    <row x14ac:dyDescent="0.25" r="29" customHeight="1" ht="17.25">
      <c r="A29" s="84">
        <f>IF(AND(B29&lt;&gt;"",C29&lt;&gt;""),A28+1,"")</f>
      </c>
      <c r="B29" s="101">
        <f>IF(AND(B28&lt;&gt;"",C28&lt;&gt;"",C29&lt;&gt;""),B28+C28,"")</f>
        <v>25569.5</v>
      </c>
      <c r="C29" s="7"/>
      <c r="D29" s="101">
        <f>IF(AND(B29&lt;&gt;"",C29&lt;&gt;""),B29+C29-1,"")</f>
        <v>25569.5</v>
      </c>
      <c r="E29" s="84">
        <f>IF(A29="","",SUMIF('Product Backlog'!E$6:E$103,'Release Plan'!A29,'Product Backlog'!D$6:D$103))</f>
      </c>
      <c r="F29" s="105">
        <f>IF(AND(OR(F28="Planned",F28="Ongoing"),C29&lt;&gt;""),"Planned","Unplanned")</f>
      </c>
      <c r="G29" s="71"/>
      <c r="H29" s="90"/>
      <c r="I29" s="104"/>
      <c r="J29" s="3"/>
    </row>
    <row x14ac:dyDescent="0.25" r="30" customHeight="1" ht="17.25">
      <c r="A30" s="84">
        <f>IF(AND(B30&lt;&gt;"",C30&lt;&gt;""),A29+1,"")</f>
      </c>
      <c r="B30" s="101">
        <f>IF(AND(B29&lt;&gt;"",C29&lt;&gt;"",C30&lt;&gt;""),B29+C29,"")</f>
        <v>25569.5</v>
      </c>
      <c r="C30" s="7"/>
      <c r="D30" s="101">
        <f>IF(AND(B30&lt;&gt;"",C30&lt;&gt;""),B30+C30-1,"")</f>
        <v>25569.5</v>
      </c>
      <c r="E30" s="84">
        <f>IF(A30="","",SUMIF('Product Backlog'!E$6:E$103,'Release Plan'!A30,'Product Backlog'!D$6:D$103))</f>
      </c>
      <c r="F30" s="105">
        <f>IF(AND(OR(F29="Planned",F29="Ongoing"),C30&lt;&gt;""),"Planned","Unplanned")</f>
      </c>
      <c r="G30" s="71"/>
      <c r="H30" s="96"/>
      <c r="I30" s="106"/>
      <c r="J30" s="3"/>
    </row>
    <row x14ac:dyDescent="0.25" r="31" customHeight="1" ht="17.25">
      <c r="A31" s="107"/>
      <c r="B31" s="108"/>
      <c r="C31" s="107"/>
      <c r="D31" s="109" t="s">
        <v>150</v>
      </c>
      <c r="E31" s="83">
        <f>SUMIF('Product Backlog'!E$6:E$103,"",'Product Backlog'!D$6:D$103)-SUMIF('Product Backlog'!C$6:C$103,"Removed",'Product Backlog'!D$6:D$103)</f>
      </c>
      <c r="F31" s="110"/>
      <c r="G31" s="111"/>
      <c r="H31" s="110"/>
      <c r="I31" s="4"/>
      <c r="J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3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6" width="9.147857142857141" customWidth="1" bestFit="1"/>
    <col min="2" max="2" style="56" width="39.29071428571429" customWidth="1" bestFit="1"/>
    <col min="3" max="3" style="16" width="10.862142857142858" customWidth="1" bestFit="1"/>
    <col min="4" max="4" style="15" width="9.147857142857141" customWidth="1" bestFit="1"/>
    <col min="5" max="5" style="15" width="9.147857142857141" customWidth="1" bestFit="1"/>
    <col min="6" max="6" style="16" width="9.147857142857141" customWidth="1" bestFit="1"/>
    <col min="7" max="7" style="56" width="39.57642857142857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</cols>
  <sheetData>
    <row x14ac:dyDescent="0.25" r="1" customHeight="1" ht="17.25">
      <c r="A1" s="59" t="s">
        <v>86</v>
      </c>
      <c r="B1" s="26"/>
      <c r="C1" s="60" t="s">
        <v>87</v>
      </c>
      <c r="D1" s="4"/>
      <c r="E1" s="4"/>
      <c r="F1" s="3"/>
      <c r="G1" s="26"/>
      <c r="H1" s="3"/>
      <c r="I1" s="3"/>
      <c r="J1" s="3"/>
    </row>
    <row x14ac:dyDescent="0.25" r="2" customHeight="1" ht="17.25">
      <c r="A2" s="3"/>
      <c r="B2" s="26"/>
      <c r="C2" s="3"/>
      <c r="D2" s="61"/>
      <c r="E2" s="4"/>
      <c r="F2" s="3"/>
      <c r="G2" s="26"/>
      <c r="H2" s="3"/>
      <c r="I2" s="3"/>
      <c r="J2" s="3"/>
    </row>
    <row x14ac:dyDescent="0.25" r="3" customHeight="1" ht="17.25">
      <c r="A3" s="3"/>
      <c r="B3" s="26"/>
      <c r="C3" s="3"/>
      <c r="D3" s="4"/>
      <c r="E3" s="4"/>
      <c r="F3" s="3"/>
      <c r="G3" s="26"/>
      <c r="H3" s="3"/>
      <c r="I3" s="3"/>
      <c r="J3" s="3"/>
    </row>
    <row x14ac:dyDescent="0.25" r="4" customHeight="1" ht="17.25">
      <c r="A4" s="62" t="s">
        <v>13</v>
      </c>
      <c r="B4" s="63" t="s">
        <v>88</v>
      </c>
      <c r="C4" s="62" t="s">
        <v>15</v>
      </c>
      <c r="D4" s="45" t="s">
        <v>89</v>
      </c>
      <c r="E4" s="45" t="s">
        <v>71</v>
      </c>
      <c r="F4" s="62" t="s">
        <v>90</v>
      </c>
      <c r="G4" s="63" t="s">
        <v>91</v>
      </c>
      <c r="H4" s="3"/>
      <c r="I4" s="3"/>
      <c r="J4" s="3"/>
    </row>
    <row x14ac:dyDescent="0.25" r="5" customHeight="1" ht="42">
      <c r="A5" s="64" t="s">
        <v>92</v>
      </c>
      <c r="B5" s="65" t="s">
        <v>93</v>
      </c>
      <c r="C5" s="64" t="s">
        <v>21</v>
      </c>
      <c r="D5" s="7">
        <v>4</v>
      </c>
      <c r="E5" s="7">
        <v>1</v>
      </c>
      <c r="F5" s="64" t="s">
        <v>94</v>
      </c>
      <c r="G5" s="65" t="s">
        <v>95</v>
      </c>
      <c r="H5" s="3"/>
      <c r="I5" s="3"/>
      <c r="J5" s="3"/>
    </row>
    <row x14ac:dyDescent="0.25" r="6" customHeight="1" ht="52.5">
      <c r="A6" s="64" t="s">
        <v>96</v>
      </c>
      <c r="B6" s="65" t="s">
        <v>97</v>
      </c>
      <c r="C6" s="66" t="s">
        <v>21</v>
      </c>
      <c r="D6" s="7">
        <v>7</v>
      </c>
      <c r="E6" s="7">
        <v>1</v>
      </c>
      <c r="F6" s="64" t="s">
        <v>94</v>
      </c>
      <c r="G6" s="65" t="s">
        <v>98</v>
      </c>
      <c r="H6" s="3"/>
      <c r="I6" s="3"/>
      <c r="J6" s="3"/>
    </row>
    <row x14ac:dyDescent="0.25" r="7" customHeight="1" ht="39.75">
      <c r="A7" s="64" t="s">
        <v>99</v>
      </c>
      <c r="B7" s="49" t="s">
        <v>100</v>
      </c>
      <c r="C7" s="64" t="s">
        <v>21</v>
      </c>
      <c r="D7" s="7">
        <v>6</v>
      </c>
      <c r="E7" s="7">
        <v>1</v>
      </c>
      <c r="F7" s="64" t="s">
        <v>94</v>
      </c>
      <c r="G7" s="65" t="s">
        <v>101</v>
      </c>
      <c r="H7" s="3"/>
      <c r="I7" s="3"/>
      <c r="J7" s="3"/>
    </row>
    <row x14ac:dyDescent="0.25" r="8" customHeight="1" ht="39.75">
      <c r="A8" s="64" t="s">
        <v>102</v>
      </c>
      <c r="B8" s="49" t="s">
        <v>103</v>
      </c>
      <c r="C8" s="64" t="s">
        <v>21</v>
      </c>
      <c r="D8" s="7">
        <v>6</v>
      </c>
      <c r="E8" s="7">
        <v>1</v>
      </c>
      <c r="F8" s="64" t="s">
        <v>94</v>
      </c>
      <c r="G8" s="65" t="s">
        <v>104</v>
      </c>
      <c r="H8" s="3"/>
      <c r="I8" s="3"/>
      <c r="J8" s="3"/>
    </row>
    <row x14ac:dyDescent="0.25" r="9" customHeight="1" ht="39.75">
      <c r="A9" s="64" t="s">
        <v>105</v>
      </c>
      <c r="B9" s="49" t="s">
        <v>106</v>
      </c>
      <c r="C9" s="66" t="s">
        <v>21</v>
      </c>
      <c r="D9" s="7">
        <v>2</v>
      </c>
      <c r="E9" s="7">
        <v>1</v>
      </c>
      <c r="F9" s="64" t="s">
        <v>107</v>
      </c>
      <c r="G9" s="26"/>
      <c r="H9" s="3"/>
      <c r="I9" s="3"/>
      <c r="J9" s="3"/>
    </row>
    <row x14ac:dyDescent="0.25" r="10" customHeight="1" ht="41.25">
      <c r="A10" s="64" t="s">
        <v>108</v>
      </c>
      <c r="B10" s="65" t="s">
        <v>109</v>
      </c>
      <c r="C10" s="64" t="s">
        <v>19</v>
      </c>
      <c r="D10" s="7">
        <v>6</v>
      </c>
      <c r="E10" s="7">
        <v>1</v>
      </c>
      <c r="F10" s="64" t="s">
        <v>107</v>
      </c>
      <c r="G10" s="65" t="s">
        <v>110</v>
      </c>
      <c r="H10" s="3"/>
      <c r="I10" s="3"/>
      <c r="J10" s="3"/>
    </row>
    <row x14ac:dyDescent="0.25" r="11" customHeight="1" ht="39.75">
      <c r="A11" s="64" t="s">
        <v>111</v>
      </c>
      <c r="B11" s="49" t="s">
        <v>112</v>
      </c>
      <c r="C11" s="66" t="s">
        <v>21</v>
      </c>
      <c r="D11" s="7">
        <v>5</v>
      </c>
      <c r="E11" s="7">
        <v>2</v>
      </c>
      <c r="F11" s="64" t="s">
        <v>107</v>
      </c>
      <c r="G11" s="26"/>
      <c r="H11" s="3"/>
      <c r="I11" s="3"/>
      <c r="J11" s="3"/>
    </row>
    <row x14ac:dyDescent="0.25" r="12" customHeight="1" ht="51">
      <c r="A12" s="64" t="s">
        <v>113</v>
      </c>
      <c r="B12" s="49" t="s">
        <v>114</v>
      </c>
      <c r="C12" s="64" t="s">
        <v>21</v>
      </c>
      <c r="D12" s="7">
        <v>6</v>
      </c>
      <c r="E12" s="7">
        <v>2</v>
      </c>
      <c r="F12" s="64" t="s">
        <v>115</v>
      </c>
      <c r="G12" s="26"/>
      <c r="H12" s="3"/>
      <c r="I12" s="3"/>
      <c r="J12" s="3"/>
    </row>
    <row x14ac:dyDescent="0.25" r="13" customHeight="1" ht="41.25">
      <c r="A13" s="64" t="s">
        <v>116</v>
      </c>
      <c r="B13" s="65" t="s">
        <v>117</v>
      </c>
      <c r="C13" s="64" t="s">
        <v>21</v>
      </c>
      <c r="D13" s="7">
        <v>2</v>
      </c>
      <c r="E13" s="7">
        <v>2</v>
      </c>
      <c r="F13" s="64" t="s">
        <v>107</v>
      </c>
      <c r="G13" s="26"/>
      <c r="H13" s="3"/>
      <c r="I13" s="3"/>
      <c r="J13" s="3"/>
    </row>
    <row x14ac:dyDescent="0.25" r="14" customHeight="1" ht="51">
      <c r="A14" s="64" t="s">
        <v>118</v>
      </c>
      <c r="B14" s="49" t="s">
        <v>119</v>
      </c>
      <c r="C14" s="64" t="s">
        <v>21</v>
      </c>
      <c r="D14" s="7">
        <v>7</v>
      </c>
      <c r="E14" s="7">
        <v>3</v>
      </c>
      <c r="F14" s="64" t="s">
        <v>120</v>
      </c>
      <c r="G14" s="26"/>
      <c r="H14" s="3"/>
      <c r="I14" s="3"/>
      <c r="J14" s="3"/>
    </row>
    <row x14ac:dyDescent="0.25" r="15" customHeight="1" ht="29.25">
      <c r="A15" s="64" t="s">
        <v>121</v>
      </c>
      <c r="B15" s="65" t="s">
        <v>122</v>
      </c>
      <c r="C15" s="64" t="s">
        <v>21</v>
      </c>
      <c r="D15" s="7">
        <v>6</v>
      </c>
      <c r="E15" s="7">
        <v>3</v>
      </c>
      <c r="F15" s="64" t="s">
        <v>115</v>
      </c>
      <c r="G15" s="26"/>
      <c r="H15" s="3"/>
      <c r="I15" s="3"/>
      <c r="J15" s="3"/>
    </row>
    <row x14ac:dyDescent="0.25" r="16" customHeight="1" ht="28.5">
      <c r="A16" s="64" t="s">
        <v>123</v>
      </c>
      <c r="B16" s="49" t="s">
        <v>124</v>
      </c>
      <c r="C16" s="64" t="s">
        <v>21</v>
      </c>
      <c r="D16" s="7">
        <v>5</v>
      </c>
      <c r="E16" s="7">
        <v>3</v>
      </c>
      <c r="F16" s="64" t="s">
        <v>115</v>
      </c>
      <c r="G16" s="26"/>
      <c r="H16" s="3"/>
      <c r="I16" s="3"/>
      <c r="J16" s="3"/>
    </row>
    <row x14ac:dyDescent="0.25" r="17" customHeight="1" ht="52.5">
      <c r="A17" s="64" t="s">
        <v>125</v>
      </c>
      <c r="B17" s="65" t="s">
        <v>126</v>
      </c>
      <c r="C17" s="64" t="s">
        <v>21</v>
      </c>
      <c r="D17" s="7">
        <v>7</v>
      </c>
      <c r="E17" s="7">
        <v>3</v>
      </c>
      <c r="F17" s="64" t="s">
        <v>115</v>
      </c>
      <c r="G17" s="26"/>
      <c r="H17" s="3"/>
      <c r="I17" s="3"/>
      <c r="J17" s="3"/>
    </row>
    <row x14ac:dyDescent="0.25" r="18" customHeight="1" ht="39.75">
      <c r="A18" s="64" t="s">
        <v>127</v>
      </c>
      <c r="B18" s="49" t="s">
        <v>128</v>
      </c>
      <c r="C18" s="64" t="s">
        <v>21</v>
      </c>
      <c r="D18" s="7">
        <v>4</v>
      </c>
      <c r="E18" s="7">
        <v>3</v>
      </c>
      <c r="F18" s="64" t="s">
        <v>115</v>
      </c>
      <c r="G18" s="26"/>
      <c r="H18" s="3"/>
      <c r="I18" s="3"/>
      <c r="J18" s="3"/>
    </row>
    <row x14ac:dyDescent="0.25" r="19" customHeight="1" ht="51">
      <c r="A19" s="64" t="s">
        <v>129</v>
      </c>
      <c r="B19" s="49" t="s">
        <v>130</v>
      </c>
      <c r="C19" s="64" t="s">
        <v>131</v>
      </c>
      <c r="D19" s="7">
        <v>9</v>
      </c>
      <c r="E19" s="4"/>
      <c r="F19" s="3"/>
      <c r="G19" s="49" t="s">
        <v>132</v>
      </c>
      <c r="H19" s="3"/>
      <c r="I19" s="3"/>
      <c r="J19" s="3"/>
    </row>
    <row x14ac:dyDescent="0.25" r="20" customHeight="1" ht="39.75">
      <c r="A20" s="64" t="s">
        <v>133</v>
      </c>
      <c r="B20" s="49" t="s">
        <v>134</v>
      </c>
      <c r="C20" s="64" t="s">
        <v>131</v>
      </c>
      <c r="D20" s="7">
        <v>6</v>
      </c>
      <c r="E20" s="4"/>
      <c r="F20" s="64" t="s">
        <v>107</v>
      </c>
      <c r="G20" s="26"/>
      <c r="H20" s="3"/>
      <c r="I20" s="3"/>
      <c r="J20" s="3"/>
    </row>
    <row x14ac:dyDescent="0.25" r="21" customHeight="1" ht="51">
      <c r="A21" s="64" t="s">
        <v>135</v>
      </c>
      <c r="B21" s="49" t="s">
        <v>136</v>
      </c>
      <c r="C21" s="64" t="s">
        <v>131</v>
      </c>
      <c r="D21" s="7">
        <v>8</v>
      </c>
      <c r="E21" s="4"/>
      <c r="F21" s="64" t="s">
        <v>115</v>
      </c>
      <c r="G21" s="26"/>
      <c r="H21" s="3"/>
      <c r="I21" s="3"/>
      <c r="J21" s="3"/>
    </row>
    <row x14ac:dyDescent="0.25" r="22" customHeight="1" ht="17.25">
      <c r="A22" s="3"/>
      <c r="B22" s="26"/>
      <c r="C22" s="3"/>
      <c r="D22" s="7">
        <f>SUM(D5:D21)</f>
      </c>
      <c r="E22" s="4"/>
      <c r="F22" s="3"/>
      <c r="G22" s="26"/>
      <c r="H22" s="3"/>
      <c r="I22" s="3"/>
      <c r="J22" s="3"/>
    </row>
    <row x14ac:dyDescent="0.25" r="23" customHeight="1" ht="17.25">
      <c r="A23" s="3"/>
      <c r="B23" s="26"/>
      <c r="C23" s="3"/>
      <c r="D23" s="4"/>
      <c r="E23" s="4"/>
      <c r="F23" s="3"/>
      <c r="G23" s="26"/>
      <c r="H23" s="3"/>
      <c r="I23" s="3"/>
      <c r="J23" s="3"/>
    </row>
    <row x14ac:dyDescent="0.25" r="24" customHeight="1" ht="17.25">
      <c r="A24" s="3"/>
      <c r="B24" s="26"/>
      <c r="C24" s="3"/>
      <c r="D24" s="4"/>
      <c r="E24" s="4"/>
      <c r="F24" s="3"/>
      <c r="G24" s="26"/>
      <c r="H24" s="3"/>
      <c r="I24" s="3"/>
      <c r="J24" s="3"/>
    </row>
    <row x14ac:dyDescent="0.25" r="25" customHeight="1" ht="17.25">
      <c r="A25" s="3"/>
      <c r="B25" s="26"/>
      <c r="C25" s="3"/>
      <c r="D25" s="4"/>
      <c r="E25" s="4"/>
      <c r="F25" s="3"/>
      <c r="G25" s="26"/>
      <c r="H25" s="3"/>
      <c r="I25" s="3"/>
      <c r="J25" s="3"/>
    </row>
    <row x14ac:dyDescent="0.25" r="26" customHeight="1" ht="17.25">
      <c r="A26" s="3"/>
      <c r="B26" s="26"/>
      <c r="C26" s="3"/>
      <c r="D26" s="4"/>
      <c r="E26" s="4"/>
      <c r="F26" s="3"/>
      <c r="G26" s="26"/>
      <c r="H26" s="3"/>
      <c r="I26" s="3"/>
      <c r="J26" s="3"/>
    </row>
    <row x14ac:dyDescent="0.25" r="27" customHeight="1" ht="17.25">
      <c r="A27" s="3"/>
      <c r="B27" s="26"/>
      <c r="C27" s="3"/>
      <c r="D27" s="4"/>
      <c r="E27" s="4"/>
      <c r="F27" s="3"/>
      <c r="G27" s="26"/>
      <c r="H27" s="3"/>
      <c r="I27" s="3"/>
      <c r="J27" s="3"/>
    </row>
    <row x14ac:dyDescent="0.25" r="28" customHeight="1" ht="17.25">
      <c r="A28" s="3"/>
      <c r="B28" s="26"/>
      <c r="C28" s="3"/>
      <c r="D28" s="4"/>
      <c r="E28" s="4"/>
      <c r="F28" s="3"/>
      <c r="G28" s="26"/>
      <c r="H28" s="3"/>
      <c r="I28" s="3"/>
      <c r="J28" s="3"/>
    </row>
    <row x14ac:dyDescent="0.25" r="29" customHeight="1" ht="17.25">
      <c r="A29" s="3"/>
      <c r="B29" s="26"/>
      <c r="C29" s="3"/>
      <c r="D29" s="4"/>
      <c r="E29" s="4"/>
      <c r="F29" s="3"/>
      <c r="G29" s="26"/>
      <c r="H29" s="3"/>
      <c r="I29" s="3"/>
      <c r="J29" s="3"/>
    </row>
    <row x14ac:dyDescent="0.25" r="30" customHeight="1" ht="17.25">
      <c r="A30" s="3"/>
      <c r="B30" s="26"/>
      <c r="C30" s="3"/>
      <c r="D30" s="4"/>
      <c r="E30" s="4"/>
      <c r="F30" s="3"/>
      <c r="G30" s="26"/>
      <c r="H30" s="3"/>
      <c r="I30" s="3"/>
      <c r="J30" s="3"/>
    </row>
    <row x14ac:dyDescent="0.25" r="31" customHeight="1" ht="17.25">
      <c r="A31" s="3"/>
      <c r="B31" s="26"/>
      <c r="C31" s="3"/>
      <c r="D31" s="4"/>
      <c r="E31" s="4"/>
      <c r="F31" s="3"/>
      <c r="G31" s="26"/>
      <c r="H31" s="3"/>
      <c r="I31" s="3"/>
      <c r="J31" s="3"/>
    </row>
    <row x14ac:dyDescent="0.25" r="32" customHeight="1" ht="17.25">
      <c r="A32" s="3"/>
      <c r="B32" s="26"/>
      <c r="C32" s="3"/>
      <c r="D32" s="4"/>
      <c r="E32" s="4"/>
      <c r="F32" s="3"/>
      <c r="G32" s="26"/>
      <c r="H32" s="3"/>
      <c r="I32" s="3"/>
      <c r="J32" s="3"/>
    </row>
    <row x14ac:dyDescent="0.25" r="33" customHeight="1" ht="17.25">
      <c r="A33" s="3"/>
      <c r="B33" s="26"/>
      <c r="C33" s="3"/>
      <c r="D33" s="4"/>
      <c r="E33" s="4"/>
      <c r="F33" s="3"/>
      <c r="G33" s="26"/>
      <c r="H33" s="3"/>
      <c r="I33" s="3"/>
      <c r="J33" s="3"/>
    </row>
    <row x14ac:dyDescent="0.25" r="34" customHeight="1" ht="17.25">
      <c r="A34" s="3"/>
      <c r="B34" s="26"/>
      <c r="C34" s="3"/>
      <c r="D34" s="4"/>
      <c r="E34" s="4"/>
      <c r="F34" s="3"/>
      <c r="G34" s="26"/>
      <c r="H34" s="3"/>
      <c r="I34" s="3"/>
      <c r="J34" s="3"/>
    </row>
    <row x14ac:dyDescent="0.25" r="35" customHeight="1" ht="17.25">
      <c r="A35" s="3"/>
      <c r="B35" s="26"/>
      <c r="C35" s="3"/>
      <c r="D35" s="4"/>
      <c r="E35" s="4"/>
      <c r="F35" s="3"/>
      <c r="G35" s="26"/>
      <c r="H35" s="3"/>
      <c r="I35" s="3"/>
      <c r="J35" s="3"/>
    </row>
    <row x14ac:dyDescent="0.25" r="36" customHeight="1" ht="17.25">
      <c r="A36" s="3"/>
      <c r="B36" s="26"/>
      <c r="C36" s="3"/>
      <c r="D36" s="4"/>
      <c r="E36" s="4"/>
      <c r="F36" s="3"/>
      <c r="G36" s="26"/>
      <c r="H36" s="3"/>
      <c r="I36" s="3"/>
      <c r="J36" s="3"/>
    </row>
    <row x14ac:dyDescent="0.25" r="37" customHeight="1" ht="17.25">
      <c r="A37" s="3"/>
      <c r="B37" s="26"/>
      <c r="C37" s="3"/>
      <c r="D37" s="4"/>
      <c r="E37" s="4"/>
      <c r="F37" s="3"/>
      <c r="G37" s="26"/>
      <c r="H37" s="3"/>
      <c r="I37" s="3"/>
      <c r="J37" s="67"/>
    </row>
    <row x14ac:dyDescent="0.25" r="38" customHeight="1" ht="17.25">
      <c r="A38" s="3"/>
      <c r="B38" s="26"/>
      <c r="C38" s="3"/>
      <c r="D38" s="4"/>
      <c r="E38" s="4"/>
      <c r="F38" s="3"/>
      <c r="G38" s="26"/>
      <c r="H38" s="3"/>
      <c r="I38" s="3"/>
      <c r="J38" s="3"/>
    </row>
    <row x14ac:dyDescent="0.25" r="39" customHeight="1" ht="17.25">
      <c r="A39" s="3"/>
      <c r="B39" s="26"/>
      <c r="C39" s="3"/>
      <c r="D39" s="4"/>
      <c r="E39" s="4"/>
      <c r="F39" s="3"/>
      <c r="G39" s="26"/>
      <c r="H39" s="3"/>
      <c r="I39" s="3"/>
      <c r="J39" s="3"/>
    </row>
    <row x14ac:dyDescent="0.25" r="40" customHeight="1" ht="17.25">
      <c r="A40" s="3"/>
      <c r="B40" s="26"/>
      <c r="C40" s="3"/>
      <c r="D40" s="4"/>
      <c r="E40" s="4"/>
      <c r="F40" s="3"/>
      <c r="G40" s="26"/>
      <c r="H40" s="3"/>
      <c r="I40" s="3"/>
      <c r="J40" s="3"/>
    </row>
    <row x14ac:dyDescent="0.25" r="41" customHeight="1" ht="17.25">
      <c r="A41" s="3"/>
      <c r="B41" s="26"/>
      <c r="C41" s="3"/>
      <c r="D41" s="4"/>
      <c r="E41" s="4"/>
      <c r="F41" s="3"/>
      <c r="G41" s="26"/>
      <c r="H41" s="3"/>
      <c r="I41" s="3"/>
      <c r="J41" s="3"/>
    </row>
    <row x14ac:dyDescent="0.25" r="42" customHeight="1" ht="17.25" customFormat="1" s="23">
      <c r="A42" s="26"/>
      <c r="B42" s="26"/>
      <c r="C42" s="26"/>
      <c r="D42" s="25"/>
      <c r="E42" s="25"/>
      <c r="F42" s="26"/>
      <c r="G42" s="68"/>
      <c r="H42" s="26"/>
      <c r="I42" s="26"/>
      <c r="J42" s="26"/>
    </row>
    <row x14ac:dyDescent="0.25" r="43" customHeight="1" ht="17.25">
      <c r="A43" s="3"/>
      <c r="B43" s="26"/>
      <c r="C43" s="3"/>
      <c r="D43" s="4"/>
      <c r="E43" s="4"/>
      <c r="F43" s="3"/>
      <c r="G43" s="26"/>
      <c r="H43" s="3"/>
      <c r="I43" s="3"/>
      <c r="J43" s="3"/>
    </row>
    <row x14ac:dyDescent="0.25" r="44" customHeight="1" ht="17.25">
      <c r="A44" s="3"/>
      <c r="B44" s="26"/>
      <c r="C44" s="3"/>
      <c r="D44" s="4"/>
      <c r="E44" s="4"/>
      <c r="F44" s="3"/>
      <c r="G44" s="26"/>
      <c r="H44" s="3"/>
      <c r="I44" s="3"/>
      <c r="J44" s="3"/>
    </row>
    <row x14ac:dyDescent="0.25" r="45" customHeight="1" ht="17.25">
      <c r="A45" s="3"/>
      <c r="B45" s="26"/>
      <c r="C45" s="3"/>
      <c r="D45" s="4"/>
      <c r="E45" s="4"/>
      <c r="F45" s="3"/>
      <c r="G45" s="26"/>
      <c r="H45" s="3"/>
      <c r="I45" s="3"/>
      <c r="J45" s="3"/>
    </row>
    <row x14ac:dyDescent="0.25" r="46" customHeight="1" ht="17.25">
      <c r="A46" s="3"/>
      <c r="B46" s="26"/>
      <c r="C46" s="3"/>
      <c r="D46" s="4"/>
      <c r="E46" s="4"/>
      <c r="F46" s="3"/>
      <c r="G46" s="26"/>
      <c r="H46" s="3"/>
      <c r="I46" s="3"/>
      <c r="J46" s="3"/>
    </row>
    <row x14ac:dyDescent="0.25" r="47" customHeight="1" ht="17.25">
      <c r="A47" s="3"/>
      <c r="B47" s="26"/>
      <c r="C47" s="3"/>
      <c r="D47" s="4"/>
      <c r="E47" s="4"/>
      <c r="F47" s="3"/>
      <c r="G47" s="26"/>
      <c r="H47" s="3"/>
      <c r="I47" s="3"/>
      <c r="J47" s="3"/>
    </row>
    <row x14ac:dyDescent="0.25" r="48" customHeight="1" ht="17.25">
      <c r="A48" s="3"/>
      <c r="B48" s="26"/>
      <c r="C48" s="3"/>
      <c r="D48" s="4"/>
      <c r="E48" s="4"/>
      <c r="F48" s="3"/>
      <c r="G48" s="26"/>
      <c r="H48" s="3"/>
      <c r="I48" s="3"/>
      <c r="J48" s="3"/>
    </row>
    <row x14ac:dyDescent="0.25" r="49" customHeight="1" ht="17.25">
      <c r="A49" s="3"/>
      <c r="B49" s="26"/>
      <c r="C49" s="3"/>
      <c r="D49" s="4"/>
      <c r="E49" s="4"/>
      <c r="F49" s="3"/>
      <c r="G49" s="26"/>
      <c r="H49" s="3"/>
      <c r="I49" s="3"/>
      <c r="J49" s="3"/>
    </row>
    <row x14ac:dyDescent="0.25" r="50" customHeight="1" ht="17.25">
      <c r="A50" s="3"/>
      <c r="B50" s="26"/>
      <c r="C50" s="3"/>
      <c r="D50" s="4"/>
      <c r="E50" s="4"/>
      <c r="F50" s="3"/>
      <c r="G50" s="26"/>
      <c r="H50" s="3"/>
      <c r="I50" s="3"/>
      <c r="J50" s="3"/>
    </row>
    <row x14ac:dyDescent="0.25" r="51" customHeight="1" ht="17.25">
      <c r="A51" s="3"/>
      <c r="B51" s="26"/>
      <c r="C51" s="3"/>
      <c r="D51" s="4"/>
      <c r="E51" s="4"/>
      <c r="F51" s="3"/>
      <c r="G51" s="26"/>
      <c r="H51" s="3"/>
      <c r="I51" s="3"/>
      <c r="J51" s="3"/>
    </row>
    <row x14ac:dyDescent="0.25" r="52" customHeight="1" ht="17.25">
      <c r="A52" s="3"/>
      <c r="B52" s="26"/>
      <c r="C52" s="3"/>
      <c r="D52" s="4"/>
      <c r="E52" s="4"/>
      <c r="F52" s="3"/>
      <c r="G52" s="26"/>
      <c r="H52" s="3"/>
      <c r="I52" s="3"/>
      <c r="J52" s="3"/>
    </row>
    <row x14ac:dyDescent="0.25" r="53" customHeight="1" ht="17.25">
      <c r="A53" s="3"/>
      <c r="B53" s="26"/>
      <c r="C53" s="3"/>
      <c r="D53" s="4"/>
      <c r="E53" s="4"/>
      <c r="F53" s="3"/>
      <c r="G53" s="26"/>
      <c r="H53" s="3"/>
      <c r="I53" s="3"/>
      <c r="J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1"/>
  <sheetViews>
    <sheetView workbookViewId="0"/>
  </sheetViews>
  <sheetFormatPr defaultRowHeight="15" x14ac:dyDescent="0.25"/>
  <cols>
    <col min="1" max="1" style="55" width="11.862142857142858" customWidth="1" bestFit="1"/>
    <col min="2" max="2" style="55" width="8.862142857142858" customWidth="1" bestFit="1"/>
    <col min="3" max="3" style="55" width="8.862142857142858" customWidth="1" bestFit="1"/>
    <col min="4" max="4" style="15" width="8.862142857142858" customWidth="1" bestFit="1"/>
    <col min="5" max="5" style="55" width="14.576428571428572" customWidth="1" bestFit="1"/>
    <col min="6" max="6" style="15" width="12.43357142857143" customWidth="1" bestFit="1" hidden="1"/>
    <col min="7" max="7" style="15" width="12.43357142857143" customWidth="1" bestFit="1" hidden="1"/>
    <col min="8" max="8" style="15" width="12.43357142857143" customWidth="1" bestFit="1" hidden="1"/>
    <col min="9" max="9" style="15" width="12.43357142857143" customWidth="1" bestFit="1" hidden="1"/>
    <col min="10" max="10" style="56" width="12.43357142857143" customWidth="1" bestFit="1" hidden="1"/>
    <col min="11" max="11" style="15" width="12.43357142857143" customWidth="1" bestFit="1" hidden="1"/>
    <col min="12" max="12" style="57" width="12.43357142857143" customWidth="1" bestFit="1" hidden="1"/>
    <col min="13" max="13" style="15" width="12.43357142857143" customWidth="1" bestFit="1" hidden="1"/>
    <col min="14" max="14" style="57" width="12.43357142857143" customWidth="1" bestFit="1" hidden="1"/>
    <col min="15" max="15" style="58" width="12.43357142857143" customWidth="1" bestFit="1" hidden="1"/>
    <col min="16" max="16" style="58" width="12.43357142857143" customWidth="1" bestFit="1" hidden="1"/>
    <col min="17" max="17" style="58" width="12.43357142857143" customWidth="1" bestFit="1" hidden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7.25">
      <c r="A1" s="27" t="s">
        <v>36</v>
      </c>
      <c r="B1" s="28"/>
      <c r="C1" s="28"/>
      <c r="D1" s="4"/>
      <c r="E1" s="28"/>
      <c r="F1" s="4"/>
      <c r="G1" s="4"/>
      <c r="H1" s="4"/>
      <c r="I1" s="4"/>
      <c r="J1" s="26"/>
      <c r="K1" s="4"/>
      <c r="L1" s="29"/>
      <c r="M1" s="4"/>
      <c r="N1" s="29"/>
      <c r="O1" s="30"/>
      <c r="P1" s="30"/>
      <c r="Q1" s="30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7.25">
      <c r="A2" s="28"/>
      <c r="B2" s="28"/>
      <c r="C2" s="28"/>
      <c r="D2" s="4"/>
      <c r="E2" s="28"/>
      <c r="F2" s="4"/>
      <c r="G2" s="4"/>
      <c r="H2" s="4"/>
      <c r="I2" s="4"/>
      <c r="J2" s="26"/>
      <c r="K2" s="4"/>
      <c r="L2" s="29"/>
      <c r="M2" s="4"/>
      <c r="N2" s="29"/>
      <c r="O2" s="30"/>
      <c r="P2" s="30"/>
      <c r="Q2" s="30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17.25">
      <c r="A3" s="28" t="s">
        <v>37</v>
      </c>
      <c r="B3" s="28"/>
      <c r="C3" s="28"/>
      <c r="D3" s="31">
        <v>101</v>
      </c>
      <c r="E3" s="28"/>
      <c r="F3" s="4" t="s">
        <v>38</v>
      </c>
      <c r="G3" s="32">
        <f>IF(COUNT(B28:B39)=0,1,COUNT(B28:B39))</f>
      </c>
      <c r="H3" s="4"/>
      <c r="I3" s="4"/>
      <c r="J3" s="26"/>
      <c r="K3" s="4"/>
      <c r="L3" s="29"/>
      <c r="M3" s="4"/>
      <c r="N3" s="29"/>
      <c r="O3" s="30"/>
      <c r="P3" s="30"/>
      <c r="Q3" s="30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7.25">
      <c r="A4" s="28" t="s">
        <v>39</v>
      </c>
      <c r="B4" s="28"/>
      <c r="C4" s="28"/>
      <c r="D4" s="33">
        <v>3</v>
      </c>
      <c r="E4" s="28" t="s">
        <v>40</v>
      </c>
      <c r="F4" s="4" t="s">
        <v>41</v>
      </c>
      <c r="G4" s="32">
        <f>IF(COUNT(D28:D51)=0,1,COUNT(D28:D51)+1)</f>
      </c>
      <c r="H4" s="4"/>
      <c r="I4" s="4"/>
      <c r="J4" s="26"/>
      <c r="K4" s="4"/>
      <c r="L4" s="29"/>
      <c r="M4" s="4"/>
      <c r="N4" s="29"/>
      <c r="O4" s="30"/>
      <c r="P4" s="30"/>
      <c r="Q4" s="30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7.25">
      <c r="A5" s="28"/>
      <c r="B5" s="28"/>
      <c r="C5" s="28"/>
      <c r="D5" s="4"/>
      <c r="E5" s="28"/>
      <c r="F5" s="4" t="s">
        <v>42</v>
      </c>
      <c r="G5" s="32">
        <f>IF(G4&gt;D4,G4-D4,0)</f>
      </c>
      <c r="H5" s="4"/>
      <c r="I5" s="4"/>
      <c r="J5" s="26"/>
      <c r="K5" s="4"/>
      <c r="L5" s="29"/>
      <c r="M5" s="4"/>
      <c r="N5" s="29"/>
      <c r="O5" s="30"/>
      <c r="P5" s="30"/>
      <c r="Q5" s="30"/>
      <c r="R5" s="3"/>
      <c r="S5" s="3"/>
      <c r="T5" s="3"/>
      <c r="U5" s="3"/>
      <c r="V5" s="3"/>
      <c r="W5" s="3"/>
      <c r="X5" s="3"/>
      <c r="Y5" s="3"/>
      <c r="Z5" s="34" t="s">
        <v>43</v>
      </c>
    </row>
    <row x14ac:dyDescent="0.25" r="6" customHeight="1" ht="17.25">
      <c r="A6" s="35" t="s">
        <v>44</v>
      </c>
      <c r="B6" s="28"/>
      <c r="C6" s="28"/>
      <c r="D6" s="4"/>
      <c r="E6" s="28"/>
      <c r="F6" s="4" t="s">
        <v>45</v>
      </c>
      <c r="G6" s="32">
        <f>TrendSprintCount-TrendOffset</f>
      </c>
      <c r="H6" s="4"/>
      <c r="I6" s="4"/>
      <c r="J6" s="26"/>
      <c r="K6" s="4"/>
      <c r="L6" s="29"/>
      <c r="M6" s="4"/>
      <c r="N6" s="29"/>
      <c r="O6" s="30"/>
      <c r="P6" s="30"/>
      <c r="Q6" s="30"/>
      <c r="R6" s="3"/>
      <c r="S6" s="3"/>
      <c r="T6" s="3"/>
      <c r="U6" s="3"/>
      <c r="V6" s="3"/>
      <c r="W6" s="3"/>
      <c r="X6" s="3"/>
      <c r="Y6" s="3"/>
      <c r="Z6" s="34" t="s">
        <v>46</v>
      </c>
    </row>
    <row x14ac:dyDescent="0.25" r="7" customHeight="1" ht="17.25">
      <c r="A7" s="28" t="s">
        <v>47</v>
      </c>
      <c r="B7" s="28"/>
      <c r="C7" s="28"/>
      <c r="D7" s="33">
        <v>26</v>
      </c>
      <c r="E7" s="28"/>
      <c r="F7" s="4"/>
      <c r="G7" s="4"/>
      <c r="H7" s="4"/>
      <c r="I7" s="4"/>
      <c r="J7" s="26"/>
      <c r="K7" s="4"/>
      <c r="L7" s="29"/>
      <c r="M7" s="4"/>
      <c r="N7" s="29"/>
      <c r="O7" s="30"/>
      <c r="P7" s="30"/>
      <c r="Q7" s="30"/>
      <c r="R7" s="3"/>
      <c r="S7" s="3"/>
      <c r="T7" s="3"/>
      <c r="U7" s="3"/>
      <c r="V7" s="3"/>
      <c r="W7" s="3"/>
      <c r="X7" s="3"/>
      <c r="Y7" s="3"/>
      <c r="Z7" s="34" t="s">
        <v>48</v>
      </c>
    </row>
    <row x14ac:dyDescent="0.25" r="8" customHeight="1" ht="17.25">
      <c r="A8" s="36">
        <f>D$4</f>
        <v>25569.5</v>
      </c>
      <c r="B8" s="36"/>
      <c r="C8" s="28"/>
      <c r="D8" s="37">
        <f>IF(D28="","",AVERAGE(OFFSET(D27,TrendOffset,0,SprintsInTrend,1)))</f>
      </c>
      <c r="E8" s="28"/>
      <c r="F8" s="4"/>
      <c r="G8" s="4"/>
      <c r="H8" s="4"/>
      <c r="I8" s="4"/>
      <c r="J8" s="26"/>
      <c r="K8" s="4"/>
      <c r="L8" s="29"/>
      <c r="M8" s="4"/>
      <c r="N8" s="29"/>
      <c r="O8" s="30"/>
      <c r="P8" s="30"/>
      <c r="Q8" s="30"/>
      <c r="R8" s="3"/>
      <c r="S8" s="3"/>
      <c r="T8" s="3"/>
      <c r="U8" s="3"/>
      <c r="V8" s="3"/>
      <c r="W8" s="3"/>
      <c r="X8" s="3"/>
      <c r="Y8" s="3"/>
      <c r="Z8" s="34" t="s">
        <v>49</v>
      </c>
    </row>
    <row x14ac:dyDescent="0.25" r="9" customHeight="1" ht="17.25">
      <c r="A9" s="28" t="s">
        <v>50</v>
      </c>
      <c r="B9" s="28"/>
      <c r="C9" s="28"/>
      <c r="D9" s="37">
        <f>IF(D28="","",AVERAGE(OFFSET(D27,1,0,SprintCount,1)))</f>
      </c>
      <c r="E9" s="28"/>
      <c r="F9" s="4" t="s">
        <v>51</v>
      </c>
      <c r="G9" s="32">
        <f>IF(M28="",1,COUNT(M28:M110))</f>
      </c>
      <c r="H9" s="4"/>
      <c r="I9" s="4"/>
      <c r="J9" s="26"/>
      <c r="K9" s="4"/>
      <c r="L9" s="29"/>
      <c r="M9" s="4"/>
      <c r="N9" s="29"/>
      <c r="O9" s="30"/>
      <c r="P9" s="30"/>
      <c r="Q9" s="30"/>
      <c r="R9" s="3"/>
      <c r="S9" s="3"/>
      <c r="T9" s="3"/>
      <c r="U9" s="3"/>
      <c r="V9" s="3"/>
      <c r="W9" s="3"/>
      <c r="X9" s="3"/>
      <c r="Y9" s="3"/>
      <c r="Z9" s="34" t="s">
        <v>52</v>
      </c>
    </row>
    <row x14ac:dyDescent="0.25" r="10" customHeight="1" ht="17.25">
      <c r="A10" s="28" t="s">
        <v>53</v>
      </c>
      <c r="B10" s="28"/>
      <c r="C10" s="28"/>
      <c r="D10" s="37">
        <f>IF(D28="","",AVERAGE(LastEight))</f>
      </c>
      <c r="E10" s="28"/>
      <c r="F10" s="4"/>
      <c r="G10" s="4"/>
      <c r="H10" s="4"/>
      <c r="I10" s="4"/>
      <c r="J10" s="26"/>
      <c r="K10" s="4"/>
      <c r="L10" s="29"/>
      <c r="M10" s="4"/>
      <c r="N10" s="29"/>
      <c r="O10" s="30"/>
      <c r="P10" s="30"/>
      <c r="Q10" s="30"/>
      <c r="R10" s="3"/>
      <c r="S10" s="3"/>
      <c r="T10" s="3"/>
      <c r="U10" s="3"/>
      <c r="V10" s="3"/>
      <c r="W10" s="3"/>
      <c r="X10" s="3"/>
      <c r="Y10" s="3"/>
      <c r="Z10" s="34" t="s">
        <v>54</v>
      </c>
    </row>
    <row x14ac:dyDescent="0.25" r="11" customHeight="1" ht="17.25">
      <c r="A11" s="28" t="s">
        <v>55</v>
      </c>
      <c r="B11" s="28"/>
      <c r="C11" s="28"/>
      <c r="D11" s="37">
        <f>IF(D28="","",IF(TrendSprintCount&lt;4,D10,AVERAGE(SMALL(LastEight,1),SMALL(LastEight,2),SMALL(LastEight,3))))</f>
      </c>
      <c r="E11" s="28"/>
      <c r="F11" s="4"/>
      <c r="G11" s="4"/>
      <c r="H11" s="4"/>
      <c r="I11" s="4"/>
      <c r="J11" s="26"/>
      <c r="K11" s="4"/>
      <c r="L11" s="29"/>
      <c r="M11" s="4"/>
      <c r="N11" s="29"/>
      <c r="O11" s="30"/>
      <c r="P11" s="30"/>
      <c r="Q11" s="30"/>
      <c r="R11" s="3"/>
      <c r="S11" s="3"/>
      <c r="T11" s="3"/>
      <c r="U11" s="3"/>
      <c r="V11" s="3"/>
      <c r="W11" s="3"/>
      <c r="X11" s="3"/>
      <c r="Y11" s="3"/>
      <c r="Z11" s="34" t="s">
        <v>56</v>
      </c>
    </row>
    <row x14ac:dyDescent="0.25" r="12" customHeight="1" ht="17.25">
      <c r="A12" s="28" t="s">
        <v>9</v>
      </c>
      <c r="B12" s="28"/>
      <c r="C12" s="28"/>
      <c r="D12" s="37">
        <f>IF(M29="","",M28-M29)</f>
      </c>
      <c r="E12" s="28"/>
      <c r="F12" s="4"/>
      <c r="G12" s="4"/>
      <c r="H12" s="4"/>
      <c r="I12" s="4"/>
      <c r="J12" s="26"/>
      <c r="K12" s="4"/>
      <c r="L12" s="29"/>
      <c r="M12" s="4"/>
      <c r="N12" s="29"/>
      <c r="O12" s="30"/>
      <c r="P12" s="30"/>
      <c r="Q12" s="30"/>
      <c r="R12" s="3"/>
      <c r="S12" s="3"/>
      <c r="T12" s="3"/>
      <c r="U12" s="3"/>
      <c r="V12" s="3"/>
      <c r="W12" s="3"/>
      <c r="X12" s="3"/>
      <c r="Y12" s="3"/>
      <c r="Z12" s="34" t="s">
        <v>57</v>
      </c>
    </row>
    <row x14ac:dyDescent="0.25" r="13" customHeight="1" ht="17.25">
      <c r="A13" s="28"/>
      <c r="B13" s="28"/>
      <c r="C13" s="28"/>
      <c r="D13" s="4"/>
      <c r="E13" s="28"/>
      <c r="F13" s="38" t="s">
        <v>58</v>
      </c>
      <c r="G13" s="4"/>
      <c r="H13" s="4"/>
      <c r="I13" s="4"/>
      <c r="J13" s="26"/>
      <c r="K13" s="4"/>
      <c r="L13" s="29"/>
      <c r="M13" s="4"/>
      <c r="N13" s="29"/>
      <c r="O13" s="30"/>
      <c r="P13" s="30"/>
      <c r="Q13" s="30"/>
      <c r="R13" s="3"/>
      <c r="S13" s="3"/>
      <c r="T13" s="3"/>
      <c r="U13" s="3"/>
      <c r="V13" s="3"/>
      <c r="W13" s="3"/>
      <c r="X13" s="3"/>
      <c r="Y13" s="3"/>
      <c r="Z13" s="34" t="s">
        <v>59</v>
      </c>
    </row>
    <row x14ac:dyDescent="0.25" r="14" customHeight="1" ht="17.25">
      <c r="A14" s="35" t="s">
        <v>60</v>
      </c>
      <c r="B14" s="28"/>
      <c r="C14" s="28"/>
      <c r="D14" s="4"/>
      <c r="E14" s="28"/>
      <c r="F14" s="4"/>
      <c r="G14" s="4"/>
      <c r="H14" s="4"/>
      <c r="I14" s="4"/>
      <c r="J14" s="26"/>
      <c r="K14" s="4"/>
      <c r="L14" s="29"/>
      <c r="M14" s="4"/>
      <c r="N14" s="29"/>
      <c r="O14" s="30"/>
      <c r="P14" s="30"/>
      <c r="Q14" s="30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7.25">
      <c r="A15" s="28" t="s">
        <v>61</v>
      </c>
      <c r="B15" s="28"/>
      <c r="C15" s="28"/>
      <c r="D15" s="39">
        <f>IF(D7="",0,ROUNDUP(D3/D7*0.6,0))</f>
      </c>
      <c r="E15" s="28"/>
      <c r="F15" s="4"/>
      <c r="G15" s="4"/>
      <c r="H15" s="4"/>
      <c r="I15" s="4"/>
      <c r="J15" s="26"/>
      <c r="K15" s="4"/>
      <c r="L15" s="29"/>
      <c r="M15" s="4"/>
      <c r="N15" s="29"/>
      <c r="O15" s="30"/>
      <c r="P15" s="30"/>
      <c r="Q15" s="30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7.25">
      <c r="A16" s="28" t="s">
        <v>62</v>
      </c>
      <c r="B16" s="28"/>
      <c r="C16" s="28"/>
      <c r="D16" s="39">
        <f>IF(D7="",0,ROUNDUP(D3/D7,0))</f>
      </c>
      <c r="E16" s="28"/>
      <c r="F16" s="4"/>
      <c r="G16" s="4"/>
      <c r="H16" s="4"/>
      <c r="I16" s="4"/>
      <c r="J16" s="26"/>
      <c r="K16" s="4"/>
      <c r="L16" s="29"/>
      <c r="M16" s="4"/>
      <c r="N16" s="29"/>
      <c r="O16" s="30"/>
      <c r="P16" s="30"/>
      <c r="Q16" s="30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7.25">
      <c r="A17" s="28" t="s">
        <v>63</v>
      </c>
      <c r="B17" s="28"/>
      <c r="C17" s="28"/>
      <c r="D17" s="39">
        <f>IF(D7="",0,ROUNDUP(D3/D7*1.6,0))</f>
      </c>
      <c r="E17" s="28"/>
      <c r="F17" s="4" t="s">
        <v>64</v>
      </c>
      <c r="G17" s="40">
        <f>IF(OR(D28="",D29=""),1,STDEV(D28:D51))</f>
      </c>
      <c r="H17" s="4"/>
      <c r="I17" s="4"/>
      <c r="J17" s="26"/>
      <c r="K17" s="4"/>
      <c r="L17" s="29"/>
      <c r="M17" s="4"/>
      <c r="N17" s="29"/>
      <c r="O17" s="30"/>
      <c r="P17" s="30"/>
      <c r="Q17" s="30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7.25">
      <c r="A18" s="36">
        <f>D$4</f>
        <v>25569.5</v>
      </c>
      <c r="B18" s="36"/>
      <c r="C18" s="28"/>
      <c r="D18" s="39">
        <f>IF(D8="","",IF(LastRealized="",ROUNDUP(LastPlanned/D8,0)+SprintCount-1,ROUNDUP((LastPlanned-LastRealized)/D8+SprintCount,0)))</f>
      </c>
      <c r="E18" s="28"/>
      <c r="F18" s="4"/>
      <c r="G18" s="4"/>
      <c r="H18" s="4"/>
      <c r="I18" s="4"/>
      <c r="J18" s="26"/>
      <c r="K18" s="4"/>
      <c r="L18" s="29"/>
      <c r="M18" s="4"/>
      <c r="N18" s="29"/>
      <c r="O18" s="30"/>
      <c r="P18" s="30"/>
      <c r="Q18" s="30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7.25">
      <c r="A19" s="28" t="s">
        <v>65</v>
      </c>
      <c r="B19" s="28"/>
      <c r="C19" s="28"/>
      <c r="D19" s="39">
        <f>IF(D9="","",IF(LastRealized="",ROUNDUP(LastPlanned/D9+SprintCount-1,0),ROUNDUP((LastPlanned-LastRealized)/D9,0)+SprintCount))</f>
      </c>
      <c r="E19" s="28"/>
      <c r="F19" s="4" t="s">
        <v>66</v>
      </c>
      <c r="G19" s="33">
        <f>LastPlanned</f>
      </c>
      <c r="H19" s="4"/>
      <c r="I19" s="4"/>
      <c r="J19" s="26"/>
      <c r="K19" s="4"/>
      <c r="L19" s="29"/>
      <c r="M19" s="4"/>
      <c r="N19" s="29"/>
      <c r="O19" s="30"/>
      <c r="P19" s="30"/>
      <c r="Q19" s="30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7.25">
      <c r="A20" s="28" t="s">
        <v>53</v>
      </c>
      <c r="B20" s="28"/>
      <c r="C20" s="28"/>
      <c r="D20" s="39">
        <f>IF(D10="","",IF(LastRealized="",ROUNDUP(LastPlanned/D10+SprintCount-1,0),ROUNDUP((LastPlanned-LastRealized)/D10,0)+SprintCount))</f>
      </c>
      <c r="E20" s="28"/>
      <c r="F20" s="4" t="s">
        <v>67</v>
      </c>
      <c r="G20" s="33">
        <f>LastRealized</f>
      </c>
      <c r="H20" s="4"/>
      <c r="I20" s="4"/>
      <c r="J20" s="26"/>
      <c r="K20" s="4"/>
      <c r="L20" s="29"/>
      <c r="M20" s="4"/>
      <c r="N20" s="29"/>
      <c r="O20" s="30"/>
      <c r="P20" s="30"/>
      <c r="Q20" s="30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7.25">
      <c r="A21" s="28" t="s">
        <v>55</v>
      </c>
      <c r="B21" s="28"/>
      <c r="C21" s="28"/>
      <c r="D21" s="39">
        <f>IF(D11="","",IF(LastRealized="",ROUNDUP(LastPlanned/D11+SprintCount-1,0),ROUNDUP((LastPlanned-LastRealized)/D11,0)+SprintCount))</f>
      </c>
      <c r="E21" s="28"/>
      <c r="F21" s="4"/>
      <c r="G21" s="4"/>
      <c r="H21" s="4"/>
      <c r="I21" s="4"/>
      <c r="J21" s="26"/>
      <c r="K21" s="4"/>
      <c r="L21" s="29"/>
      <c r="M21" s="4"/>
      <c r="N21" s="29"/>
      <c r="O21" s="30"/>
      <c r="P21" s="30"/>
      <c r="Q21" s="30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7.25">
      <c r="A22" s="28" t="s">
        <v>9</v>
      </c>
      <c r="B22" s="28"/>
      <c r="C22" s="28"/>
      <c r="D22" s="39">
        <f>IF(COUNT(M28:M51)-1&gt;0,COUNT(M28:M51)-1,"")</f>
      </c>
      <c r="E22" s="28"/>
      <c r="F22" s="4"/>
      <c r="G22" s="4"/>
      <c r="H22" s="4"/>
      <c r="I22" s="4"/>
      <c r="J22" s="26"/>
      <c r="K22" s="4"/>
      <c r="L22" s="29"/>
      <c r="M22" s="4"/>
      <c r="N22" s="29"/>
      <c r="O22" s="30"/>
      <c r="P22" s="30"/>
      <c r="Q22" s="30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7.25">
      <c r="A23" s="28" t="s">
        <v>68</v>
      </c>
      <c r="B23" s="28"/>
      <c r="C23" s="28"/>
      <c r="D23" s="39">
        <f>IF(D9="","",IF(LastRealized="",ROUNDUP(LastPlanned/(D9+G17)+SprintCount-1,0),ROUNDUP((LastPlanned-LastRealized)/(D9+G17)+SprintCount,0)))</f>
      </c>
      <c r="E23" s="28"/>
      <c r="F23" s="4"/>
      <c r="G23" s="4"/>
      <c r="H23" s="4"/>
      <c r="I23" s="4"/>
      <c r="J23" s="26"/>
      <c r="K23" s="4"/>
      <c r="L23" s="29"/>
      <c r="M23" s="4"/>
      <c r="N23" s="29"/>
      <c r="O23" s="30"/>
      <c r="P23" s="30"/>
      <c r="Q23" s="30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7.25">
      <c r="A24" s="28" t="s">
        <v>69</v>
      </c>
      <c r="B24" s="28"/>
      <c r="C24" s="28"/>
      <c r="D24" s="39">
        <f>IF(D9="","",IF(LastRealized="",ROUNDUP(LastPlanned/(D9-G17)+SprintCount-1,0),ROUNDUP((LastPlanned-LastRealized)/(D9-G17)+SprintCount,0)))</f>
      </c>
      <c r="E24" s="28"/>
      <c r="F24" s="4"/>
      <c r="G24" s="4"/>
      <c r="H24" s="4"/>
      <c r="I24" s="4"/>
      <c r="J24" s="26"/>
      <c r="K24" s="4"/>
      <c r="L24" s="29"/>
      <c r="M24" s="4"/>
      <c r="N24" s="29"/>
      <c r="O24" s="30"/>
      <c r="P24" s="30"/>
      <c r="Q24" s="30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7.25">
      <c r="A25" s="28"/>
      <c r="B25" s="28"/>
      <c r="C25" s="28"/>
      <c r="D25" s="4"/>
      <c r="E25" s="28"/>
      <c r="F25" s="4"/>
      <c r="G25" s="4"/>
      <c r="H25" s="4"/>
      <c r="I25" s="4"/>
      <c r="J25" s="26"/>
      <c r="K25" s="4"/>
      <c r="L25" s="29"/>
      <c r="M25" s="4"/>
      <c r="N25" s="29"/>
      <c r="O25" s="30"/>
      <c r="P25" s="30"/>
      <c r="Q25" s="30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2.75" customFormat="1" s="23">
      <c r="A26" s="41"/>
      <c r="B26" s="41"/>
      <c r="C26" s="41"/>
      <c r="D26" s="25"/>
      <c r="E26" s="41"/>
      <c r="F26" s="42" t="s">
        <v>9</v>
      </c>
      <c r="G26" s="42"/>
      <c r="H26" s="42"/>
      <c r="I26" s="42"/>
      <c r="J26" s="43"/>
      <c r="K26" s="42"/>
      <c r="L26" s="42"/>
      <c r="M26" s="42"/>
      <c r="N26" s="42"/>
      <c r="O26" s="44" t="s">
        <v>70</v>
      </c>
      <c r="P26" s="44"/>
      <c r="Q26" s="44"/>
      <c r="R26" s="26"/>
      <c r="S26" s="26"/>
      <c r="T26" s="26"/>
      <c r="U26" s="26"/>
      <c r="V26" s="26"/>
      <c r="W26" s="26"/>
      <c r="X26" s="26"/>
      <c r="Y26" s="26"/>
      <c r="Z26" s="26"/>
    </row>
    <row x14ac:dyDescent="0.25" r="27" customHeight="1" ht="17.25">
      <c r="A27" s="45" t="s">
        <v>71</v>
      </c>
      <c r="B27" s="46" t="s">
        <v>72</v>
      </c>
      <c r="C27" s="46" t="s">
        <v>73</v>
      </c>
      <c r="D27" s="47" t="s">
        <v>74</v>
      </c>
      <c r="E27" s="47" t="s">
        <v>75</v>
      </c>
      <c r="F27" s="42" t="s">
        <v>76</v>
      </c>
      <c r="G27" s="48" t="s">
        <v>77</v>
      </c>
      <c r="H27" s="48"/>
      <c r="I27" s="42" t="s">
        <v>78</v>
      </c>
      <c r="J27" s="49"/>
      <c r="K27" s="42" t="s">
        <v>79</v>
      </c>
      <c r="L27" s="42" t="s">
        <v>80</v>
      </c>
      <c r="M27" s="42" t="s">
        <v>81</v>
      </c>
      <c r="N27" s="50" t="s">
        <v>82</v>
      </c>
      <c r="O27" s="44" t="s">
        <v>83</v>
      </c>
      <c r="P27" s="44" t="s">
        <v>84</v>
      </c>
      <c r="Q27" s="44" t="s">
        <v>85</v>
      </c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7.25">
      <c r="A28" s="51">
        <v>1</v>
      </c>
      <c r="B28" s="7">
        <v>101</v>
      </c>
      <c r="C28" s="7">
        <v>29</v>
      </c>
      <c r="D28" s="7">
        <v>29</v>
      </c>
      <c r="E28" s="51">
        <f>B28</f>
      </c>
      <c r="F28" s="32">
        <f>B28</f>
      </c>
      <c r="G28" s="32">
        <f>F28</f>
      </c>
      <c r="H28" s="32">
        <f>I28</f>
      </c>
      <c r="I28" s="32">
        <v>0</v>
      </c>
      <c r="J28" s="26"/>
      <c r="K28" s="33">
        <f>IF(F28&lt;I28,I28,F28)</f>
      </c>
      <c r="L28" s="32">
        <f>IF(TREND(OFFSET($K$27,TrendOffset+1,0,SprintsInTrend,1),OFFSET($A$27,TrendOffset+1,0,SprintsInTrend,1),A28)&lt;N28,N28,TREND(OFFSET($K$27,TrendOffset+1,0,SprintsInTrend,1),OFFSET($A$27,TrendOffset+1,0,SprintsInTrend,1),A28))</f>
      </c>
      <c r="M28" s="32">
        <f>L28</f>
      </c>
      <c r="N28" s="32">
        <f>OFFSET($I$27,TrendSprintCount,0,1,1)</f>
      </c>
      <c r="O28" s="52">
        <f>D$9</f>
      </c>
      <c r="P28" s="52">
        <f>D$10</f>
      </c>
      <c r="Q28" s="52">
        <f>D$11</f>
      </c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7.25">
      <c r="A29" s="51">
        <v>2</v>
      </c>
      <c r="B29" s="7">
        <f>IF(OR(B28="",C28=""),"",IF(D28="",IF(B28-C28&lt;=0,"",B28-C28),IF(B28-D28&lt;=0,"",B28-D28)))</f>
      </c>
      <c r="C29" s="7">
        <v>20</v>
      </c>
      <c r="D29" s="7">
        <v>20</v>
      </c>
      <c r="E29" s="51">
        <f>IF(B29="","",IF(D28="",E28,B29+SUM(D$28:D28)))</f>
      </c>
      <c r="F29" s="32">
        <f>IF(B29="",IF(B28="","",IF(D28="","",I28)),IF(AND(D28="",C28=""),"",IF(AND(D28="",C28&lt;&gt;""),IF(I28&gt;F28,F28,I28),F28-D28)))</f>
      </c>
      <c r="G29" s="32">
        <f>F29</f>
      </c>
      <c r="H29" s="32">
        <f>I29</f>
      </c>
      <c r="I29" s="32">
        <f>IF(B29="",IF(B28="","",IF(D28="","",F28-D28)),IF(AND(C28="",D28=""),"",IF(AND(D28="",C28&lt;&gt;""),IF(I28&gt;F28,I28-C28,F28-C28),B$28-B29-SUM(D$28:D28))))</f>
      </c>
      <c r="J29" s="26"/>
      <c r="K29" s="33">
        <f>IF(F29&lt;I29,I29,F29)</f>
      </c>
      <c r="L29" s="53">
        <f>IF(TREND(OFFSET($K$27,TrendOffset+1,0,SprintsInTrend,1),OFFSET($A$27,TrendOffset+1,0,SprintsInTrend,1),A29)&lt;N29,N29,TREND(OFFSET($K$27,TrendOffset+1,0,SprintsInTrend,1),OFFSET($A$27,TrendOffset+1,0,SprintsInTrend,1),A29))</f>
      </c>
      <c r="M29" s="53">
        <f>IF(L29=L28,"",L29)</f>
      </c>
      <c r="N29" s="32">
        <f>OFFSET($I$27,TrendSprintCount,0,1,1)</f>
      </c>
      <c r="O29" s="52">
        <f>D$9</f>
      </c>
      <c r="P29" s="52">
        <f>D$10</f>
      </c>
      <c r="Q29" s="52">
        <f>D$11</f>
      </c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7.25">
      <c r="A30" s="51">
        <v>3</v>
      </c>
      <c r="B30" s="7">
        <f>IF(OR(B29="",C29=""),"",IF(D29="",IF(B29-C29&lt;=0,"",B29-C29),IF(B29-D29&lt;=0,"",B29-D29)))</f>
      </c>
      <c r="C30" s="7">
        <v>29</v>
      </c>
      <c r="D30" s="7">
        <v>29</v>
      </c>
      <c r="E30" s="51">
        <v>101</v>
      </c>
      <c r="F30" s="32">
        <f>IF(B30="",IF(B29="","",IF(D29="","",I29)),IF(AND(D29="",C29=""),"",IF(AND(D29="",C29&lt;&gt;""),IF(I29&gt;F29,F29,I29),F29-D29)))</f>
      </c>
      <c r="G30" s="32">
        <f>F30</f>
      </c>
      <c r="H30" s="32">
        <f>I30</f>
      </c>
      <c r="I30" s="32">
        <f>IF(B30="",IF(B29="","",IF(D29="","",F29-D29)),IF(AND(C29="",D29=""),"",IF(AND(D29="",C29&lt;&gt;""),IF(I29&gt;F29,I29-C29,F29-C29),B$28-B30-SUM(D$28:D29))))</f>
      </c>
      <c r="J30" s="26"/>
      <c r="K30" s="33">
        <f>IF(F30&lt;I30,I30,F30)</f>
      </c>
      <c r="L30" s="32">
        <f>IF(TREND(OFFSET($K$27,TrendOffset+1,0,SprintsInTrend,1),OFFSET($A$27,TrendOffset+1,0,SprintsInTrend,1),A30)&lt;N30,N30,TREND(OFFSET($K$27,TrendOffset+1,0,SprintsInTrend,1),OFFSET($A$27,TrendOffset+1,0,SprintsInTrend,1),A30))</f>
      </c>
      <c r="M30" s="32">
        <f>IF(L30=L29,"",L30)</f>
      </c>
      <c r="N30" s="32">
        <f>OFFSET($I$27,TrendSprintCount,0,1,1)</f>
      </c>
      <c r="O30" s="52">
        <f>D$9</f>
      </c>
      <c r="P30" s="52">
        <f>D$10</f>
      </c>
      <c r="Q30" s="52">
        <f>D$11</f>
      </c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7.25">
      <c r="A31" s="51">
        <v>4</v>
      </c>
      <c r="B31" s="7">
        <f>IF(OR(B30="",C30=""),"",IF(D30="",IF(B30-C30&lt;=0,"",B30-C30),IF(B30-D30&lt;=0,"",B30-D30)))</f>
      </c>
      <c r="C31" s="7"/>
      <c r="D31" s="7"/>
      <c r="E31" s="51">
        <f>IF(B31="","",IF(D30="",E30,B31+SUM(D$28:D30)))</f>
      </c>
      <c r="F31" s="32">
        <f>IF(B31="",IF(B30="","",IF(D30="","",I30)),IF(AND(D30="",C30=""),"",IF(AND(D30="",C30&lt;&gt;""),IF(I30&gt;F30,F30,I30),F30-D30)))</f>
      </c>
      <c r="G31" s="32">
        <f>F31</f>
      </c>
      <c r="H31" s="32">
        <f>I31</f>
      </c>
      <c r="I31" s="32">
        <f>IF(B31="",IF(B30="","",IF(D30="","",F30-D30)),IF(AND(C30="",D30=""),"",IF(AND(D30="",C30&lt;&gt;""),IF(I30&gt;F30,I30-C30,F30-C30),B$28-B31-SUM(D$28:D30))))</f>
      </c>
      <c r="J31" s="26"/>
      <c r="K31" s="33">
        <f>IF(F31&lt;I31,I31,F31)</f>
      </c>
      <c r="L31" s="53">
        <f>IF(TREND(OFFSET($K$27,TrendOffset+1,0,SprintsInTrend,1),OFFSET($A$27,TrendOffset+1,0,SprintsInTrend,1),A31)&lt;N31,N31,TREND(OFFSET($K$27,TrendOffset+1,0,SprintsInTrend,1),OFFSET($A$27,TrendOffset+1,0,SprintsInTrend,1),A31))</f>
      </c>
      <c r="M31" s="53">
        <f>IF(L31=L30,"",L31)</f>
      </c>
      <c r="N31" s="32">
        <f>OFFSET($I$27,TrendSprintCount,0,1,1)</f>
      </c>
      <c r="O31" s="52">
        <f>D$9</f>
      </c>
      <c r="P31" s="52">
        <f>D$10</f>
      </c>
      <c r="Q31" s="52">
        <f>D$11</f>
      </c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7.25">
      <c r="A32" s="51">
        <v>5</v>
      </c>
      <c r="B32" s="7">
        <f>IF(OR(B31="",C31=""),"",IF(D31="",IF(B31-C31&lt;=0,"",B31-C31),IF(B31-D31&lt;=0,"",B31-D31)))</f>
      </c>
      <c r="C32" s="7"/>
      <c r="D32" s="7"/>
      <c r="E32" s="51">
        <f>IF(B32="","",IF(D31="",E31,B32+SUM(D$28:D31)))</f>
      </c>
      <c r="F32" s="54">
        <f>IF(B32="",IF(B31="","",IF(D31="","",I31)),IF(AND(D31="",C31=""),"",IF(AND(D31="",C31&lt;&gt;""),IF(I31&gt;F31,F31,I31),F31-D31)))</f>
      </c>
      <c r="G32" s="54">
        <f>F32</f>
      </c>
      <c r="H32" s="54">
        <f>I32</f>
      </c>
      <c r="I32" s="54">
        <f>IF(B32="",IF(B31="","",IF(D31="","",F31-D31)),IF(AND(C31="",D31=""),"",IF(AND(D31="",C31&lt;&gt;""),IF(I31&gt;F31,I31-C31,F31-C31),B$28-B32-SUM(D$28:D31))))</f>
      </c>
      <c r="J32" s="26"/>
      <c r="K32" s="4">
        <f>IF(F32&lt;I32,I32,F32)</f>
      </c>
      <c r="L32" s="32">
        <f>IF(TREND(OFFSET($K$27,TrendOffset+1,0,SprintsInTrend,1),OFFSET($A$27,TrendOffset+1,0,SprintsInTrend,1),A32)&lt;N32,N32,TREND(OFFSET($K$27,TrendOffset+1,0,SprintsInTrend,1),OFFSET($A$27,TrendOffset+1,0,SprintsInTrend,1),A32))</f>
      </c>
      <c r="M32" s="32">
        <f>IF(L32=L31,"",L32)</f>
      </c>
      <c r="N32" s="32">
        <f>OFFSET($I$27,TrendSprintCount,0,1,1)</f>
      </c>
      <c r="O32" s="52">
        <f>D$9</f>
      </c>
      <c r="P32" s="52">
        <f>D$10</f>
      </c>
      <c r="Q32" s="52">
        <f>D$11</f>
      </c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7.25">
      <c r="A33" s="51">
        <v>6</v>
      </c>
      <c r="B33" s="7">
        <f>IF(OR(B32="",C32=""),"",IF(D32="",IF(B32-C32&lt;=0,"",B32-C32),IF(B32-D32&lt;=0,"",B32-D32)))</f>
      </c>
      <c r="C33" s="7"/>
      <c r="D33" s="7"/>
      <c r="E33" s="51">
        <f>IF(B33="","",IF(D32="",E32,B33+SUM(D$28:D32)))</f>
      </c>
      <c r="F33" s="54">
        <f>IF(B33="",IF(B32="","",IF(D32="","",I32)),IF(AND(D32="",C32=""),"",IF(AND(D32="",C32&lt;&gt;""),IF(I32&gt;F32,F32,I32),F32-D32)))</f>
      </c>
      <c r="G33" s="54">
        <f>F33</f>
      </c>
      <c r="H33" s="54">
        <f>I33</f>
      </c>
      <c r="I33" s="54">
        <f>IF(B33="",IF(B32="","",IF(D32="","",F32-D32)),IF(AND(C32="",D32=""),"",IF(AND(D32="",C32&lt;&gt;""),IF(I32&gt;F32,I32-C32,F32-C32),B$28-B33-SUM(D$28:D32))))</f>
      </c>
      <c r="J33" s="26"/>
      <c r="K33" s="4">
        <f>IF(F33&lt;I33,I33,F33)</f>
      </c>
      <c r="L33" s="32">
        <f>IF(TREND(OFFSET($K$27,TrendOffset+1,0,SprintsInTrend,1),OFFSET($A$27,TrendOffset+1,0,SprintsInTrend,1),A33)&lt;N33,N33,TREND(OFFSET($K$27,TrendOffset+1,0,SprintsInTrend,1),OFFSET($A$27,TrendOffset+1,0,SprintsInTrend,1),A33))</f>
      </c>
      <c r="M33" s="54">
        <f>IF(L33=L32,"",L33)</f>
      </c>
      <c r="N33" s="32">
        <f>OFFSET($I$27,TrendSprintCount,0,1,1)</f>
      </c>
      <c r="O33" s="52">
        <f>D$9</f>
      </c>
      <c r="P33" s="52">
        <f>D$10</f>
      </c>
      <c r="Q33" s="52">
        <f>D$11</f>
      </c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7.25">
      <c r="A34" s="51">
        <v>7</v>
      </c>
      <c r="B34" s="7">
        <f>IF(OR(B33="",C33=""),"",IF(D33="",IF(B33-C33&lt;=0,"",B33-C33),IF(B33-D33&lt;=0,"",B33-D33)))</f>
      </c>
      <c r="C34" s="7"/>
      <c r="D34" s="7"/>
      <c r="E34" s="51">
        <f>IF(B34="","",IF(D33="",E33,B34+SUM(D$28:D33)))</f>
      </c>
      <c r="F34" s="54">
        <f>IF(B34="",IF(B33="","",IF(D33="","",I33)),IF(AND(D33="",C33=""),"",IF(AND(D33="",C33&lt;&gt;""),IF(I33&gt;F33,F33,I33),F33-D33)))</f>
      </c>
      <c r="G34" s="54">
        <f>F34</f>
      </c>
      <c r="H34" s="54">
        <f>I34</f>
      </c>
      <c r="I34" s="54">
        <f>IF(B34="",IF(B33="","",IF(D33="","",F33-D33)),IF(AND(C33="",D33=""),"",IF(AND(D33="",C33&lt;&gt;""),IF(I33&gt;F33,I33-C33,F33-C33),B$28-B34-SUM(D$28:D33))))</f>
      </c>
      <c r="J34" s="26"/>
      <c r="K34" s="4">
        <f>IF(F34&lt;I34,I34,F34)</f>
      </c>
      <c r="L34" s="32">
        <f>IF(TREND(OFFSET($K$27,TrendOffset+1,0,SprintsInTrend,1),OFFSET($A$27,TrendOffset+1,0,SprintsInTrend,1),A34)&lt;N34,N34,TREND(OFFSET($K$27,TrendOffset+1,0,SprintsInTrend,1),OFFSET($A$27,TrendOffset+1,0,SprintsInTrend,1),A34))</f>
      </c>
      <c r="M34" s="54">
        <f>IF(L34=L33,"",L34)</f>
      </c>
      <c r="N34" s="32">
        <f>OFFSET($I$27,TrendSprintCount,0,1,1)</f>
      </c>
      <c r="O34" s="52">
        <f>D$9</f>
      </c>
      <c r="P34" s="52">
        <f>D$10</f>
      </c>
      <c r="Q34" s="52">
        <f>D$11</f>
      </c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7.25">
      <c r="A35" s="51">
        <v>8</v>
      </c>
      <c r="B35" s="7">
        <f>IF(OR(B34="",C34=""),"",IF(D34="",IF(B34-C34&lt;=0,"",B34-C34),IF(B34-D34&lt;=0,"",B34-D34)))</f>
      </c>
      <c r="C35" s="7"/>
      <c r="D35" s="7"/>
      <c r="E35" s="51">
        <f>IF(B35="","",IF(D34="",E34,B35+SUM(D$28:D34)))</f>
      </c>
      <c r="F35" s="54">
        <f>IF(B35="",IF(B34="","",IF(D34="","",I34)),IF(AND(D34="",C34=""),"",IF(AND(D34="",C34&lt;&gt;""),IF(I34&gt;F34,F34,I34),F34-D34)))</f>
      </c>
      <c r="G35" s="54">
        <f>F35</f>
      </c>
      <c r="H35" s="54">
        <f>I35</f>
      </c>
      <c r="I35" s="54">
        <f>IF(B35="",IF(B34="","",IF(D34="","",F34-D34)),IF(AND(C34="",D34=""),"",IF(AND(D34="",C34&lt;&gt;""),IF(I34&gt;F34,I34-C34,F34-C34),B$28-B35-SUM(D$28:D34))))</f>
      </c>
      <c r="J35" s="26"/>
      <c r="K35" s="4">
        <f>IF(F35&lt;I35,I35,F35)</f>
      </c>
      <c r="L35" s="32">
        <f>IF(TREND(OFFSET($K$27,TrendOffset+1,0,SprintsInTrend,1),OFFSET($A$27,TrendOffset+1,0,SprintsInTrend,1),A35)&lt;N35,N35,TREND(OFFSET($K$27,TrendOffset+1,0,SprintsInTrend,1),OFFSET($A$27,TrendOffset+1,0,SprintsInTrend,1),A35))</f>
      </c>
      <c r="M35" s="54">
        <f>IF(L35=L34,"",L35)</f>
      </c>
      <c r="N35" s="32">
        <f>OFFSET($I$27,TrendSprintCount,0,1,1)</f>
      </c>
      <c r="O35" s="52">
        <f>D$9</f>
      </c>
      <c r="P35" s="52">
        <f>D$10</f>
      </c>
      <c r="Q35" s="52">
        <f>D$11</f>
      </c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7.25">
      <c r="A36" s="51">
        <v>9</v>
      </c>
      <c r="B36" s="7">
        <f>IF(OR(B35="",C35=""),"",IF(D35="",IF(B35-C35&lt;=0,"",B35-C35),IF(B35-D35&lt;=0,"",B35-D35)))</f>
      </c>
      <c r="C36" s="7"/>
      <c r="D36" s="7"/>
      <c r="E36" s="51">
        <f>IF(B36="","",IF(D35="",E35,B36+SUM(D$28:D35)))</f>
      </c>
      <c r="F36" s="54">
        <f>IF(B36="",IF(B35="","",IF(D35="","",I35)),IF(AND(D35="",C35=""),"",IF(AND(D35="",C35&lt;&gt;""),IF(I35&gt;F35,F35,I35),F35-D35)))</f>
      </c>
      <c r="G36" s="54">
        <f>F36</f>
      </c>
      <c r="H36" s="54">
        <f>I36</f>
      </c>
      <c r="I36" s="54">
        <f>IF(B36="",IF(B35="","",IF(D35="","",F35-D35)),IF(AND(C35="",D35=""),"",IF(AND(D35="",C35&lt;&gt;""),IF(I35&gt;F35,I35-C35,F35-C35),B$28-B36-SUM(D$28:D35))))</f>
      </c>
      <c r="J36" s="26"/>
      <c r="K36" s="4">
        <f>IF(F36&lt;I36,I36,F36)</f>
      </c>
      <c r="L36" s="32">
        <f>IF(TREND(OFFSET($K$27,TrendOffset+1,0,SprintsInTrend,1),OFFSET($A$27,TrendOffset+1,0,SprintsInTrend,1),A36)&lt;N36,N36,TREND(OFFSET($K$27,TrendOffset+1,0,SprintsInTrend,1),OFFSET($A$27,TrendOffset+1,0,SprintsInTrend,1),A36))</f>
      </c>
      <c r="M36" s="54">
        <f>IF(L36=L35,"",L36)</f>
      </c>
      <c r="N36" s="32">
        <f>OFFSET($I$27,TrendSprintCount,0,1,1)</f>
      </c>
      <c r="O36" s="52">
        <f>D$9</f>
      </c>
      <c r="P36" s="52">
        <f>D$10</f>
      </c>
      <c r="Q36" s="52">
        <f>D$11</f>
      </c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7.25">
      <c r="A37" s="51">
        <v>10</v>
      </c>
      <c r="B37" s="7">
        <f>IF(OR(B36="",C36=""),"",IF(D36="",IF(B36-C36&lt;=0,"",B36-C36),IF(B36-D36&lt;=0,"",B36-D36)))</f>
      </c>
      <c r="C37" s="7"/>
      <c r="D37" s="7"/>
      <c r="E37" s="51">
        <f>IF(B37="","",IF(D36="",E36,B37+SUM(D$28:D36)))</f>
      </c>
      <c r="F37" s="54">
        <f>IF(B37="",IF(B36="","",IF(D36="","",I36)),IF(AND(D36="",C36=""),"",IF(AND(D36="",C36&lt;&gt;""),IF(I36&gt;F36,F36,I36),F36-D36)))</f>
      </c>
      <c r="G37" s="54">
        <f>F37</f>
      </c>
      <c r="H37" s="54">
        <f>I37</f>
      </c>
      <c r="I37" s="54">
        <f>IF(B37="",IF(B36="","",IF(D36="","",F36-D36)),IF(AND(C36="",D36=""),"",IF(AND(D36="",C36&lt;&gt;""),IF(I36&gt;F36,I36-C36,F36-C36),B$28-B37-SUM(D$28:D36))))</f>
      </c>
      <c r="J37" s="26"/>
      <c r="K37" s="4">
        <f>IF(F37&lt;I37,I37,F37)</f>
      </c>
      <c r="L37" s="32">
        <f>IF(TREND(OFFSET($K$27,TrendOffset+1,0,SprintsInTrend,1),OFFSET($A$27,TrendOffset+1,0,SprintsInTrend,1),A37)&lt;N37,N37,TREND(OFFSET($K$27,TrendOffset+1,0,SprintsInTrend,1),OFFSET($A$27,TrendOffset+1,0,SprintsInTrend,1),A37))</f>
      </c>
      <c r="M37" s="54">
        <f>IF(L37=L36,"",L37)</f>
      </c>
      <c r="N37" s="32">
        <f>OFFSET($I$27,TrendSprintCount,0,1,1)</f>
      </c>
      <c r="O37" s="52">
        <f>D$9</f>
      </c>
      <c r="P37" s="52">
        <f>D$10</f>
      </c>
      <c r="Q37" s="52">
        <f>D$11</f>
      </c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7.25">
      <c r="A38" s="51">
        <v>11</v>
      </c>
      <c r="B38" s="7">
        <f>IF(OR(B37="",C37=""),"",IF(D37="",IF(B37-C37&lt;=0,"",B37-C37),IF(B37-D37&lt;=0,"",B37-D37)))</f>
      </c>
      <c r="C38" s="7"/>
      <c r="D38" s="7"/>
      <c r="E38" s="51">
        <f>IF(B38="","",IF(D37="",E37,B38+SUM(D$28:D37)))</f>
      </c>
      <c r="F38" s="54">
        <f>IF(B38="",IF(B37="","",IF(D37="","",I37)),IF(AND(D37="",C37=""),"",IF(AND(D37="",C37&lt;&gt;""),IF(I37&gt;F37,F37,I37),F37-D37)))</f>
      </c>
      <c r="G38" s="54">
        <f>F38</f>
      </c>
      <c r="H38" s="54">
        <f>I38</f>
      </c>
      <c r="I38" s="54">
        <f>IF(B38="",IF(B37="","",IF(D37="","",F37-D37)),IF(AND(C37="",D37=""),"",IF(AND(D37="",C37&lt;&gt;""),IF(I37&gt;F37,I37-C37,F37-C37),B$28-B38-SUM(D$28:D37))))</f>
      </c>
      <c r="J38" s="26"/>
      <c r="K38" s="4">
        <f>IF(F38&lt;I38,I38,F38)</f>
      </c>
      <c r="L38" s="32">
        <f>IF(TREND(OFFSET($K$27,TrendOffset+1,0,SprintsInTrend,1),OFFSET($A$27,TrendOffset+1,0,SprintsInTrend,1),A38)&lt;N38,N38,TREND(OFFSET($K$27,TrendOffset+1,0,SprintsInTrend,1),OFFSET($A$27,TrendOffset+1,0,SprintsInTrend,1),A38))</f>
      </c>
      <c r="M38" s="54">
        <f>IF(L38=L37,"",L38)</f>
      </c>
      <c r="N38" s="32">
        <f>OFFSET($I$27,TrendSprintCount,0,1,1)</f>
      </c>
      <c r="O38" s="52">
        <f>D$9</f>
      </c>
      <c r="P38" s="52">
        <f>D$10</f>
      </c>
      <c r="Q38" s="52">
        <f>D$11</f>
      </c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7.25">
      <c r="A39" s="51">
        <v>12</v>
      </c>
      <c r="B39" s="7">
        <f>IF(OR(B38="",C38=""),"",IF(D38="",IF(B38-C38&lt;=0,"",B38-C38),IF(B38-D38&lt;=0,"",B38-D38)))</f>
      </c>
      <c r="C39" s="7"/>
      <c r="D39" s="7"/>
      <c r="E39" s="51">
        <f>IF(B39="","",IF(D38="",E38,B39+SUM(D$28:D38)))</f>
      </c>
      <c r="F39" s="54">
        <f>IF(B39="",IF(B38="","",IF(D38="","",I38)),IF(AND(D38="",C38=""),"",IF(AND(D38="",C38&lt;&gt;""),IF(I38&gt;F38,F38,I38),F38-D38)))</f>
      </c>
      <c r="G39" s="54">
        <f>F39</f>
      </c>
      <c r="H39" s="54">
        <f>I39</f>
      </c>
      <c r="I39" s="54">
        <f>IF(B39="",IF(B38="","",IF(D38="","",F38-D38)),IF(AND(C38="",D38=""),"",IF(AND(D38="",C38&lt;&gt;""),IF(I38&gt;F38,I38-C38,F38-C38),B$28-B39-SUM(D$28:D38))))</f>
      </c>
      <c r="J39" s="26"/>
      <c r="K39" s="4">
        <f>IF(F39&lt;I39,I39,F39)</f>
      </c>
      <c r="L39" s="32">
        <f>IF(TREND(OFFSET($K$27,TrendOffset+1,0,SprintsInTrend,1),OFFSET($A$27,TrendOffset+1,0,SprintsInTrend,1),A39)&lt;N39,N39,TREND(OFFSET($K$27,TrendOffset+1,0,SprintsInTrend,1),OFFSET($A$27,TrendOffset+1,0,SprintsInTrend,1),A39))</f>
      </c>
      <c r="M39" s="54">
        <f>IF(L39=L38,"",L39)</f>
      </c>
      <c r="N39" s="32">
        <f>OFFSET($I$27,TrendSprintCount,0,1,1)</f>
      </c>
      <c r="O39" s="52">
        <f>D$9</f>
      </c>
      <c r="P39" s="52">
        <f>D$10</f>
      </c>
      <c r="Q39" s="52">
        <f>D$11</f>
      </c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7.25">
      <c r="A40" s="51">
        <v>13</v>
      </c>
      <c r="B40" s="7">
        <f>IF(OR(B39="",C39=""),"",IF(D39="",IF(B39-C39&lt;=0,"",B39-C39),IF(B39-D39&lt;=0,"",B39-D39)))</f>
      </c>
      <c r="C40" s="7"/>
      <c r="D40" s="4"/>
      <c r="E40" s="51">
        <f>IF(B40="","",IF(D39="",E39,B40+SUM(D$28:D39)))</f>
      </c>
      <c r="F40" s="54">
        <f>IF(B40="",IF(B39="","",IF(D39="","",I39)),IF(AND(D39="",C39=""),"",IF(AND(D39="",C39&lt;&gt;""),IF(I39&gt;F39,F39,I39),F39-D39)))</f>
      </c>
      <c r="G40" s="54">
        <f>F40</f>
      </c>
      <c r="H40" s="54">
        <f>I40</f>
      </c>
      <c r="I40" s="54">
        <f>IF(B40="",IF(B39="","",IF(D39="","",F39-D39)),IF(AND(C39="",D39=""),"",IF(AND(D39="",C39&lt;&gt;""),IF(I39&gt;F39,I39-C39,F39-C39),B$28-B40-SUM(D$28:D39))))</f>
      </c>
      <c r="J40" s="26"/>
      <c r="K40" s="4">
        <f>IF(F40&lt;I40,I40,F40)</f>
      </c>
      <c r="L40" s="32">
        <f>IF(TREND(OFFSET($K$27,TrendOffset+1,0,SprintsInTrend,1),OFFSET($A$27,TrendOffset+1,0,SprintsInTrend,1),A40)&lt;N40,N40,TREND(OFFSET($K$27,TrendOffset+1,0,SprintsInTrend,1),OFFSET($A$27,TrendOffset+1,0,SprintsInTrend,1),A40))</f>
      </c>
      <c r="M40" s="54">
        <f>IF(L40=L39,"",L40)</f>
      </c>
      <c r="N40" s="32">
        <f>OFFSET($I$27,TrendSprintCount,0,1,1)</f>
      </c>
      <c r="O40" s="52">
        <f>D$9</f>
      </c>
      <c r="P40" s="52">
        <f>D$10</f>
      </c>
      <c r="Q40" s="52">
        <f>D$11</f>
      </c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7.25">
      <c r="A41" s="51">
        <v>14</v>
      </c>
      <c r="B41" s="7">
        <f>IF(OR(B40="",C40=""),"",IF(D40="",IF(B40-C40&lt;=0,"",B40-C40),IF(B40-D40&lt;=0,"",B40-D40)))</f>
      </c>
      <c r="C41" s="7"/>
      <c r="D41" s="4"/>
      <c r="E41" s="51">
        <f>IF(B41="","",IF(D40="",E40,B41+SUM(D$28:D40)))</f>
      </c>
      <c r="F41" s="54">
        <f>IF(B41="",IF(B40="","",IF(D40="","",I40)),IF(AND(D40="",C40=""),"",IF(AND(D40="",C40&lt;&gt;""),IF(I40&gt;F40,F40,I40),F40-D40)))</f>
      </c>
      <c r="G41" s="54">
        <f>F41</f>
      </c>
      <c r="H41" s="54">
        <f>I41</f>
      </c>
      <c r="I41" s="54">
        <f>IF(B41="",IF(B40="","",IF(D40="","",F40-D40)),IF(AND(C40="",D40=""),"",IF(AND(D40="",C40&lt;&gt;""),IF(I40&gt;F40,I40-C40,F40-C40),B$28-B41-SUM(D$28:D40))))</f>
      </c>
      <c r="J41" s="26"/>
      <c r="K41" s="4">
        <f>IF(F41&lt;I41,I41,F41)</f>
      </c>
      <c r="L41" s="32">
        <f>IF(TREND(OFFSET($K$27,TrendOffset+1,0,SprintsInTrend,1),OFFSET($A$27,TrendOffset+1,0,SprintsInTrend,1),A41)&lt;N41,N41,TREND(OFFSET($K$27,TrendOffset+1,0,SprintsInTrend,1),OFFSET($A$27,TrendOffset+1,0,SprintsInTrend,1),A41))</f>
      </c>
      <c r="M41" s="54">
        <f>IF(L41=L40,"",L41)</f>
      </c>
      <c r="N41" s="32">
        <f>OFFSET($I$27,TrendSprintCount,0,1,1)</f>
      </c>
      <c r="O41" s="52">
        <f>D$9</f>
      </c>
      <c r="P41" s="52">
        <f>D$10</f>
      </c>
      <c r="Q41" s="52">
        <f>D$11</f>
      </c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7.25">
      <c r="A42" s="51">
        <v>15</v>
      </c>
      <c r="B42" s="7">
        <f>IF(OR(B41="",C41=""),"",IF(D41="",IF(B41-C41&lt;=0,"",B41-C41),IF(B41-D41&lt;=0,"",B41-D41)))</f>
      </c>
      <c r="C42" s="7"/>
      <c r="D42" s="4"/>
      <c r="E42" s="51">
        <f>IF(B42="","",IF(D41="",E41,B42+SUM(D$28:D41)))</f>
      </c>
      <c r="F42" s="54">
        <f>IF(B42="",IF(B41="","",IF(D41="","",I41)),IF(AND(D41="",C41=""),"",IF(AND(D41="",C41&lt;&gt;""),IF(I41&gt;F41,F41,I41),F41-D41)))</f>
      </c>
      <c r="G42" s="54">
        <f>F42</f>
      </c>
      <c r="H42" s="54">
        <f>I42</f>
      </c>
      <c r="I42" s="54">
        <f>IF(B42="",IF(B41="","",IF(D41="","",F41-D41)),IF(AND(C41="",D41=""),"",IF(AND(D41="",C41&lt;&gt;""),IF(I41&gt;F41,I41-C41,F41-C41),B$28-B42-SUM(D$28:D41))))</f>
      </c>
      <c r="J42" s="26"/>
      <c r="K42" s="4">
        <f>IF(F42&lt;I42,I42,F42)</f>
      </c>
      <c r="L42" s="32">
        <f>IF(TREND(OFFSET($K$27,TrendOffset+1,0,SprintsInTrend,1),OFFSET($A$27,TrendOffset+1,0,SprintsInTrend,1),A42)&lt;N42,N42,TREND(OFFSET($K$27,TrendOffset+1,0,SprintsInTrend,1),OFFSET($A$27,TrendOffset+1,0,SprintsInTrend,1),A42))</f>
      </c>
      <c r="M42" s="54">
        <f>IF(L42=L41,"",L42)</f>
      </c>
      <c r="N42" s="32">
        <f>OFFSET($I$27,TrendSprintCount,0,1,1)</f>
      </c>
      <c r="O42" s="52">
        <f>D$9</f>
      </c>
      <c r="P42" s="52">
        <f>D$10</f>
      </c>
      <c r="Q42" s="52">
        <f>D$11</f>
      </c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7.25">
      <c r="A43" s="51">
        <v>16</v>
      </c>
      <c r="B43" s="7">
        <f>IF(OR(B42="",C42=""),"",IF(D42="",IF(B42-C42&lt;=0,"",B42-C42),IF(B42-D42&lt;=0,"",B42-D42)))</f>
      </c>
      <c r="C43" s="7"/>
      <c r="D43" s="4"/>
      <c r="E43" s="51">
        <f>IF(B43="","",IF(D42="",E42,B43+SUM(D$28:D42)))</f>
      </c>
      <c r="F43" s="54">
        <f>IF(B43="",IF(B42="","",IF(D42="","",I42)),IF(AND(D42="",C42=""),"",IF(AND(D42="",C42&lt;&gt;""),IF(I42&gt;F42,F42,I42),F42-D42)))</f>
      </c>
      <c r="G43" s="54">
        <f>F43</f>
      </c>
      <c r="H43" s="54">
        <f>I43</f>
      </c>
      <c r="I43" s="54">
        <f>IF(B43="",IF(B42="","",IF(D42="","",F42-D42)),IF(AND(C42="",D42=""),"",IF(AND(D42="",C42&lt;&gt;""),IF(I42&gt;F42,I42-C42,F42-C42),B$28-B43-SUM(D$28:D42))))</f>
      </c>
      <c r="J43" s="26"/>
      <c r="K43" s="4">
        <f>IF(F43&lt;I43,I43,F43)</f>
      </c>
      <c r="L43" s="32">
        <f>IF(TREND(OFFSET($K$27,TrendOffset+1,0,SprintsInTrend,1),OFFSET($A$27,TrendOffset+1,0,SprintsInTrend,1),A43)&lt;N43,N43,TREND(OFFSET($K$27,TrendOffset+1,0,SprintsInTrend,1),OFFSET($A$27,TrendOffset+1,0,SprintsInTrend,1),A43))</f>
      </c>
      <c r="M43" s="54">
        <f>IF(L43=L42,"",L43)</f>
      </c>
      <c r="N43" s="32">
        <f>OFFSET($I$27,TrendSprintCount,0,1,1)</f>
      </c>
      <c r="O43" s="52">
        <f>D$9</f>
      </c>
      <c r="P43" s="52">
        <f>D$10</f>
      </c>
      <c r="Q43" s="52">
        <f>D$11</f>
      </c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7.25">
      <c r="A44" s="51">
        <v>17</v>
      </c>
      <c r="B44" s="7">
        <f>IF(OR(B43="",C43=""),"",IF(D43="",IF(B43-C43&lt;=0,"",B43-C43),IF(B43-D43&lt;=0,"",B43-D43)))</f>
      </c>
      <c r="C44" s="7"/>
      <c r="D44" s="4"/>
      <c r="E44" s="51">
        <f>IF(B44="","",IF(D43="",E43,B44+SUM(D$28:D43)))</f>
      </c>
      <c r="F44" s="54">
        <f>IF(B44="",IF(B43="","",IF(D43="","",I43)),IF(AND(D43="",C43=""),"",IF(AND(D43="",C43&lt;&gt;""),IF(I43&gt;F43,F43,I43),F43-D43)))</f>
      </c>
      <c r="G44" s="54">
        <f>F44</f>
      </c>
      <c r="H44" s="54">
        <f>I44</f>
      </c>
      <c r="I44" s="54">
        <f>IF(B44="",IF(B43="","",IF(D43="","",F43-D43)),IF(AND(C43="",D43=""),"",IF(AND(D43="",C43&lt;&gt;""),IF(I43&gt;F43,I43-C43,F43-C43),B$28-B44-SUM(D$28:D43))))</f>
      </c>
      <c r="J44" s="26"/>
      <c r="K44" s="4">
        <f>IF(F44&lt;I44,I44,F44)</f>
      </c>
      <c r="L44" s="32">
        <f>IF(TREND(OFFSET($K$27,TrendOffset+1,0,SprintsInTrend,1),OFFSET($A$27,TrendOffset+1,0,SprintsInTrend,1),A44)&lt;N44,N44,TREND(OFFSET($K$27,TrendOffset+1,0,SprintsInTrend,1),OFFSET($A$27,TrendOffset+1,0,SprintsInTrend,1),A44))</f>
      </c>
      <c r="M44" s="54">
        <f>IF(L44=L43,"",L44)</f>
      </c>
      <c r="N44" s="32">
        <f>OFFSET($I$27,TrendSprintCount,0,1,1)</f>
      </c>
      <c r="O44" s="52">
        <f>D$9</f>
      </c>
      <c r="P44" s="52">
        <f>D$10</f>
      </c>
      <c r="Q44" s="52">
        <f>D$11</f>
      </c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7.25">
      <c r="A45" s="51">
        <v>18</v>
      </c>
      <c r="B45" s="7">
        <f>IF(OR(B44="",C44=""),"",IF(D44="",IF(B44-C44&lt;=0,"",B44-C44),IF(B44-D44&lt;=0,"",B44-D44)))</f>
      </c>
      <c r="C45" s="7"/>
      <c r="D45" s="4"/>
      <c r="E45" s="51">
        <f>IF(B45="","",IF(D44="",E44,B45+SUM(D$28:D44)))</f>
      </c>
      <c r="F45" s="54">
        <f>IF(B45="",IF(B44="","",IF(D44="","",I44)),IF(AND(D44="",C44=""),"",IF(AND(D44="",C44&lt;&gt;""),IF(I44&gt;F44,F44,I44),F44-D44)))</f>
      </c>
      <c r="G45" s="54">
        <f>F45</f>
      </c>
      <c r="H45" s="54">
        <f>I45</f>
      </c>
      <c r="I45" s="54">
        <f>IF(B45="",IF(B44="","",IF(D44="","",F44-D44)),IF(AND(C44="",D44=""),"",IF(AND(D44="",C44&lt;&gt;""),IF(I44&gt;F44,I44-C44,F44-C44),B$28-B45-SUM(D$28:D44))))</f>
      </c>
      <c r="J45" s="26"/>
      <c r="K45" s="4">
        <f>IF(F45&lt;I45,I45,F45)</f>
      </c>
      <c r="L45" s="32">
        <f>IF(TREND(OFFSET($K$27,TrendOffset+1,0,SprintsInTrend,1),OFFSET($A$27,TrendOffset+1,0,SprintsInTrend,1),A45)&lt;N45,N45,TREND(OFFSET($K$27,TrendOffset+1,0,SprintsInTrend,1),OFFSET($A$27,TrendOffset+1,0,SprintsInTrend,1),A45))</f>
      </c>
      <c r="M45" s="54">
        <f>IF(L45=L44,"",L45)</f>
      </c>
      <c r="N45" s="32">
        <f>OFFSET($I$27,TrendSprintCount,0,1,1)</f>
      </c>
      <c r="O45" s="52">
        <f>D$9</f>
      </c>
      <c r="P45" s="52">
        <f>D$10</f>
      </c>
      <c r="Q45" s="52">
        <f>D$11</f>
      </c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7.25">
      <c r="A46" s="51">
        <v>19</v>
      </c>
      <c r="B46" s="7">
        <f>IF(OR(B45="",C45=""),"",IF(D45="",IF(B45-C45&lt;=0,"",B45-C45),IF(B45-D45&lt;=0,"",B45-D45)))</f>
      </c>
      <c r="C46" s="7"/>
      <c r="D46" s="4"/>
      <c r="E46" s="51">
        <f>IF(B46="","",IF(D45="",E45,B46+SUM(D$28:D45)))</f>
      </c>
      <c r="F46" s="54">
        <f>IF(B46="",IF(B45="","",IF(D45="","",I45)),IF(AND(D45="",C45=""),"",IF(AND(D45="",C45&lt;&gt;""),IF(I45&gt;F45,F45,I45),F45-D45)))</f>
      </c>
      <c r="G46" s="54">
        <f>F46</f>
      </c>
      <c r="H46" s="54">
        <f>I46</f>
      </c>
      <c r="I46" s="54">
        <f>IF(B46="",IF(B45="","",IF(D45="","",F45-D45)),IF(AND(C45="",D45=""),"",IF(AND(D45="",C45&lt;&gt;""),IF(I45&gt;F45,I45-C45,F45-C45),B$28-B46-SUM(D$28:D45))))</f>
      </c>
      <c r="J46" s="26"/>
      <c r="K46" s="4">
        <f>IF(F46&lt;I46,I46,F46)</f>
      </c>
      <c r="L46" s="32">
        <f>IF(TREND(OFFSET($K$27,TrendOffset+1,0,SprintsInTrend,1),OFFSET($A$27,TrendOffset+1,0,SprintsInTrend,1),A46)&lt;N46,N46,TREND(OFFSET($K$27,TrendOffset+1,0,SprintsInTrend,1),OFFSET($A$27,TrendOffset+1,0,SprintsInTrend,1),A46))</f>
      </c>
      <c r="M46" s="54">
        <f>IF(L46=L45,"",L46)</f>
      </c>
      <c r="N46" s="32">
        <f>OFFSET($I$27,TrendSprintCount,0,1,1)</f>
      </c>
      <c r="O46" s="52">
        <f>D$9</f>
      </c>
      <c r="P46" s="52">
        <f>D$10</f>
      </c>
      <c r="Q46" s="52">
        <f>D$11</f>
      </c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7.25">
      <c r="A47" s="51">
        <v>20</v>
      </c>
      <c r="B47" s="7">
        <f>IF(OR(B46="",C46=""),"",IF(D46="",IF(B46-C46&lt;=0,"",B46-C46),IF(B46-D46&lt;=0,"",B46-D46)))</f>
      </c>
      <c r="C47" s="7"/>
      <c r="D47" s="4"/>
      <c r="E47" s="51">
        <f>IF(B47="","",IF(D46="",E46,B47+SUM(D$28:D46)))</f>
      </c>
      <c r="F47" s="54">
        <f>IF(B47="",IF(B46="","",IF(D46="","",I46)),IF(AND(D46="",C46=""),"",IF(AND(D46="",C46&lt;&gt;""),IF(I46&gt;F46,F46,I46),F46-D46)))</f>
      </c>
      <c r="G47" s="54">
        <f>F47</f>
      </c>
      <c r="H47" s="54">
        <f>I47</f>
      </c>
      <c r="I47" s="54">
        <f>IF(B47="",IF(B46="","",IF(D46="","",F46-D46)),IF(AND(C46="",D46=""),"",IF(AND(D46="",C46&lt;&gt;""),IF(I46&gt;F46,I46-C46,F46-C46),B$28-B47-SUM(D$28:D46))))</f>
      </c>
      <c r="J47" s="26"/>
      <c r="K47" s="4">
        <f>IF(F47&lt;I47,I47,F47)</f>
      </c>
      <c r="L47" s="32">
        <f>IF(TREND(OFFSET($K$27,TrendOffset+1,0,SprintsInTrend,1),OFFSET($A$27,TrendOffset+1,0,SprintsInTrend,1),A47)&lt;N47,N47,TREND(OFFSET($K$27,TrendOffset+1,0,SprintsInTrend,1),OFFSET($A$27,TrendOffset+1,0,SprintsInTrend,1),A47))</f>
      </c>
      <c r="M47" s="54">
        <f>IF(L47=L46,"",L47)</f>
      </c>
      <c r="N47" s="32">
        <f>OFFSET($I$27,TrendSprintCount,0,1,1)</f>
      </c>
      <c r="O47" s="52">
        <f>D$9</f>
      </c>
      <c r="P47" s="52">
        <f>D$10</f>
      </c>
      <c r="Q47" s="52">
        <f>D$11</f>
      </c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7.25">
      <c r="A48" s="51">
        <v>21</v>
      </c>
      <c r="B48" s="7">
        <f>IF(OR(B47="",C47=""),"",IF(D47="",IF(B47-C47&lt;=0,"",B47-C47),IF(B47-D47&lt;=0,"",B47-D47)))</f>
      </c>
      <c r="C48" s="7"/>
      <c r="D48" s="4"/>
      <c r="E48" s="51">
        <f>IF(B48="","",IF(D47="",E47,B48+SUM(D$28:D47)))</f>
      </c>
      <c r="F48" s="54">
        <f>IF(B48="",IF(B47="","",IF(D47="","",I47)),IF(AND(D47="",C47=""),"",IF(AND(D47="",C47&lt;&gt;""),IF(I47&gt;F47,F47,I47),F47-D47)))</f>
      </c>
      <c r="G48" s="54">
        <f>F48</f>
      </c>
      <c r="H48" s="54">
        <f>I48</f>
      </c>
      <c r="I48" s="54">
        <f>IF(B48="",IF(B47="","",IF(D47="","",F47-D47)),IF(AND(C47="",D47=""),"",IF(AND(D47="",C47&lt;&gt;""),IF(I47&gt;F47,I47-C47,F47-C47),B$28-B48-SUM(D$28:D47))))</f>
      </c>
      <c r="J48" s="26"/>
      <c r="K48" s="4">
        <f>IF(F48&lt;I48,I48,F48)</f>
      </c>
      <c r="L48" s="32">
        <f>IF(TREND(OFFSET($K$27,TrendOffset+1,0,SprintsInTrend,1),OFFSET($A$27,TrendOffset+1,0,SprintsInTrend,1),A48)&lt;N48,N48,TREND(OFFSET($K$27,TrendOffset+1,0,SprintsInTrend,1),OFFSET($A$27,TrendOffset+1,0,SprintsInTrend,1),A48))</f>
      </c>
      <c r="M48" s="54">
        <f>IF(L48=L47,"",L48)</f>
      </c>
      <c r="N48" s="32">
        <f>OFFSET($I$27,TrendSprintCount,0,1,1)</f>
      </c>
      <c r="O48" s="52">
        <f>D$9</f>
      </c>
      <c r="P48" s="52">
        <f>D$10</f>
      </c>
      <c r="Q48" s="52">
        <f>D$11</f>
      </c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7.25">
      <c r="A49" s="51">
        <v>22</v>
      </c>
      <c r="B49" s="7">
        <f>IF(OR(B48="",C48=""),"",IF(D48="",IF(B48-C48&lt;=0,"",B48-C48),IF(B48-D48&lt;=0,"",B48-D48)))</f>
      </c>
      <c r="C49" s="7"/>
      <c r="D49" s="4"/>
      <c r="E49" s="51">
        <f>IF(B49="","",IF(D48="",E48,B49+SUM(D$28:D48)))</f>
      </c>
      <c r="F49" s="54">
        <f>IF(B49="",IF(B48="","",IF(D48="","",I48)),IF(AND(D48="",C48=""),"",IF(AND(D48="",C48&lt;&gt;""),IF(I48&gt;F48,F48,I48),F48-D48)))</f>
      </c>
      <c r="G49" s="54">
        <f>F49</f>
      </c>
      <c r="H49" s="54">
        <f>I49</f>
      </c>
      <c r="I49" s="54">
        <f>IF(B49="",IF(B48="","",IF(D48="","",F48-D48)),IF(AND(C48="",D48=""),"",IF(AND(D48="",C48&lt;&gt;""),IF(I48&gt;F48,I48-C48,F48-C48),B$28-B49-SUM(D$28:D48))))</f>
      </c>
      <c r="J49" s="26"/>
      <c r="K49" s="4">
        <f>IF(F49&lt;I49,I49,F49)</f>
      </c>
      <c r="L49" s="32">
        <f>IF(TREND(OFFSET($K$27,TrendOffset+1,0,SprintsInTrend,1),OFFSET($A$27,TrendOffset+1,0,SprintsInTrend,1),A49)&lt;N49,N49,TREND(OFFSET($K$27,TrendOffset+1,0,SprintsInTrend,1),OFFSET($A$27,TrendOffset+1,0,SprintsInTrend,1),A49))</f>
      </c>
      <c r="M49" s="54">
        <f>IF(L49=L48,"",L49)</f>
      </c>
      <c r="N49" s="32">
        <f>OFFSET($I$27,TrendSprintCount,0,1,1)</f>
      </c>
      <c r="O49" s="52">
        <f>D$9</f>
      </c>
      <c r="P49" s="52">
        <f>D$10</f>
      </c>
      <c r="Q49" s="52">
        <f>D$11</f>
      </c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7.25">
      <c r="A50" s="51">
        <v>23</v>
      </c>
      <c r="B50" s="7">
        <f>IF(OR(B49="",C49=""),"",IF(D49="",IF(B49-C49&lt;=0,"",B49-C49),IF(B49-D49&lt;=0,"",B49-D49)))</f>
      </c>
      <c r="C50" s="7"/>
      <c r="D50" s="4"/>
      <c r="E50" s="51">
        <f>IF(B50="","",IF(D49="",E49,B50+SUM(D$28:D49)))</f>
      </c>
      <c r="F50" s="54">
        <f>IF(B50="",IF(B49="","",IF(D49="","",I49)),IF(AND(D49="",C49=""),"",IF(AND(D49="",C49&lt;&gt;""),IF(I49&gt;F49,F49,I49),F49-D49)))</f>
      </c>
      <c r="G50" s="54">
        <f>F50</f>
      </c>
      <c r="H50" s="54">
        <f>I50</f>
      </c>
      <c r="I50" s="54">
        <f>IF(B50="",IF(B49="","",IF(D49="","",F49-D49)),IF(AND(C49="",D49=""),"",IF(AND(D49="",C49&lt;&gt;""),IF(I49&gt;F49,I49-C49,F49-C49),B$28-B50-SUM(D$28:D49))))</f>
      </c>
      <c r="J50" s="26"/>
      <c r="K50" s="4">
        <f>IF(F50&lt;I50,I50,F50)</f>
      </c>
      <c r="L50" s="32">
        <f>IF(TREND(OFFSET($K$27,TrendOffset+1,0,SprintsInTrend,1),OFFSET($A$27,TrendOffset+1,0,SprintsInTrend,1),A50)&lt;N50,N50,TREND(OFFSET($K$27,TrendOffset+1,0,SprintsInTrend,1),OFFSET($A$27,TrendOffset+1,0,SprintsInTrend,1),A50))</f>
      </c>
      <c r="M50" s="54">
        <f>IF(L50=L49,"",L50)</f>
      </c>
      <c r="N50" s="32">
        <f>OFFSET($I$27,TrendSprintCount,0,1,1)</f>
      </c>
      <c r="O50" s="52">
        <f>D$9</f>
      </c>
      <c r="P50" s="52">
        <f>D$10</f>
      </c>
      <c r="Q50" s="52">
        <f>D$11</f>
      </c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7.25">
      <c r="A51" s="51">
        <v>24</v>
      </c>
      <c r="B51" s="7">
        <f>IF(OR(B50="",C50=""),"",IF(D50="",IF(B50-C50&lt;=0,"",B50-C50),IF(B50-D50&lt;=0,"",B50-D50)))</f>
      </c>
      <c r="C51" s="7"/>
      <c r="D51" s="4"/>
      <c r="E51" s="51">
        <f>IF(B51="","",IF(D50="",E50,B51+SUM(D$28:D50)))</f>
      </c>
      <c r="F51" s="54">
        <f>IF(B51="",IF(B50="","",IF(D50="","",I50)),IF(AND(D50="",C50=""),"",IF(AND(D50="",C50&lt;&gt;""),IF(I50&gt;F50,F50,I50),F50-D50)))</f>
      </c>
      <c r="G51" s="54">
        <f>F51</f>
      </c>
      <c r="H51" s="54">
        <f>I51</f>
      </c>
      <c r="I51" s="54">
        <f>IF(B51="",IF(B50="","",IF(D50="","",F50-D50)),IF(AND(C50="",D50=""),"",IF(AND(D50="",C50&lt;&gt;""),IF(I50&gt;F50,I50-C50,F50-C50),B$28-B51-SUM(D$28:D50))))</f>
      </c>
      <c r="J51" s="26"/>
      <c r="K51" s="4">
        <f>IF(F51&lt;I51,I51,F51)</f>
      </c>
      <c r="L51" s="32">
        <f>IF(TREND(OFFSET($K$27,TrendOffset+1,0,SprintsInTrend,1),OFFSET($A$27,TrendOffset+1,0,SprintsInTrend,1),A51)&lt;N51,N51,TREND(OFFSET($K$27,TrendOffset+1,0,SprintsInTrend,1),OFFSET($A$27,TrendOffset+1,0,SprintsInTrend,1),A51))</f>
      </c>
      <c r="M51" s="54">
        <f>IF(L51=L50,"",L51)</f>
      </c>
      <c r="N51" s="32">
        <f>OFFSET($I$27,TrendSprintCount,0,1,1)</f>
      </c>
      <c r="O51" s="52">
        <f>D$9</f>
      </c>
      <c r="P51" s="52">
        <f>D$10</f>
      </c>
      <c r="Q51" s="52">
        <f>D$11</f>
      </c>
      <c r="R51" s="3"/>
      <c r="S51" s="3"/>
      <c r="T51" s="3"/>
      <c r="U51" s="3"/>
      <c r="V51" s="3"/>
      <c r="W51" s="3"/>
      <c r="X51" s="3"/>
      <c r="Y51" s="3"/>
      <c r="Z51" s="3"/>
    </row>
  </sheetData>
  <mergeCells count="5">
    <mergeCell ref="A8:B8"/>
    <mergeCell ref="A18:B18"/>
    <mergeCell ref="F26:N26"/>
    <mergeCell ref="O26:Q26"/>
    <mergeCell ref="G27:H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87"/>
  <sheetViews>
    <sheetView workbookViewId="0">
      <pane state="frozen" activePane="bottomLeft" topLeftCell="A18" ySplit="17" xSplit="0"/>
    </sheetView>
  </sheetViews>
  <sheetFormatPr defaultRowHeight="15" x14ac:dyDescent="0.25"/>
  <cols>
    <col min="1" max="1" style="14" width="43.57642857142857" customWidth="1" bestFit="1"/>
    <col min="2" max="2" style="15" width="8.576428571428572" customWidth="1" bestFit="1"/>
    <col min="3" max="3" style="16" width="13.719285714285713" customWidth="1" bestFit="1"/>
    <col min="4" max="4" style="15" width="10.862142857142858" customWidth="1" bestFit="1"/>
    <col min="5" max="5" style="15" width="6.576428571428571" customWidth="1" bestFit="1"/>
    <col min="6" max="6" style="15" width="4.576428571428571" customWidth="1" bestFit="1"/>
    <col min="7" max="7" style="15" width="4.576428571428571" customWidth="1" bestFit="1"/>
    <col min="8" max="8" style="15" width="4.576428571428571" customWidth="1" bestFit="1"/>
    <col min="9" max="9" style="15" width="4.576428571428571" customWidth="1" bestFit="1"/>
    <col min="10" max="10" style="15" width="4.576428571428571" customWidth="1" bestFit="1"/>
    <col min="11" max="11" style="15" width="4.576428571428571" customWidth="1" bestFit="1"/>
    <col min="12" max="12" style="15" width="4.576428571428571" customWidth="1" bestFit="1"/>
    <col min="13" max="13" style="15" width="4.576428571428571" customWidth="1" bestFit="1"/>
    <col min="14" max="14" style="15" width="4.576428571428571" customWidth="1" bestFit="1"/>
    <col min="15" max="15" style="15" width="4.576428571428571" customWidth="1" bestFit="1"/>
    <col min="16" max="16" style="15" width="4.576428571428571" customWidth="1" bestFit="1"/>
    <col min="17" max="17" style="15" width="4.576428571428571" customWidth="1" bestFit="1"/>
    <col min="18" max="18" style="15" width="4.576428571428571" customWidth="1" bestFit="1"/>
    <col min="19" max="19" style="15" width="4.576428571428571" customWidth="1" bestFit="1"/>
    <col min="20" max="20" style="15" width="4.576428571428571" customWidth="1" bestFit="1"/>
    <col min="21" max="21" style="15" width="4.576428571428571" customWidth="1" bestFit="1"/>
    <col min="22" max="22" style="15" width="4.576428571428571" customWidth="1" bestFit="1"/>
    <col min="23" max="23" style="15" width="4.576428571428571" customWidth="1" bestFit="1"/>
    <col min="24" max="24" style="15" width="4.576428571428571" customWidth="1" bestFit="1"/>
    <col min="25" max="25" style="15" width="4.576428571428571" customWidth="1" bestFit="1"/>
    <col min="26" max="26" style="15" width="4.576428571428571" customWidth="1" bestFit="1"/>
    <col min="27" max="27" style="15" width="4.576428571428571" customWidth="1" bestFit="1"/>
    <col min="28" max="28" style="15" width="4.576428571428571" customWidth="1" bestFit="1"/>
    <col min="29" max="29" style="15" width="4.576428571428571" customWidth="1" bestFit="1"/>
    <col min="30" max="30" style="15" width="4.576428571428571" customWidth="1" bestFit="1"/>
  </cols>
  <sheetData>
    <row x14ac:dyDescent="0.25" r="1" customHeight="1" ht="17.25">
      <c r="A1" s="1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x14ac:dyDescent="0.25" r="2" customHeight="1" ht="17.25">
      <c r="A2" s="5"/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x14ac:dyDescent="0.25" r="3" customHeight="1" ht="17.25">
      <c r="A3" s="5"/>
      <c r="B3" s="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x14ac:dyDescent="0.25" r="4" customHeight="1" ht="17.25">
      <c r="A4" s="5"/>
      <c r="B4" s="4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x14ac:dyDescent="0.25" r="5" customHeight="1" ht="17.25">
      <c r="A5" s="5"/>
      <c r="B5" s="4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x14ac:dyDescent="0.25" r="6" customHeight="1" ht="17.25">
      <c r="A6" s="5"/>
      <c r="B6" s="4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x14ac:dyDescent="0.25" r="7" customHeight="1" ht="17.25">
      <c r="A7" s="5"/>
      <c r="B7" s="4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x14ac:dyDescent="0.25" r="8" customHeight="1" ht="17.25">
      <c r="A8" s="5"/>
      <c r="B8" s="4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x14ac:dyDescent="0.25" r="9" customHeight="1" ht="17.25">
      <c r="A9" s="6" t="s">
        <v>0</v>
      </c>
      <c r="B9" s="7">
        <v>5</v>
      </c>
      <c r="C9" s="8"/>
      <c r="D9" s="9"/>
      <c r="E9" s="10" t="s">
        <v>1</v>
      </c>
      <c r="F9" s="10" t="s">
        <v>2</v>
      </c>
      <c r="G9" s="10"/>
      <c r="H9" s="10"/>
      <c r="I9" s="10"/>
      <c r="J9" s="10"/>
      <c r="K9" s="10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x14ac:dyDescent="0.25" r="10" customHeight="1" ht="17.25">
      <c r="A10" s="6" t="s">
        <v>3</v>
      </c>
      <c r="B10" s="7">
        <v>5</v>
      </c>
      <c r="C10" s="8" t="s">
        <v>4</v>
      </c>
      <c r="D10" s="10" t="s">
        <v>5</v>
      </c>
      <c r="E10" s="11">
        <f>SUM(OFFSET(E14,1,0,TaskRows,1))</f>
      </c>
      <c r="F10" s="11">
        <f>IF(AND(SUM(OFFSET(F14,1,0,TaskRows,1))=0),0,SUM(OFFSET(F14,1,0,TaskRows,1)))</f>
      </c>
      <c r="G10" s="11">
        <f>IF(AND(SUM(OFFSET(G14,1,0,TaskRows,1))=0),"",SUM(OFFSET(G14,1,0,TaskRows,1)))</f>
      </c>
      <c r="H10" s="11">
        <f>IF(AND(SUM(OFFSET(H14,1,0,TaskRows,1))=0),"",SUM(OFFSET(H14,1,0,TaskRows,1)))</f>
      </c>
      <c r="I10" s="11">
        <f>IF(AND(SUM(OFFSET(I14,1,0,TaskRows,1))=0),"",SUM(OFFSET(I14,1,0,TaskRows,1)))</f>
      </c>
      <c r="J10" s="11">
        <f>IF(AND(SUM(OFFSET(J14,1,0,TaskRows,1))=0),"",SUM(OFFSET(J14,1,0,TaskRows,1)))</f>
      </c>
      <c r="K10" s="11">
        <f>IF(AND(SUM(OFFSET(K14,1,0,TaskRows,1))=0),"",SUM(OFFSET(K14,1,0,TaskRows,1)))</f>
      </c>
      <c r="L10" s="11">
        <f>IF(AND(SUM(OFFSET(L14,1,0,TaskRows,1))=0),"",SUM(OFFSET(L14,1,0,TaskRows,1)))</f>
      </c>
      <c r="M10" s="11">
        <f>IF(AND(SUM(OFFSET(M14,1,0,TaskRows,1))=0),"",SUM(OFFSET(M14,1,0,TaskRows,1)))</f>
      </c>
      <c r="N10" s="11">
        <f>IF(AND(SUM(OFFSET(N14,1,0,TaskRows,1))=0),"",SUM(OFFSET(N14,1,0,TaskRows,1)))</f>
      </c>
      <c r="O10" s="11">
        <f>IF(AND(SUM(OFFSET(O14,1,0,TaskRows,1))=0),"",SUM(OFFSET(O14,1,0,TaskRows,1)))</f>
      </c>
      <c r="P10" s="11">
        <f>IF(AND(SUM(OFFSET(P14,1,0,TaskRows,1))=0),"",SUM(OFFSET(P14,1,0,TaskRows,1)))</f>
      </c>
      <c r="Q10" s="11">
        <f>IF(AND(SUM(OFFSET(Q14,1,0,TaskRows,1))=0),"",SUM(OFFSET(Q14,1,0,TaskRows,1)))</f>
      </c>
      <c r="R10" s="11">
        <f>IF(AND(SUM(OFFSET(R14,1,0,TaskRows,1))=0),"",SUM(OFFSET(R14,1,0,TaskRows,1)))</f>
      </c>
      <c r="S10" s="11">
        <f>IF(AND(SUM(OFFSET(S14,1,0,TaskRows,1))=0),"",SUM(OFFSET(S14,1,0,TaskRows,1)))</f>
      </c>
      <c r="T10" s="11">
        <f>IF(AND(SUM(OFFSET(T14,1,0,TaskRows,1))=0),"",SUM(OFFSET(T14,1,0,TaskRows,1)))</f>
      </c>
      <c r="U10" s="11">
        <f>IF(AND(SUM(OFFSET(U14,1,0,TaskRows,1))=0),"",SUM(OFFSET(U14,1,0,TaskRows,1)))</f>
      </c>
      <c r="V10" s="11">
        <f>IF(AND(SUM(OFFSET(V14,1,0,TaskRows,1))=0),"",SUM(OFFSET(V14,1,0,TaskRows,1)))</f>
      </c>
      <c r="W10" s="11">
        <f>IF(AND(SUM(OFFSET(W14,1,0,TaskRows,1))=0),"",SUM(OFFSET(W14,1,0,TaskRows,1)))</f>
      </c>
      <c r="X10" s="11">
        <f>IF(AND(SUM(OFFSET(X14,1,0,TaskRows,1))=0),"",SUM(OFFSET(X14,1,0,TaskRows,1)))</f>
      </c>
      <c r="Y10" s="11">
        <f>IF(AND(SUM(OFFSET(Y14,1,0,TaskRows,1))=0),"",SUM(OFFSET(Y14,1,0,TaskRows,1)))</f>
      </c>
      <c r="Z10" s="11">
        <f>IF(AND(SUM(OFFSET(Z14,1,0,TaskRows,1))=0),"",SUM(OFFSET(Z14,1,0,TaskRows,1)))</f>
      </c>
      <c r="AA10" s="11">
        <f>IF(AND(SUM(OFFSET(AA14,1,0,TaskRows,1))=0),"",SUM(OFFSET(AA14,1,0,TaskRows,1)))</f>
      </c>
      <c r="AB10" s="11">
        <f>IF(AND(SUM(OFFSET(AB14,1,0,TaskRows,1))=0),"",SUM(OFFSET(AB14,1,0,TaskRows,1)))</f>
      </c>
      <c r="AC10" s="11">
        <f>IF(AND(SUM(OFFSET(AC14,1,0,TaskRows,1))=0),"",SUM(OFFSET(AC14,1,0,TaskRows,1)))</f>
      </c>
      <c r="AD10" s="11">
        <f>IF(AND(SUM(OFFSET(AD14,1,0,TaskRows,1))=0),"",SUM(OFFSET(AD14,1,0,TaskRows,1)))</f>
      </c>
    </row>
    <row x14ac:dyDescent="0.25" r="11" customHeight="1" ht="17.25" hidden="1">
      <c r="A11" s="5" t="s">
        <v>6</v>
      </c>
      <c r="B11" s="7">
        <f>IF(COUNTA(A15:A242)=0,1,COUNTA(A15:A242))</f>
      </c>
      <c r="C11" s="3" t="s">
        <v>7</v>
      </c>
      <c r="D11" s="7">
        <f>IF(COUNTIF(F10:AD10,"&gt;0")=0,1,COUNTIF(F10:AD10,"&gt;0"))</f>
      </c>
      <c r="E11" s="7"/>
      <c r="F11" s="7">
        <f>IF(F14="","",$E10-$E10/($B9-1)*(F14-1))</f>
      </c>
      <c r="G11" s="17">
        <f>IF(G14="","",TotalEffort-TotalEffort/(ImplementationDays)*(G14-1))</f>
      </c>
      <c r="H11" s="17">
        <f>IF(H14="","",TotalEffort-TotalEffort/(ImplementationDays)*(H14-1))</f>
      </c>
      <c r="I11" s="17">
        <f>IF(I14="","",TotalEffort-TotalEffort/(ImplementationDays)*(I14-1))</f>
      </c>
      <c r="J11" s="17">
        <f>IF(J14="","",TotalEffort-TotalEffort/(ImplementationDays)*(J14-1))</f>
      </c>
      <c r="K11" s="7">
        <f>IF(K14="","",TotalEffort-TotalEffort/(ImplementationDays)*(K14-1))</f>
      </c>
      <c r="L11" s="7">
        <f>IF(L14="","",TotalEffort-TotalEffort/(ImplementationDays)*(L14-1))</f>
      </c>
      <c r="M11" s="7">
        <f>IF(M14="","",TotalEffort-TotalEffort/(ImplementationDays)*(M14-1))</f>
      </c>
      <c r="N11" s="7">
        <f>IF(N14="","",TotalEffort-TotalEffort/(ImplementationDays)*(N14-1))</f>
      </c>
      <c r="O11" s="7">
        <f>IF(O14="","",TotalEffort-TotalEffort/(ImplementationDays)*(O14-1))</f>
      </c>
      <c r="P11" s="7">
        <f>IF(P14="","",TotalEffort-TotalEffort/(ImplementationDays)*(P14-1))</f>
      </c>
      <c r="Q11" s="7">
        <f>IF(Q14="","",TotalEffort-TotalEffort/(ImplementationDays)*(Q14-1))</f>
      </c>
      <c r="R11" s="7">
        <f>IF(R14="","",TotalEffort-TotalEffort/(ImplementationDays)*(R14-1))</f>
      </c>
      <c r="S11" s="7">
        <f>IF(S14="","",TotalEffort-TotalEffort/(ImplementationDays)*(S14-1))</f>
      </c>
      <c r="T11" s="7">
        <f>IF(T14="","",TotalEffort-TotalEffort/(ImplementationDays)*(T14-1))</f>
      </c>
      <c r="U11" s="7">
        <f>IF(U14="","",TotalEffort-TotalEffort/(ImplementationDays)*(U14-1))</f>
      </c>
      <c r="V11" s="7">
        <f>IF(V14="","",TotalEffort-TotalEffort/(ImplementationDays)*(V14-1))</f>
      </c>
      <c r="W11" s="7">
        <f>IF(W14="","",TotalEffort-TotalEffort/(ImplementationDays)*(W14-1))</f>
      </c>
      <c r="X11" s="7">
        <f>IF(X14="","",TotalEffort-TotalEffort/(ImplementationDays)*(X14-1))</f>
      </c>
      <c r="Y11" s="7">
        <f>IF(Y14="","",TotalEffort-TotalEffort/(ImplementationDays)*(Y14-1))</f>
      </c>
      <c r="Z11" s="7">
        <f>IF(Z14="","",TotalEffort-TotalEffort/(ImplementationDays)*(Z14-1))</f>
      </c>
      <c r="AA11" s="7">
        <f>IF(AA14="","",TotalEffort-TotalEffort/(ImplementationDays)*(AA14-1))</f>
      </c>
      <c r="AB11" s="7">
        <f>IF(AB14="","",TotalEffort-TotalEffort/(ImplementationDays)*(AB14-1))</f>
      </c>
      <c r="AC11" s="7">
        <f>IF(AC14="","",TotalEffort-TotalEffort/(ImplementationDays)*(AC14-1))</f>
      </c>
      <c r="AD11" s="7">
        <f>IF(AD14="","",TotalEffort-TotalEffort/(ImplementationDays)*(AD14-1))</f>
      </c>
    </row>
    <row x14ac:dyDescent="0.25" r="12" customHeight="1" ht="17.25" hidden="1">
      <c r="A12" s="12" t="s">
        <v>8</v>
      </c>
      <c r="B12" s="4"/>
      <c r="C12" s="3" t="s">
        <v>9</v>
      </c>
      <c r="D12" s="7"/>
      <c r="E12" s="7"/>
      <c r="F12" s="17">
        <f>IF(TREND(OFFSET($F10,0,DoneDays-TrendDays,1,TrendDays),OFFSET($F13,0,DoneDays-TrendDays,1,TrendDays),F13)&lt;0,"",TREND(OFFSET($F10,0,DoneDays-TrendDays,1,TrendDays),OFFSET($F13,0,DoneDays-TrendDays,1,TrendDays),F13))</f>
      </c>
      <c r="G12" s="17">
        <f>IF(TREND(OFFSET($F10,0,DoneDays-TrendDays,1,TrendDays),OFFSET($F13,0,DoneDays-TrendDays,1,TrendDays),G13)&lt;0,"",TREND(OFFSET($F10,0,DoneDays-TrendDays,1,TrendDays),OFFSET($F13,0,DoneDays-TrendDays,1,TrendDays),G13))</f>
      </c>
      <c r="H12" s="17">
        <f>IF(TREND(OFFSET($F10,0,DoneDays-TrendDays,1,TrendDays),OFFSET($F13,0,DoneDays-TrendDays,1,TrendDays),H13)&lt;0,"",TREND(OFFSET($F10,0,DoneDays-TrendDays,1,TrendDays),OFFSET($F13,0,DoneDays-TrendDays,1,TrendDays),H13))</f>
      </c>
      <c r="I12" s="17">
        <f>IF(TREND(OFFSET($F10,0,DoneDays-TrendDays,1,TrendDays),OFFSET($F13,0,DoneDays-TrendDays,1,TrendDays),I13)&lt;0,"",TREND(OFFSET($F10,0,DoneDays-TrendDays,1,TrendDays),OFFSET($F13,0,DoneDays-TrendDays,1,TrendDays),I13))</f>
      </c>
      <c r="J12" s="17">
        <f>IF(TREND(OFFSET($F10,0,DoneDays-TrendDays,1,TrendDays),OFFSET($F13,0,DoneDays-TrendDays,1,TrendDays),J13)&lt;0,"",TREND(OFFSET($F10,0,DoneDays-TrendDays,1,TrendDays),OFFSET($F13,0,DoneDays-TrendDays,1,TrendDays),J13))</f>
      </c>
      <c r="K12" s="7">
        <f>IF(TREND(OFFSET($F10,0,DoneDays-TrendDays,1,TrendDays),OFFSET($F13,0,DoneDays-TrendDays,1,TrendDays),K13)&lt;0,"",TREND(OFFSET($F10,0,DoneDays-TrendDays,1,TrendDays),OFFSET($F13,0,DoneDays-TrendDays,1,TrendDays),K13))</f>
      </c>
      <c r="L12" s="7">
        <f>IF(TREND(OFFSET($F10,0,DoneDays-TrendDays,1,TrendDays),OFFSET($F13,0,DoneDays-TrendDays,1,TrendDays),L13)&lt;0,"",TREND(OFFSET($F10,0,DoneDays-TrendDays,1,TrendDays),OFFSET($F13,0,DoneDays-TrendDays,1,TrendDays),L13))</f>
      </c>
      <c r="M12" s="7">
        <f>IF(TREND(OFFSET($F10,0,DoneDays-TrendDays,1,TrendDays),OFFSET($F13,0,DoneDays-TrendDays,1,TrendDays),M13)&lt;0,"",TREND(OFFSET($F10,0,DoneDays-TrendDays,1,TrendDays),OFFSET($F13,0,DoneDays-TrendDays,1,TrendDays),M13))</f>
      </c>
      <c r="N12" s="7">
        <f>IF(TREND(OFFSET($F10,0,DoneDays-TrendDays,1,TrendDays),OFFSET($F13,0,DoneDays-TrendDays,1,TrendDays),N13)&lt;0,"",TREND(OFFSET($F10,0,DoneDays-TrendDays,1,TrendDays),OFFSET($F13,0,DoneDays-TrendDays,1,TrendDays),N13))</f>
      </c>
      <c r="O12" s="7">
        <f>IF(TREND(OFFSET($F10,0,DoneDays-TrendDays,1,TrendDays),OFFSET($F13,0,DoneDays-TrendDays,1,TrendDays),O13)&lt;0,"",TREND(OFFSET($F10,0,DoneDays-TrendDays,1,TrendDays),OFFSET($F13,0,DoneDays-TrendDays,1,TrendDays),O13))</f>
      </c>
      <c r="P12" s="7">
        <f>IF(TREND(OFFSET($F10,0,DoneDays-TrendDays,1,TrendDays),OFFSET($F13,0,DoneDays-TrendDays,1,TrendDays),P13)&lt;0,"",TREND(OFFSET($F10,0,DoneDays-TrendDays,1,TrendDays),OFFSET($F13,0,DoneDays-TrendDays,1,TrendDays),P13))</f>
      </c>
      <c r="Q12" s="7">
        <f>IF(TREND(OFFSET($F10,0,DoneDays-TrendDays,1,TrendDays),OFFSET($F13,0,DoneDays-TrendDays,1,TrendDays),Q13)&lt;0,"",TREND(OFFSET($F10,0,DoneDays-TrendDays,1,TrendDays),OFFSET($F13,0,DoneDays-TrendDays,1,TrendDays),Q13))</f>
      </c>
      <c r="R12" s="7">
        <f>IF(TREND(OFFSET($F10,0,DoneDays-TrendDays,1,TrendDays),OFFSET($F13,0,DoneDays-TrendDays,1,TrendDays),R13)&lt;0,"",TREND(OFFSET($F10,0,DoneDays-TrendDays,1,TrendDays),OFFSET($F13,0,DoneDays-TrendDays,1,TrendDays),R13))</f>
      </c>
      <c r="S12" s="7">
        <f>IF(TREND(OFFSET($F10,0,DoneDays-TrendDays,1,TrendDays),OFFSET($F13,0,DoneDays-TrendDays,1,TrendDays),S13)&lt;0,"",TREND(OFFSET($F10,0,DoneDays-TrendDays,1,TrendDays),OFFSET($F13,0,DoneDays-TrendDays,1,TrendDays),S13))</f>
      </c>
      <c r="T12" s="7">
        <f>IF(TREND(OFFSET($F10,0,DoneDays-TrendDays,1,TrendDays),OFFSET($F13,0,DoneDays-TrendDays,1,TrendDays),T13)&lt;0,"",TREND(OFFSET($F10,0,DoneDays-TrendDays,1,TrendDays),OFFSET($F13,0,DoneDays-TrendDays,1,TrendDays),T13))</f>
      </c>
      <c r="U12" s="7">
        <f>IF(TREND(OFFSET($F10,0,DoneDays-TrendDays,1,TrendDays),OFFSET($F13,0,DoneDays-TrendDays,1,TrendDays),U13)&lt;0,"",TREND(OFFSET($F10,0,DoneDays-TrendDays,1,TrendDays),OFFSET($F13,0,DoneDays-TrendDays,1,TrendDays),U13))</f>
      </c>
      <c r="V12" s="7">
        <f>IF(TREND(OFFSET($F10,0,DoneDays-TrendDays,1,TrendDays),OFFSET($F13,0,DoneDays-TrendDays,1,TrendDays),V13)&lt;0,"",TREND(OFFSET($F10,0,DoneDays-TrendDays,1,TrendDays),OFFSET($F13,0,DoneDays-TrendDays,1,TrendDays),V13))</f>
      </c>
      <c r="W12" s="7">
        <f>IF(TREND(OFFSET($F10,0,DoneDays-TrendDays,1,TrendDays),OFFSET($F13,0,DoneDays-TrendDays,1,TrendDays),W13)&lt;0,"",TREND(OFFSET($F10,0,DoneDays-TrendDays,1,TrendDays),OFFSET($F13,0,DoneDays-TrendDays,1,TrendDays),W13))</f>
      </c>
      <c r="X12" s="7">
        <f>IF(TREND(OFFSET($F10,0,DoneDays-TrendDays,1,TrendDays),OFFSET($F13,0,DoneDays-TrendDays,1,TrendDays),X13)&lt;0,"",TREND(OFFSET($F10,0,DoneDays-TrendDays,1,TrendDays),OFFSET($F13,0,DoneDays-TrendDays,1,TrendDays),X13))</f>
      </c>
      <c r="Y12" s="7">
        <f>IF(TREND(OFFSET($F10,0,DoneDays-TrendDays,1,TrendDays),OFFSET($F13,0,DoneDays-TrendDays,1,TrendDays),Y13)&lt;0,"",TREND(OFFSET($F10,0,DoneDays-TrendDays,1,TrendDays),OFFSET($F13,0,DoneDays-TrendDays,1,TrendDays),Y13))</f>
      </c>
      <c r="Z12" s="7">
        <f>IF(TREND(OFFSET($F10,0,DoneDays-TrendDays,1,TrendDays),OFFSET($F13,0,DoneDays-TrendDays,1,TrendDays),Z13)&lt;0,"",TREND(OFFSET($F10,0,DoneDays-TrendDays,1,TrendDays),OFFSET($F13,0,DoneDays-TrendDays,1,TrendDays),Z13))</f>
      </c>
      <c r="AA12" s="7">
        <f>IF(TREND(OFFSET($F10,0,DoneDays-TrendDays,1,TrendDays),OFFSET($F13,0,DoneDays-TrendDays,1,TrendDays),AA13)&lt;0,"",TREND(OFFSET($F10,0,DoneDays-TrendDays,1,TrendDays),OFFSET($F13,0,DoneDays-TrendDays,1,TrendDays),AA13))</f>
      </c>
      <c r="AB12" s="7">
        <f>IF(TREND(OFFSET($F10,0,DoneDays-TrendDays,1,TrendDays),OFFSET($F13,0,DoneDays-TrendDays,1,TrendDays),AB13)&lt;0,"",TREND(OFFSET($F10,0,DoneDays-TrendDays,1,TrendDays),OFFSET($F13,0,DoneDays-TrendDays,1,TrendDays),AB13))</f>
      </c>
      <c r="AC12" s="7">
        <f>IF(TREND(OFFSET($F10,0,DoneDays-TrendDays,1,TrendDays),OFFSET($F13,0,DoneDays-TrendDays,1,TrendDays),AC13)&lt;0,"",TREND(OFFSET($F10,0,DoneDays-TrendDays,1,TrendDays),OFFSET($F13,0,DoneDays-TrendDays,1,TrendDays),AC13))</f>
      </c>
      <c r="AD12" s="7">
        <f>IF(TREND(OFFSET($F10,0,DoneDays-TrendDays,1,TrendDays),OFFSET($F13,0,DoneDays-TrendDays,1,TrendDays),AD13)&lt;0,"",TREND(OFFSET($F10,0,DoneDays-TrendDays,1,TrendDays),OFFSET($F13,0,DoneDays-TrendDays,1,TrendDays),AD13))</f>
      </c>
    </row>
    <row x14ac:dyDescent="0.25" r="13" customHeight="1" ht="17.25" hidden="1">
      <c r="A13" s="12" t="s">
        <v>10</v>
      </c>
      <c r="B13" s="4"/>
      <c r="C13" s="3" t="s">
        <v>11</v>
      </c>
      <c r="D13" s="7">
        <f>IF(DoneDays&gt;B10,B10,DoneDays)</f>
      </c>
      <c r="E13" s="7"/>
      <c r="F13" s="7">
        <f>IF(DoneDays&gt;E13,E13+1,"")</f>
      </c>
      <c r="G13" s="7">
        <v>2</v>
      </c>
      <c r="H13" s="7">
        <v>3</v>
      </c>
      <c r="I13" s="7">
        <v>4</v>
      </c>
      <c r="J13" s="7">
        <v>5</v>
      </c>
      <c r="K13" s="7">
        <v>6</v>
      </c>
      <c r="L13" s="7">
        <v>7</v>
      </c>
      <c r="M13" s="7">
        <v>8</v>
      </c>
      <c r="N13" s="7">
        <v>9</v>
      </c>
      <c r="O13" s="7">
        <v>10</v>
      </c>
      <c r="P13" s="7">
        <v>11</v>
      </c>
      <c r="Q13" s="7">
        <v>12</v>
      </c>
      <c r="R13" s="7">
        <v>13</v>
      </c>
      <c r="S13" s="7">
        <v>14</v>
      </c>
      <c r="T13" s="7">
        <v>15</v>
      </c>
      <c r="U13" s="7">
        <v>16</v>
      </c>
      <c r="V13" s="7">
        <v>17</v>
      </c>
      <c r="W13" s="7">
        <v>18</v>
      </c>
      <c r="X13" s="7">
        <v>19</v>
      </c>
      <c r="Y13" s="7">
        <v>20</v>
      </c>
      <c r="Z13" s="7">
        <v>21</v>
      </c>
      <c r="AA13" s="7">
        <v>22</v>
      </c>
      <c r="AB13" s="7">
        <v>23</v>
      </c>
      <c r="AC13" s="7">
        <v>24</v>
      </c>
      <c r="AD13" s="7">
        <v>25</v>
      </c>
    </row>
    <row x14ac:dyDescent="0.25" r="14" customHeight="1" ht="17.25">
      <c r="A14" s="6" t="s">
        <v>12</v>
      </c>
      <c r="B14" s="13" t="s">
        <v>13</v>
      </c>
      <c r="C14" s="8" t="s">
        <v>14</v>
      </c>
      <c r="D14" s="10" t="s">
        <v>15</v>
      </c>
      <c r="E14" s="13" t="s">
        <v>16</v>
      </c>
      <c r="F14" s="13">
        <v>1</v>
      </c>
      <c r="G14" s="13">
        <f>IF($B$9&gt;F14,F14+1,"")</f>
      </c>
      <c r="H14" s="13">
        <f>IF($B$9&gt;G14,G14+1,"")</f>
      </c>
      <c r="I14" s="13">
        <f>IF($B$9&gt;H14,H14+1,"")</f>
      </c>
      <c r="J14" s="13">
        <f>IF($B$9&gt;I14,I14+1,"")</f>
      </c>
      <c r="K14" s="13">
        <f>IF($B$9&gt;J14,J14+1,"")</f>
      </c>
      <c r="L14" s="13">
        <f>IF($B$9&gt;K14,K14+1,"")</f>
      </c>
      <c r="M14" s="13">
        <f>IF($B$9&gt;L14,L14+1,"")</f>
      </c>
      <c r="N14" s="13">
        <f>IF($B$9&gt;M14,M14+1,"")</f>
      </c>
      <c r="O14" s="13">
        <f>IF($B$9&gt;N14,N14+1,"")</f>
      </c>
      <c r="P14" s="13">
        <f>IF($B$9&gt;O14,O14+1,"")</f>
      </c>
      <c r="Q14" s="13">
        <f>IF($B$9&gt;P14,P14+1,"")</f>
      </c>
      <c r="R14" s="13">
        <f>IF($B$9&gt;Q14,Q14+1,"")</f>
      </c>
      <c r="S14" s="13">
        <f>IF($B$9&gt;R14,R14+1,"")</f>
      </c>
      <c r="T14" s="13">
        <f>IF($B$9&gt;S14,S14+1,"")</f>
      </c>
      <c r="U14" s="13">
        <f>IF($B$9&gt;T14,T14+1,"")</f>
      </c>
      <c r="V14" s="13">
        <f>IF($B$9&gt;U14,U14+1,"")</f>
      </c>
      <c r="W14" s="13">
        <f>IF($B$9&gt;V14,V14+1,"")</f>
      </c>
      <c r="X14" s="13">
        <f>IF($B$9&gt;W14,W14+1,"")</f>
      </c>
      <c r="Y14" s="13">
        <f>IF($B$9&gt;X14,X14+1,"")</f>
      </c>
      <c r="Z14" s="13">
        <f>IF($B$9&gt;Y14,Y14+1,"")</f>
      </c>
      <c r="AA14" s="13">
        <f>IF($B$9&gt;Z14,Z14+1,"")</f>
      </c>
      <c r="AB14" s="13">
        <f>IF($B$9&gt;AA14,AA14+1,"")</f>
      </c>
      <c r="AC14" s="13">
        <f>IF($B$9&gt;AB14,AB14+1,"")</f>
      </c>
      <c r="AD14" s="13">
        <f>IF($B$9&gt;AC14,AC14+1,"")</f>
      </c>
    </row>
    <row x14ac:dyDescent="0.25" r="15" customHeight="1" ht="17.25">
      <c r="A15" s="18" t="s">
        <v>17</v>
      </c>
      <c r="B15" s="7">
        <v>1</v>
      </c>
      <c r="C15" s="19" t="s">
        <v>18</v>
      </c>
      <c r="D15" s="20" t="s">
        <v>19</v>
      </c>
      <c r="E15" s="7">
        <v>4</v>
      </c>
      <c r="F15" s="7">
        <f>IF(OR(F$14="",$E15=""),"",E15)</f>
      </c>
      <c r="G15" s="7">
        <v>2</v>
      </c>
      <c r="H15" s="7">
        <v>0</v>
      </c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x14ac:dyDescent="0.25" r="16" customHeight="1" ht="17.25">
      <c r="A16" s="18" t="s">
        <v>20</v>
      </c>
      <c r="B16" s="7">
        <v>3</v>
      </c>
      <c r="C16" s="19"/>
      <c r="D16" s="4" t="s">
        <v>21</v>
      </c>
      <c r="E16" s="7">
        <v>7</v>
      </c>
      <c r="F16" s="7">
        <f>IF(OR(F$14="",$E16=""),"",E16)</f>
      </c>
      <c r="G16" s="7">
        <v>7</v>
      </c>
      <c r="H16" s="7">
        <v>2</v>
      </c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x14ac:dyDescent="0.25" r="17" customHeight="1" ht="17.25">
      <c r="A17" s="18" t="s">
        <v>22</v>
      </c>
      <c r="B17" s="7">
        <v>11</v>
      </c>
      <c r="C17" s="3"/>
      <c r="D17" s="4" t="s">
        <v>21</v>
      </c>
      <c r="E17" s="7">
        <v>6</v>
      </c>
      <c r="F17" s="7">
        <f>IF(OR(F$14="",$E17=""),"",E17)</f>
      </c>
      <c r="G17" s="7">
        <v>12</v>
      </c>
      <c r="H17" s="7">
        <v>12</v>
      </c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7">
        <f>IF(OR(AC$14="",$E17=""),"",AB17)</f>
      </c>
      <c r="AD17" s="7">
        <f>IF(OR(AD$14="",$E17=""),"",AC17)</f>
      </c>
    </row>
    <row x14ac:dyDescent="0.25" r="18" customHeight="1" ht="17.25">
      <c r="A18" s="18" t="s">
        <v>23</v>
      </c>
      <c r="B18" s="7">
        <v>15</v>
      </c>
      <c r="C18" s="3"/>
      <c r="D18" s="4" t="s">
        <v>21</v>
      </c>
      <c r="E18" s="7">
        <v>6</v>
      </c>
      <c r="F18" s="7">
        <f>IF(OR(F$14="",$E18=""),"",E18)</f>
      </c>
      <c r="G18" s="7">
        <v>9</v>
      </c>
      <c r="H18" s="7">
        <v>9</v>
      </c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x14ac:dyDescent="0.25" r="19" customHeight="1" ht="17.25">
      <c r="A19" s="21" t="s">
        <v>24</v>
      </c>
      <c r="B19" s="7">
        <v>16</v>
      </c>
      <c r="C19" s="19" t="s">
        <v>25</v>
      </c>
      <c r="D19" s="4" t="s">
        <v>19</v>
      </c>
      <c r="E19" s="7">
        <v>6</v>
      </c>
      <c r="F19" s="7">
        <f>IF(OR(F$14="",$E19=""),"",E19)</f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7">
        <f>IF(OR(AC$14="",$E19=""),"",AB19)</f>
      </c>
      <c r="AD19" s="7">
        <f>IF(OR(AD$14="",$E19=""),"",AC19)</f>
      </c>
    </row>
    <row x14ac:dyDescent="0.25" r="20" customHeight="1" ht="17.25">
      <c r="A20" s="21" t="s">
        <v>26</v>
      </c>
      <c r="B20" s="22" t="s">
        <v>27</v>
      </c>
      <c r="C20" s="19" t="s">
        <v>28</v>
      </c>
      <c r="D20" s="4" t="s">
        <v>19</v>
      </c>
      <c r="E20" s="7">
        <v>4</v>
      </c>
      <c r="F20" s="7">
        <f>IF(OR(F$14="",$E20=""),"",E20)</f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7">
        <f>IF(OR(AC$14="",$E20=""),"",AB20)</f>
      </c>
      <c r="AD20" s="7">
        <f>IF(OR(AD$14="",$E20=""),"",AC20)</f>
      </c>
    </row>
    <row x14ac:dyDescent="0.25" r="21" customHeight="1" ht="17.25">
      <c r="A21" s="21" t="s">
        <v>29</v>
      </c>
      <c r="B21" s="22" t="s">
        <v>27</v>
      </c>
      <c r="C21" s="19" t="s">
        <v>30</v>
      </c>
      <c r="D21" s="4" t="s">
        <v>19</v>
      </c>
      <c r="E21" s="7">
        <v>3</v>
      </c>
      <c r="F21" s="7">
        <f>IF(OR(F$14="",$E21=""),"",E21)</f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7">
        <f>IF(OR(AC$14="",$E21=""),"",AB21)</f>
      </c>
      <c r="AD21" s="7">
        <f>IF(OR(AD$14="",$E21=""),"",AC21)</f>
      </c>
    </row>
    <row x14ac:dyDescent="0.25" r="22" customHeight="1" ht="17.25">
      <c r="A22" s="21" t="s">
        <v>31</v>
      </c>
      <c r="B22" s="22" t="s">
        <v>27</v>
      </c>
      <c r="C22" s="19" t="s">
        <v>32</v>
      </c>
      <c r="D22" s="4"/>
      <c r="E22" s="7">
        <v>3</v>
      </c>
      <c r="F22" s="7">
        <f>IF(OR(F$14="",$E22=""),"",E22)</f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7">
        <f>IF(OR(AC$14="",$E22=""),"",AB22)</f>
      </c>
      <c r="AD22" s="7">
        <f>IF(OR(AD$14="",$E22=""),"",AC22)</f>
      </c>
    </row>
    <row x14ac:dyDescent="0.25" r="23" customHeight="1" ht="15">
      <c r="A23" s="21" t="s">
        <v>33</v>
      </c>
      <c r="B23" s="22" t="s">
        <v>27</v>
      </c>
      <c r="C23" s="19" t="s">
        <v>34</v>
      </c>
      <c r="D23" s="4"/>
      <c r="E23" s="7">
        <v>3</v>
      </c>
      <c r="F23" s="7">
        <f>IF(OR(F$14="",$E23=""),"",E23)</f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7">
        <f>IF(OR(AC$14="",$E23=""),"",AB23)</f>
      </c>
      <c r="AD23" s="7">
        <f>IF(OR(AD$14="",$E23=""),"",AC23)</f>
      </c>
    </row>
    <row x14ac:dyDescent="0.25" r="24" customHeight="1" ht="17.25">
      <c r="A24" s="21" t="s">
        <v>35</v>
      </c>
      <c r="B24" s="7">
        <v>4</v>
      </c>
      <c r="C24" s="3"/>
      <c r="D24" s="4"/>
      <c r="E24" s="7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7">
        <f>IF(OR(AC$14="",$E24=""),"",AB24)</f>
      </c>
      <c r="AD24" s="7">
        <f>IF(OR(AD$14="",$E24=""),"",AC24)</f>
      </c>
    </row>
    <row x14ac:dyDescent="0.25" r="25" customHeight="1" ht="17.25" customFormat="1" s="23">
      <c r="A25" s="24"/>
      <c r="B25" s="25"/>
      <c r="C25" s="2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x14ac:dyDescent="0.25" r="26" customHeight="1" ht="17.25">
      <c r="A26" s="24"/>
      <c r="B26" s="4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7">
        <f>IF(OR(AC$14="",$E26=""),"",AB26)</f>
      </c>
      <c r="AD26" s="7">
        <f>IF(OR(AD$14="",$E26=""),"",AC26)</f>
      </c>
    </row>
    <row x14ac:dyDescent="0.25" r="27" customHeight="1" ht="17.25">
      <c r="A27" s="24"/>
      <c r="B27" s="4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7">
        <f>IF(OR(AC$14="",$E27=""),"",AB27)</f>
      </c>
      <c r="AD27" s="7">
        <f>IF(OR(AD$14="",$E27=""),"",AC27)</f>
      </c>
    </row>
    <row x14ac:dyDescent="0.25" r="28" customHeight="1" ht="17.25">
      <c r="A28" s="24"/>
      <c r="B28" s="4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7">
        <f>IF(OR(AC$14="",$E28=""),"",AB28)</f>
      </c>
      <c r="AD28" s="7">
        <f>IF(OR(AD$14="",$E28=""),"",AC28)</f>
      </c>
    </row>
    <row x14ac:dyDescent="0.25" r="29" customHeight="1" ht="17.25">
      <c r="A29" s="24"/>
      <c r="B29" s="4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7">
        <f>IF(OR(AC$14="",$E29=""),"",AB29)</f>
      </c>
      <c r="AD29" s="7">
        <f>IF(OR(AD$14="",$E29=""),"",AC29)</f>
      </c>
    </row>
    <row x14ac:dyDescent="0.25" r="30" customHeight="1" ht="17.25">
      <c r="A30" s="24"/>
      <c r="B30" s="4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7">
        <f>IF(OR(AC$14="",$E30=""),"",AB30)</f>
      </c>
      <c r="AD30" s="7">
        <f>IF(OR(AD$14="",$E30=""),"",AC30)</f>
      </c>
    </row>
    <row x14ac:dyDescent="0.25" r="31" customHeight="1" ht="17.25">
      <c r="A31" s="24"/>
      <c r="B31" s="4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7">
        <f>IF(OR(AC$14="",$E31=""),"",AB31)</f>
      </c>
      <c r="AD31" s="7">
        <f>IF(OR(AD$14="",$E31=""),"",AC31)</f>
      </c>
    </row>
    <row x14ac:dyDescent="0.25" r="32" customHeight="1" ht="17.25">
      <c r="A32" s="24"/>
      <c r="B32" s="4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7">
        <f>IF(OR(AC$14="",$E32=""),"",AB32)</f>
      </c>
      <c r="AD32" s="7">
        <f>IF(OR(AD$14="",$E32=""),"",AC32)</f>
      </c>
    </row>
    <row x14ac:dyDescent="0.25" r="33" customHeight="1" ht="17.25">
      <c r="A33" s="24"/>
      <c r="B33" s="4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7">
        <f>IF(OR(AC$14="",$E33=""),"",AB33)</f>
      </c>
      <c r="AD33" s="7">
        <f>IF(OR(AD$14="",$E33=""),"",AC33)</f>
      </c>
    </row>
    <row x14ac:dyDescent="0.25" r="34" customHeight="1" ht="17.25">
      <c r="A34" s="24"/>
      <c r="B34" s="4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7">
        <f>IF(OR(AC$14="",$E34=""),"",AB34)</f>
      </c>
      <c r="AD34" s="7">
        <f>IF(OR(AD$14="",$E34=""),"",AC34)</f>
      </c>
    </row>
    <row x14ac:dyDescent="0.25" r="35" customHeight="1" ht="17.25" customFormat="1" s="23">
      <c r="A35" s="24"/>
      <c r="B35" s="25"/>
      <c r="C35" s="26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x14ac:dyDescent="0.25" r="36" customHeight="1" ht="17.25">
      <c r="A36" s="24"/>
      <c r="B36" s="4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7">
        <f>IF(OR(AC$14="",$E36=""),"",AB36)</f>
      </c>
      <c r="AD36" s="7">
        <f>IF(OR(AD$14="",$E36=""),"",AC36)</f>
      </c>
    </row>
    <row x14ac:dyDescent="0.25" r="37" customHeight="1" ht="17.25">
      <c r="A37" s="24"/>
      <c r="B37" s="4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7">
        <f>IF(OR(AC$14="",$E37=""),"",AB37)</f>
      </c>
      <c r="AD37" s="7">
        <f>IF(OR(AD$14="",$E37=""),"",AC37)</f>
      </c>
    </row>
    <row x14ac:dyDescent="0.25" r="38" customHeight="1" ht="17.25">
      <c r="A38" s="24"/>
      <c r="B38" s="4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7">
        <f>IF(OR(AC$14="",$E38=""),"",AB38)</f>
      </c>
      <c r="AD38" s="7">
        <f>IF(OR(AD$14="",$E38=""),"",AC38)</f>
      </c>
    </row>
    <row x14ac:dyDescent="0.25" r="39" customHeight="1" ht="17.25">
      <c r="A39" s="24"/>
      <c r="B39" s="4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7">
        <f>IF(OR(AC$14="",$E39=""),"",AB39)</f>
      </c>
      <c r="AD39" s="7">
        <f>IF(OR(AD$14="",$E39=""),"",AC39)</f>
      </c>
    </row>
    <row x14ac:dyDescent="0.25" r="40" customHeight="1" ht="17.25">
      <c r="A40" s="24"/>
      <c r="B40" s="4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7">
        <f>IF(OR(AC$14="",$E40=""),"",AB40)</f>
      </c>
      <c r="AD40" s="7">
        <f>IF(OR(AD$14="",$E40=""),"",AC40)</f>
      </c>
    </row>
    <row x14ac:dyDescent="0.25" r="41" customHeight="1" ht="17.25">
      <c r="A41" s="24"/>
      <c r="B41" s="4"/>
      <c r="C41" s="3"/>
      <c r="D41" s="4">
        <f>IF(A41&lt;&gt;"","Planned","")</f>
      </c>
      <c r="E41" s="4"/>
      <c r="F41" s="7">
        <f>IF(OR(F$14="",$E41=""),"",E41)</f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7">
        <f>IF(OR(AC$14="",$E41=""),"",AB41)</f>
      </c>
      <c r="AD41" s="7">
        <f>IF(OR(AD$14="",$E41=""),"",AC41)</f>
      </c>
    </row>
    <row x14ac:dyDescent="0.25" r="42" customHeight="1" ht="17.25">
      <c r="A42" s="5"/>
      <c r="B42" s="4"/>
      <c r="C42" s="3"/>
      <c r="D42" s="4">
        <f>IF(A42&lt;&gt;"","Planned","")</f>
      </c>
      <c r="E42" s="4"/>
      <c r="F42" s="7">
        <f>IF(OR(F$14="",$E42=""),"",E42)</f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7">
        <f>IF(OR(AC$14="",$E42=""),"",AB42)</f>
      </c>
      <c r="AD42" s="7">
        <f>IF(OR(AD$14="",$E42=""),"",AC42)</f>
      </c>
    </row>
    <row x14ac:dyDescent="0.25" r="43" customHeight="1" ht="17.25">
      <c r="A43" s="5"/>
      <c r="B43" s="4"/>
      <c r="C43" s="3"/>
      <c r="D43" s="4">
        <f>IF(A43&lt;&gt;"","Planned","")</f>
      </c>
      <c r="E43" s="4"/>
      <c r="F43" s="7">
        <f>IF(OR(F$14="",$E43=""),"",E43)</f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7">
        <f>IF(OR(AC$14="",$E43=""),"",AB43)</f>
      </c>
      <c r="AD43" s="7">
        <f>IF(OR(AD$14="",$E43=""),"",AC43)</f>
      </c>
    </row>
    <row x14ac:dyDescent="0.25" r="44" customHeight="1" ht="17.25">
      <c r="A44" s="5"/>
      <c r="B44" s="4"/>
      <c r="C44" s="3"/>
      <c r="D44" s="4">
        <f>IF(A44&lt;&gt;"","Planned","")</f>
      </c>
      <c r="E44" s="4"/>
      <c r="F44" s="7">
        <f>IF(OR(F$14="",$E44=""),"",E44)</f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7">
        <f>IF(OR(AC$14="",$E44=""),"",AB44)</f>
      </c>
      <c r="AD44" s="7">
        <f>IF(OR(AD$14="",$E44=""),"",AC44)</f>
      </c>
    </row>
    <row x14ac:dyDescent="0.25" r="45" customHeight="1" ht="17.25">
      <c r="A45" s="5"/>
      <c r="B45" s="4"/>
      <c r="C45" s="3"/>
      <c r="D45" s="4">
        <f>IF(A45&lt;&gt;"","Planned","")</f>
      </c>
      <c r="E45" s="4"/>
      <c r="F45" s="7">
        <f>IF(OR(F$14="",$E45=""),"",E45)</f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7">
        <f>IF(OR(AC$14="",$E45=""),"",AB45)</f>
      </c>
      <c r="AD45" s="7">
        <f>IF(OR(AD$14="",$E45=""),"",AC45)</f>
      </c>
    </row>
    <row x14ac:dyDescent="0.25" r="46" customHeight="1" ht="17.25">
      <c r="A46" s="5"/>
      <c r="B46" s="4"/>
      <c r="C46" s="3"/>
      <c r="D46" s="4">
        <f>IF(A46&lt;&gt;"","Planned","")</f>
      </c>
      <c r="E46" s="4"/>
      <c r="F46" s="7">
        <f>IF(OR(F$14="",$E46=""),"",E46)</f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7">
        <f>IF(OR(AC$14="",$E46=""),"",AB46)</f>
      </c>
      <c r="AD46" s="7">
        <f>IF(OR(AD$14="",$E46=""),"",AC46)</f>
      </c>
    </row>
    <row x14ac:dyDescent="0.25" r="47" customHeight="1" ht="17.25">
      <c r="A47" s="5"/>
      <c r="B47" s="4"/>
      <c r="C47" s="3"/>
      <c r="D47" s="4">
        <f>IF(A47&lt;&gt;"","Planned","")</f>
      </c>
      <c r="E47" s="4"/>
      <c r="F47" s="7">
        <f>IF(OR(F$14="",$E47=""),"",E47)</f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7">
        <f>IF(OR(AC$14="",$E47=""),"",AB47)</f>
      </c>
      <c r="AD47" s="7">
        <f>IF(OR(AD$14="",$E47=""),"",AC47)</f>
      </c>
    </row>
    <row x14ac:dyDescent="0.25" r="48" customHeight="1" ht="17.25">
      <c r="A48" s="5"/>
      <c r="B48" s="4"/>
      <c r="C48" s="3"/>
      <c r="D48" s="4">
        <f>IF(A48&lt;&gt;"","Planned","")</f>
      </c>
      <c r="E48" s="4"/>
      <c r="F48" s="7">
        <f>IF(OR(F$14="",$E48=""),"",E48)</f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7">
        <f>IF(OR(AC$14="",$E48=""),"",AB48)</f>
      </c>
      <c r="AD48" s="7">
        <f>IF(OR(AD$14="",$E48=""),"",AC48)</f>
      </c>
    </row>
    <row x14ac:dyDescent="0.25" r="49" customHeight="1" ht="17.25">
      <c r="A49" s="5"/>
      <c r="B49" s="4"/>
      <c r="C49" s="3"/>
      <c r="D49" s="4">
        <f>IF(A49&lt;&gt;"","Planned","")</f>
      </c>
      <c r="E49" s="4"/>
      <c r="F49" s="7">
        <f>IF(OR(F$14="",$E49=""),"",E49)</f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7">
        <f>IF(OR(AC$14="",$E49=""),"",AB49)</f>
      </c>
      <c r="AD49" s="7">
        <f>IF(OR(AD$14="",$E49=""),"",AC49)</f>
      </c>
    </row>
    <row x14ac:dyDescent="0.25" r="50" customHeight="1" ht="17.25">
      <c r="A50" s="5"/>
      <c r="B50" s="4"/>
      <c r="C50" s="3"/>
      <c r="D50" s="4">
        <f>IF(A50&lt;&gt;"","Planned","")</f>
      </c>
      <c r="E50" s="4"/>
      <c r="F50" s="7">
        <f>IF(OR(F$14="",$E50=""),"",E50)</f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7">
        <f>IF(OR(AC$14="",$E50=""),"",AB50)</f>
      </c>
      <c r="AD50" s="7">
        <f>IF(OR(AD$14="",$E50=""),"",AC50)</f>
      </c>
    </row>
    <row x14ac:dyDescent="0.25" r="51" customHeight="1" ht="17.25">
      <c r="A51" s="5"/>
      <c r="B51" s="4"/>
      <c r="C51" s="3"/>
      <c r="D51" s="4">
        <f>IF(A51&lt;&gt;"","Planned","")</f>
      </c>
      <c r="E51" s="4"/>
      <c r="F51" s="7">
        <f>IF(OR(F$14="",$E51=""),"",E51)</f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7">
        <f>IF(OR(AC$14="",$E51=""),"",AB51)</f>
      </c>
      <c r="AD51" s="7">
        <f>IF(OR(AD$14="",$E51=""),"",AC51)</f>
      </c>
    </row>
    <row x14ac:dyDescent="0.25" r="52" customHeight="1" ht="17.25">
      <c r="A52" s="5"/>
      <c r="B52" s="4"/>
      <c r="C52" s="3"/>
      <c r="D52" s="4">
        <f>IF(A52&lt;&gt;"","Planned","")</f>
      </c>
      <c r="E52" s="4"/>
      <c r="F52" s="7">
        <f>IF(OR(F$14="",$E52=""),"",E52)</f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7">
        <f>IF(OR(AC$14="",$E52=""),"",AB52)</f>
      </c>
      <c r="AD52" s="7">
        <f>IF(OR(AD$14="",$E52=""),"",AC52)</f>
      </c>
    </row>
    <row x14ac:dyDescent="0.25" r="53" customHeight="1" ht="17.25">
      <c r="A53" s="5"/>
      <c r="B53" s="4"/>
      <c r="C53" s="3"/>
      <c r="D53" s="4">
        <f>IF(A53&lt;&gt;"","Planned","")</f>
      </c>
      <c r="E53" s="4"/>
      <c r="F53" s="7">
        <f>IF(OR(F$14="",$E53=""),"",E53)</f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7">
        <f>IF(OR(AC$14="",$E53=""),"",AB53)</f>
      </c>
      <c r="AD53" s="7">
        <f>IF(OR(AD$14="",$E53=""),"",AC53)</f>
      </c>
    </row>
    <row x14ac:dyDescent="0.25" r="54" customHeight="1" ht="17.25">
      <c r="A54" s="5"/>
      <c r="B54" s="4"/>
      <c r="C54" s="3"/>
      <c r="D54" s="4">
        <f>IF(A54&lt;&gt;"","Planned","")</f>
      </c>
      <c r="E54" s="4"/>
      <c r="F54" s="7">
        <f>IF(OR(F$14="",$E54=""),"",E54)</f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7">
        <f>IF(OR(AC$14="",$E54=""),"",AB54)</f>
      </c>
      <c r="AD54" s="7">
        <f>IF(OR(AD$14="",$E54=""),"",AC54)</f>
      </c>
    </row>
    <row x14ac:dyDescent="0.25" r="55" customHeight="1" ht="17.25">
      <c r="A55" s="5"/>
      <c r="B55" s="4"/>
      <c r="C55" s="3"/>
      <c r="D55" s="4">
        <f>IF(A55&lt;&gt;"","Planned","")</f>
      </c>
      <c r="E55" s="4"/>
      <c r="F55" s="7">
        <f>IF(OR(F$14="",$E55=""),"",E55)</f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7">
        <f>IF(OR(AC$14="",$E55=""),"",AB55)</f>
      </c>
      <c r="AD55" s="7">
        <f>IF(OR(AD$14="",$E55=""),"",AC55)</f>
      </c>
    </row>
    <row x14ac:dyDescent="0.25" r="56" customHeight="1" ht="17.25">
      <c r="A56" s="5"/>
      <c r="B56" s="4"/>
      <c r="C56" s="3"/>
      <c r="D56" s="4">
        <f>IF(A56&lt;&gt;"","Planned","")</f>
      </c>
      <c r="E56" s="4"/>
      <c r="F56" s="7">
        <f>IF(OR(F$14="",$E56=""),"",E56)</f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7">
        <f>IF(OR(AC$14="",$E56=""),"",AB56)</f>
      </c>
      <c r="AD56" s="7">
        <f>IF(OR(AD$14="",$E56=""),"",AC56)</f>
      </c>
    </row>
    <row x14ac:dyDescent="0.25" r="57" customHeight="1" ht="17.25">
      <c r="A57" s="5"/>
      <c r="B57" s="4"/>
      <c r="C57" s="3"/>
      <c r="D57" s="4">
        <f>IF(A57&lt;&gt;"","Planned","")</f>
      </c>
      <c r="E57" s="4"/>
      <c r="F57" s="7">
        <f>IF(OR(F$14="",$E57=""),"",E57)</f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7">
        <f>IF(OR(AC$14="",$E57=""),"",AB57)</f>
      </c>
      <c r="AD57" s="7">
        <f>IF(OR(AD$14="",$E57=""),"",AC57)</f>
      </c>
    </row>
    <row x14ac:dyDescent="0.25" r="58" customHeight="1" ht="17.25">
      <c r="A58" s="5"/>
      <c r="B58" s="4"/>
      <c r="C58" s="3"/>
      <c r="D58" s="4">
        <f>IF(A58&lt;&gt;"","Planned","")</f>
      </c>
      <c r="E58" s="4"/>
      <c r="F58" s="7">
        <f>IF(OR(F$14="",$E58=""),"",E58)</f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7">
        <f>IF(OR(AC$14="",$E58=""),"",AB58)</f>
      </c>
      <c r="AD58" s="7">
        <f>IF(OR(AD$14="",$E58=""),"",AC58)</f>
      </c>
    </row>
    <row x14ac:dyDescent="0.25" r="59" customHeight="1" ht="17.25">
      <c r="A59" s="5"/>
      <c r="B59" s="4"/>
      <c r="C59" s="3"/>
      <c r="D59" s="4">
        <f>IF(A59&lt;&gt;"","Planned","")</f>
      </c>
      <c r="E59" s="4"/>
      <c r="F59" s="7">
        <f>IF(OR(F$14="",$E59=""),"",E59)</f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7">
        <f>IF(OR(AC$14="",$E59=""),"",AB59)</f>
      </c>
      <c r="AD59" s="7">
        <f>IF(OR(AD$14="",$E59=""),"",AC59)</f>
      </c>
    </row>
    <row x14ac:dyDescent="0.25" r="60" customHeight="1" ht="17.25">
      <c r="A60" s="5"/>
      <c r="B60" s="4"/>
      <c r="C60" s="3"/>
      <c r="D60" s="4">
        <f>IF(A60&lt;&gt;"","Planned","")</f>
      </c>
      <c r="E60" s="4"/>
      <c r="F60" s="7">
        <f>IF(OR(F$14="",$E60=""),"",E60)</f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7">
        <f>IF(OR(AC$14="",$E60=""),"",AB60)</f>
      </c>
      <c r="AD60" s="7">
        <f>IF(OR(AD$14="",$E60=""),"",AC60)</f>
      </c>
    </row>
    <row x14ac:dyDescent="0.25" r="61" customHeight="1" ht="17.25">
      <c r="A61" s="5"/>
      <c r="B61" s="4"/>
      <c r="C61" s="3"/>
      <c r="D61" s="4">
        <f>IF(A61&lt;&gt;"","Planned","")</f>
      </c>
      <c r="E61" s="4"/>
      <c r="F61" s="7">
        <f>IF(OR(F$14="",$E61=""),"",E61)</f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7">
        <f>IF(OR(AC$14="",$E61=""),"",AB61)</f>
      </c>
      <c r="AD61" s="7">
        <f>IF(OR(AD$14="",$E61=""),"",AC61)</f>
      </c>
    </row>
    <row x14ac:dyDescent="0.25" r="62" customHeight="1" ht="17.25">
      <c r="A62" s="5"/>
      <c r="B62" s="4"/>
      <c r="C62" s="3"/>
      <c r="D62" s="4">
        <f>IF(A62&lt;&gt;"","Planned","")</f>
      </c>
      <c r="E62" s="4"/>
      <c r="F62" s="7">
        <f>IF(OR(F$14="",$E62=""),"",E62)</f>
      </c>
      <c r="G62" s="7">
        <f>IF(OR(G$14="",$E62=""),"",F62)</f>
      </c>
      <c r="H62" s="7">
        <f>IF(OR(H$14="",$E62=""),"",G62)</f>
      </c>
      <c r="I62" s="7">
        <f>IF(OR(I$14="",$E62=""),"",H62)</f>
      </c>
      <c r="J62" s="7">
        <f>IF(OR(J$14="",$E62=""),"",I62)</f>
      </c>
      <c r="K62" s="7">
        <f>IF(OR(K$14="",$E62=""),"",J62)</f>
      </c>
      <c r="L62" s="7">
        <f>IF(OR(L$14="",$E62=""),"",K62)</f>
      </c>
      <c r="M62" s="7">
        <f>IF(OR(M$14="",$E62=""),"",L62)</f>
      </c>
      <c r="N62" s="7">
        <f>IF(OR(N$14="",$E62=""),"",M62)</f>
      </c>
      <c r="O62" s="7">
        <f>IF(OR(O$14="",$E62=""),"",N62)</f>
      </c>
      <c r="P62" s="7">
        <f>IF(OR(P$14="",$E62=""),"",O62)</f>
      </c>
      <c r="Q62" s="7">
        <f>IF(OR(Q$14="",$E62=""),"",P62)</f>
      </c>
      <c r="R62" s="7">
        <f>IF(OR(R$14="",$E62=""),"",Q62)</f>
      </c>
      <c r="S62" s="7">
        <f>IF(OR(S$14="",$E62=""),"",R62)</f>
      </c>
      <c r="T62" s="7">
        <f>IF(OR(T$14="",$E62=""),"",S62)</f>
      </c>
      <c r="U62" s="7">
        <f>IF(OR(U$14="",$E62=""),"",T62)</f>
      </c>
      <c r="V62" s="7">
        <f>IF(OR(V$14="",$E62=""),"",U62)</f>
      </c>
      <c r="W62" s="7">
        <f>IF(OR(W$14="",$E62=""),"",V62)</f>
      </c>
      <c r="X62" s="7">
        <f>IF(OR(X$14="",$E62=""),"",W62)</f>
      </c>
      <c r="Y62" s="7">
        <f>IF(OR(Y$14="",$E62=""),"",X62)</f>
      </c>
      <c r="Z62" s="7">
        <f>IF(OR(Z$14="",$E62=""),"",Y62)</f>
      </c>
      <c r="AA62" s="7">
        <f>IF(OR(AA$14="",$E62=""),"",Z62)</f>
      </c>
      <c r="AB62" s="7">
        <f>IF(OR(AB$14="",$E62=""),"",AA62)</f>
      </c>
      <c r="AC62" s="7">
        <f>IF(OR(AC$14="",$E62=""),"",AB62)</f>
      </c>
      <c r="AD62" s="7">
        <f>IF(OR(AD$14="",$E62=""),"",AC62)</f>
      </c>
    </row>
    <row x14ac:dyDescent="0.25" r="63" customHeight="1" ht="17.25">
      <c r="A63" s="5"/>
      <c r="B63" s="4"/>
      <c r="C63" s="3"/>
      <c r="D63" s="4">
        <f>IF(A63&lt;&gt;"","Planned","")</f>
      </c>
      <c r="E63" s="4"/>
      <c r="F63" s="7">
        <f>IF(OR(F$14="",$E63=""),"",E63)</f>
      </c>
      <c r="G63" s="7">
        <f>IF(OR(G$14="",$E63=""),"",F63)</f>
      </c>
      <c r="H63" s="7">
        <f>IF(OR(H$14="",$E63=""),"",G63)</f>
      </c>
      <c r="I63" s="7">
        <f>IF(OR(I$14="",$E63=""),"",H63)</f>
      </c>
      <c r="J63" s="7">
        <f>IF(OR(J$14="",$E63=""),"",I63)</f>
      </c>
      <c r="K63" s="7">
        <f>IF(OR(K$14="",$E63=""),"",J63)</f>
      </c>
      <c r="L63" s="7">
        <f>IF(OR(L$14="",$E63=""),"",K63)</f>
      </c>
      <c r="M63" s="7">
        <f>IF(OR(M$14="",$E63=""),"",L63)</f>
      </c>
      <c r="N63" s="7">
        <f>IF(OR(N$14="",$E63=""),"",M63)</f>
      </c>
      <c r="O63" s="7">
        <f>IF(OR(O$14="",$E63=""),"",N63)</f>
      </c>
      <c r="P63" s="7">
        <f>IF(OR(P$14="",$E63=""),"",O63)</f>
      </c>
      <c r="Q63" s="7">
        <f>IF(OR(Q$14="",$E63=""),"",P63)</f>
      </c>
      <c r="R63" s="7">
        <f>IF(OR(R$14="",$E63=""),"",Q63)</f>
      </c>
      <c r="S63" s="7">
        <f>IF(OR(S$14="",$E63=""),"",R63)</f>
      </c>
      <c r="T63" s="7">
        <f>IF(OR(T$14="",$E63=""),"",S63)</f>
      </c>
      <c r="U63" s="7">
        <f>IF(OR(U$14="",$E63=""),"",T63)</f>
      </c>
      <c r="V63" s="7">
        <f>IF(OR(V$14="",$E63=""),"",U63)</f>
      </c>
      <c r="W63" s="7">
        <f>IF(OR(W$14="",$E63=""),"",V63)</f>
      </c>
      <c r="X63" s="7">
        <f>IF(OR(X$14="",$E63=""),"",W63)</f>
      </c>
      <c r="Y63" s="7">
        <f>IF(OR(Y$14="",$E63=""),"",X63)</f>
      </c>
      <c r="Z63" s="7">
        <f>IF(OR(Z$14="",$E63=""),"",Y63)</f>
      </c>
      <c r="AA63" s="7">
        <f>IF(OR(AA$14="",$E63=""),"",Z63)</f>
      </c>
      <c r="AB63" s="7">
        <f>IF(OR(AB$14="",$E63=""),"",AA63)</f>
      </c>
      <c r="AC63" s="7">
        <f>IF(OR(AC$14="",$E63=""),"",AB63)</f>
      </c>
      <c r="AD63" s="7">
        <f>IF(OR(AD$14="",$E63=""),"",AC63)</f>
      </c>
    </row>
    <row x14ac:dyDescent="0.25" r="64" customHeight="1" ht="17.25">
      <c r="A64" s="5"/>
      <c r="B64" s="4"/>
      <c r="C64" s="3"/>
      <c r="D64" s="4">
        <f>IF(A64&lt;&gt;"","Planned","")</f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x14ac:dyDescent="0.25" r="65" customHeight="1" ht="17.25">
      <c r="A65" s="5"/>
      <c r="B65" s="4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x14ac:dyDescent="0.25" r="66" customHeight="1" ht="17.25">
      <c r="A66" s="5"/>
      <c r="B66" s="4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x14ac:dyDescent="0.25" r="67" customHeight="1" ht="17.25">
      <c r="A67" s="5"/>
      <c r="B67" s="4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x14ac:dyDescent="0.25" r="68" customHeight="1" ht="17.25">
      <c r="A68" s="5"/>
      <c r="B68" s="4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x14ac:dyDescent="0.25" r="69" customHeight="1" ht="17.25">
      <c r="A69" s="5"/>
      <c r="B69" s="4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x14ac:dyDescent="0.25" r="70" customHeight="1" ht="17.25">
      <c r="A70" s="5"/>
      <c r="B70" s="4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x14ac:dyDescent="0.25" r="71" customHeight="1" ht="17.25">
      <c r="A71" s="5"/>
      <c r="B71" s="4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x14ac:dyDescent="0.25" r="72" customHeight="1" ht="17.25">
      <c r="A72" s="5"/>
      <c r="B72" s="4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x14ac:dyDescent="0.25" r="73" customHeight="1" ht="17.25">
      <c r="A73" s="5"/>
      <c r="B73" s="4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x14ac:dyDescent="0.25" r="74" customHeight="1" ht="17.25">
      <c r="A74" s="5"/>
      <c r="B74" s="4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x14ac:dyDescent="0.25" r="75" customHeight="1" ht="17.25">
      <c r="A75" s="5"/>
      <c r="B75" s="4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x14ac:dyDescent="0.25" r="76" customHeight="1" ht="17.25">
      <c r="A76" s="5"/>
      <c r="B76" s="4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x14ac:dyDescent="0.25" r="77" customHeight="1" ht="17.25">
      <c r="A77" s="5"/>
      <c r="B77" s="4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x14ac:dyDescent="0.25" r="78" customHeight="1" ht="17.25">
      <c r="A78" s="5"/>
      <c r="B78" s="4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x14ac:dyDescent="0.25" r="79" customHeight="1" ht="17.25">
      <c r="A79" s="5"/>
      <c r="B79" s="4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x14ac:dyDescent="0.25" r="80" customHeight="1" ht="17.25">
      <c r="A80" s="5"/>
      <c r="B80" s="4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x14ac:dyDescent="0.25" r="81" customHeight="1" ht="17.25">
      <c r="A81" s="5"/>
      <c r="B81" s="4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x14ac:dyDescent="0.25" r="82" customHeight="1" ht="17.25">
      <c r="A82" s="5"/>
      <c r="B82" s="4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x14ac:dyDescent="0.25" r="83" customHeight="1" ht="17.25">
      <c r="A83" s="5"/>
      <c r="B83" s="4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x14ac:dyDescent="0.25" r="84" customHeight="1" ht="17.25">
      <c r="A84" s="5"/>
      <c r="B84" s="4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x14ac:dyDescent="0.25" r="85" customHeight="1" ht="17.25">
      <c r="A85" s="5"/>
      <c r="B85" s="4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x14ac:dyDescent="0.25" r="86" customHeight="1" ht="17.25">
      <c r="A86" s="5"/>
      <c r="B86" s="4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x14ac:dyDescent="0.25" r="87" customHeight="1" ht="17.25">
      <c r="A87" s="5"/>
      <c r="B87" s="4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64"/>
  <sheetViews>
    <sheetView workbookViewId="0">
      <pane state="frozen" activePane="bottomLeft" topLeftCell="A18" ySplit="17" xSplit="0"/>
    </sheetView>
  </sheetViews>
  <sheetFormatPr defaultRowHeight="15" x14ac:dyDescent="0.25"/>
  <cols>
    <col min="1" max="1" style="14" width="38.57642857142857" customWidth="1" bestFit="1"/>
    <col min="2" max="2" style="15" width="8.576428571428572" customWidth="1" bestFit="1"/>
    <col min="3" max="3" style="16" width="13.719285714285713" customWidth="1" bestFit="1"/>
    <col min="4" max="4" style="15" width="10.862142857142858" customWidth="1" bestFit="1"/>
    <col min="5" max="5" style="15" width="6.576428571428571" customWidth="1" bestFit="1"/>
    <col min="6" max="6" style="15" width="4.576428571428571" customWidth="1" bestFit="1"/>
    <col min="7" max="7" style="15" width="4.576428571428571" customWidth="1" bestFit="1"/>
    <col min="8" max="8" style="15" width="4.576428571428571" customWidth="1" bestFit="1"/>
    <col min="9" max="9" style="15" width="4.576428571428571" customWidth="1" bestFit="1"/>
    <col min="10" max="10" style="15" width="4.576428571428571" customWidth="1" bestFit="1"/>
    <col min="11" max="11" style="15" width="4.576428571428571" customWidth="1" bestFit="1"/>
    <col min="12" max="12" style="15" width="4.576428571428571" customWidth="1" bestFit="1"/>
    <col min="13" max="13" style="15" width="4.576428571428571" customWidth="1" bestFit="1"/>
    <col min="14" max="14" style="15" width="4.576428571428571" customWidth="1" bestFit="1"/>
    <col min="15" max="15" style="15" width="4.576428571428571" customWidth="1" bestFit="1"/>
    <col min="16" max="16" style="15" width="4.576428571428571" customWidth="1" bestFit="1"/>
    <col min="17" max="17" style="15" width="4.576428571428571" customWidth="1" bestFit="1"/>
    <col min="18" max="18" style="15" width="4.576428571428571" customWidth="1" bestFit="1"/>
    <col min="19" max="19" style="15" width="4.576428571428571" customWidth="1" bestFit="1"/>
    <col min="20" max="20" style="15" width="4.576428571428571" customWidth="1" bestFit="1"/>
    <col min="21" max="21" style="15" width="4.576428571428571" customWidth="1" bestFit="1"/>
    <col min="22" max="22" style="15" width="4.576428571428571" customWidth="1" bestFit="1"/>
    <col min="23" max="23" style="15" width="4.576428571428571" customWidth="1" bestFit="1"/>
    <col min="24" max="24" style="15" width="4.576428571428571" customWidth="1" bestFit="1"/>
    <col min="25" max="25" style="15" width="4.576428571428571" customWidth="1" bestFit="1"/>
    <col min="26" max="26" style="15" width="4.576428571428571" customWidth="1" bestFit="1"/>
    <col min="27" max="27" style="15" width="4.576428571428571" customWidth="1" bestFit="1"/>
    <col min="28" max="28" style="15" width="4.576428571428571" customWidth="1" bestFit="1"/>
    <col min="29" max="29" style="15" width="4.576428571428571" customWidth="1" bestFit="1"/>
    <col min="30" max="30" style="15" width="4.576428571428571" customWidth="1" bestFit="1"/>
  </cols>
  <sheetData>
    <row x14ac:dyDescent="0.25" r="1" customHeight="1" ht="17.25">
      <c r="A1" s="1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x14ac:dyDescent="0.25" r="2" customHeight="1" ht="17.25">
      <c r="A2" s="5"/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x14ac:dyDescent="0.25" r="3" customHeight="1" ht="17.25">
      <c r="A3" s="5"/>
      <c r="B3" s="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x14ac:dyDescent="0.25" r="4" customHeight="1" ht="17.25">
      <c r="A4" s="5"/>
      <c r="B4" s="4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x14ac:dyDescent="0.25" r="5" customHeight="1" ht="17.25">
      <c r="A5" s="5"/>
      <c r="B5" s="4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x14ac:dyDescent="0.25" r="6" customHeight="1" ht="17.25">
      <c r="A6" s="5"/>
      <c r="B6" s="4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x14ac:dyDescent="0.25" r="7" customHeight="1" ht="17.25">
      <c r="A7" s="5"/>
      <c r="B7" s="4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x14ac:dyDescent="0.25" r="8" customHeight="1" ht="17.25">
      <c r="A8" s="5"/>
      <c r="B8" s="4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x14ac:dyDescent="0.25" r="9" customHeight="1" ht="17.25">
      <c r="A9" s="6" t="s">
        <v>0</v>
      </c>
      <c r="B9" s="7">
        <v>5</v>
      </c>
      <c r="C9" s="8"/>
      <c r="D9" s="9"/>
      <c r="E9" s="10" t="s">
        <v>1</v>
      </c>
      <c r="F9" s="10" t="s">
        <v>2</v>
      </c>
      <c r="G9" s="10"/>
      <c r="H9" s="10"/>
      <c r="I9" s="10"/>
      <c r="J9" s="10"/>
      <c r="K9" s="10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x14ac:dyDescent="0.25" r="10" customHeight="1" ht="17.25">
      <c r="A10" s="6" t="s">
        <v>3</v>
      </c>
      <c r="B10" s="7">
        <v>5</v>
      </c>
      <c r="C10" s="8" t="s">
        <v>4</v>
      </c>
      <c r="D10" s="10" t="s">
        <v>5</v>
      </c>
      <c r="E10" s="11">
        <f>SUM(OFFSET(E14,1,0,TaskRows,1))</f>
      </c>
      <c r="F10" s="11">
        <f>IF(AND(SUM(OFFSET(F14,1,0,TaskRows,1))=0),0,SUM(OFFSET(F14,1,0,TaskRows,1)))</f>
      </c>
      <c r="G10" s="11">
        <f>IF(AND(SUM(OFFSET(G14,1,0,TaskRows,1))=0),"",SUM(OFFSET(G14,1,0,TaskRows,1)))</f>
      </c>
      <c r="H10" s="11">
        <f>IF(AND(SUM(OFFSET(H14,1,0,TaskRows,1))=0),"",SUM(OFFSET(H14,1,0,TaskRows,1)))</f>
      </c>
      <c r="I10" s="11">
        <f>IF(AND(SUM(OFFSET(I14,1,0,TaskRows,1))=0),"",SUM(OFFSET(I14,1,0,TaskRows,1)))</f>
      </c>
      <c r="J10" s="11">
        <f>IF(AND(SUM(OFFSET(J14,1,0,TaskRows,1))=0),"",SUM(OFFSET(J14,1,0,TaskRows,1)))</f>
      </c>
      <c r="K10" s="11">
        <f>IF(AND(SUM(OFFSET(K14,1,0,TaskRows,1))=0),"",SUM(OFFSET(K14,1,0,TaskRows,1)))</f>
      </c>
      <c r="L10" s="11">
        <f>IF(AND(SUM(OFFSET(L14,1,0,TaskRows,1))=0),"",SUM(OFFSET(L14,1,0,TaskRows,1)))</f>
      </c>
      <c r="M10" s="11">
        <f>IF(AND(SUM(OFFSET(M14,1,0,TaskRows,1))=0),"",SUM(OFFSET(M14,1,0,TaskRows,1)))</f>
      </c>
      <c r="N10" s="11">
        <f>IF(AND(SUM(OFFSET(N14,1,0,TaskRows,1))=0),"",SUM(OFFSET(N14,1,0,TaskRows,1)))</f>
      </c>
      <c r="O10" s="11">
        <f>IF(AND(SUM(OFFSET(O14,1,0,TaskRows,1))=0),"",SUM(OFFSET(O14,1,0,TaskRows,1)))</f>
      </c>
      <c r="P10" s="11">
        <f>IF(AND(SUM(OFFSET(P14,1,0,TaskRows,1))=0),"",SUM(OFFSET(P14,1,0,TaskRows,1)))</f>
      </c>
      <c r="Q10" s="11">
        <f>IF(AND(SUM(OFFSET(Q14,1,0,TaskRows,1))=0),"",SUM(OFFSET(Q14,1,0,TaskRows,1)))</f>
      </c>
      <c r="R10" s="11">
        <f>IF(AND(SUM(OFFSET(R14,1,0,TaskRows,1))=0),"",SUM(OFFSET(R14,1,0,TaskRows,1)))</f>
      </c>
      <c r="S10" s="11">
        <f>IF(AND(SUM(OFFSET(S14,1,0,TaskRows,1))=0),"",SUM(OFFSET(S14,1,0,TaskRows,1)))</f>
      </c>
      <c r="T10" s="11">
        <f>IF(AND(SUM(OFFSET(T14,1,0,TaskRows,1))=0),"",SUM(OFFSET(T14,1,0,TaskRows,1)))</f>
      </c>
      <c r="U10" s="11">
        <f>IF(AND(SUM(OFFSET(U14,1,0,TaskRows,1))=0),"",SUM(OFFSET(U14,1,0,TaskRows,1)))</f>
      </c>
      <c r="V10" s="11">
        <f>IF(AND(SUM(OFFSET(V14,1,0,TaskRows,1))=0),"",SUM(OFFSET(V14,1,0,TaskRows,1)))</f>
      </c>
      <c r="W10" s="11">
        <f>IF(AND(SUM(OFFSET(W14,1,0,TaskRows,1))=0),"",SUM(OFFSET(W14,1,0,TaskRows,1)))</f>
      </c>
      <c r="X10" s="11">
        <f>IF(AND(SUM(OFFSET(X14,1,0,TaskRows,1))=0),"",SUM(OFFSET(X14,1,0,TaskRows,1)))</f>
      </c>
      <c r="Y10" s="11">
        <f>IF(AND(SUM(OFFSET(Y14,1,0,TaskRows,1))=0),"",SUM(OFFSET(Y14,1,0,TaskRows,1)))</f>
      </c>
      <c r="Z10" s="11">
        <f>IF(AND(SUM(OFFSET(Z14,1,0,TaskRows,1))=0),"",SUM(OFFSET(Z14,1,0,TaskRows,1)))</f>
      </c>
      <c r="AA10" s="11">
        <f>IF(AND(SUM(OFFSET(AA14,1,0,TaskRows,1))=0),"",SUM(OFFSET(AA14,1,0,TaskRows,1)))</f>
      </c>
      <c r="AB10" s="11">
        <f>IF(AND(SUM(OFFSET(AB14,1,0,TaskRows,1))=0),"",SUM(OFFSET(AB14,1,0,TaskRows,1)))</f>
      </c>
      <c r="AC10" s="11">
        <f>IF(AND(SUM(OFFSET(AC14,1,0,TaskRows,1))=0),"",SUM(OFFSET(AC14,1,0,TaskRows,1)))</f>
      </c>
      <c r="AD10" s="11">
        <f>IF(AND(SUM(OFFSET(AD14,1,0,TaskRows,1))=0),"",SUM(OFFSET(AD14,1,0,TaskRows,1)))</f>
      </c>
    </row>
    <row x14ac:dyDescent="0.25" r="11" customHeight="1" ht="17.25" hidden="1">
      <c r="A11" s="5" t="s">
        <v>6</v>
      </c>
      <c r="B11" s="7">
        <f>IF(COUNTA(A15:A242)=0,1,COUNTA(A15:A242))</f>
      </c>
      <c r="C11" s="3" t="s">
        <v>7</v>
      </c>
      <c r="D11" s="7">
        <f>IF(COUNTIF(F10:AD10,"&gt;0")=0,1,COUNTIF(F10:AD10,"&gt;0"))</f>
      </c>
      <c r="E11" s="4"/>
      <c r="F11" s="7">
        <f>IF(F14="","",$E10-$E10/($B9-1)*(F14-1))</f>
      </c>
      <c r="G11" s="7">
        <f>IF(G14="","",TotalEffort-TotalEffort/(ImplementationDays)*(G14-1))</f>
      </c>
      <c r="H11" s="7">
        <f>IF(H14="","",TotalEffort-TotalEffort/(ImplementationDays)*(H14-1))</f>
      </c>
      <c r="I11" s="7">
        <f>IF(I14="","",TotalEffort-TotalEffort/(ImplementationDays)*(I14-1))</f>
      </c>
      <c r="J11" s="7">
        <f>IF(J14="","",TotalEffort-TotalEffort/(ImplementationDays)*(J14-1))</f>
      </c>
      <c r="K11" s="7">
        <f>IF(K14="","",TotalEffort-TotalEffort/(ImplementationDays)*(K14-1))</f>
      </c>
      <c r="L11" s="7">
        <f>IF(L14="","",TotalEffort-TotalEffort/(ImplementationDays)*(L14-1))</f>
      </c>
      <c r="M11" s="7">
        <f>IF(M14="","",TotalEffort-TotalEffort/(ImplementationDays)*(M14-1))</f>
      </c>
      <c r="N11" s="7">
        <f>IF(N14="","",TotalEffort-TotalEffort/(ImplementationDays)*(N14-1))</f>
      </c>
      <c r="O11" s="7">
        <f>IF(O14="","",TotalEffort-TotalEffort/(ImplementationDays)*(O14-1))</f>
      </c>
      <c r="P11" s="7">
        <f>IF(P14="","",TotalEffort-TotalEffort/(ImplementationDays)*(P14-1))</f>
      </c>
      <c r="Q11" s="7">
        <f>IF(Q14="","",TotalEffort-TotalEffort/(ImplementationDays)*(Q14-1))</f>
      </c>
      <c r="R11" s="7">
        <f>IF(R14="","",TotalEffort-TotalEffort/(ImplementationDays)*(R14-1))</f>
      </c>
      <c r="S11" s="7">
        <f>IF(S14="","",TotalEffort-TotalEffort/(ImplementationDays)*(S14-1))</f>
      </c>
      <c r="T11" s="7">
        <f>IF(T14="","",TotalEffort-TotalEffort/(ImplementationDays)*(T14-1))</f>
      </c>
      <c r="U11" s="7">
        <f>IF(U14="","",TotalEffort-TotalEffort/(ImplementationDays)*(U14-1))</f>
      </c>
      <c r="V11" s="7">
        <f>IF(V14="","",TotalEffort-TotalEffort/(ImplementationDays)*(V14-1))</f>
      </c>
      <c r="W11" s="7">
        <f>IF(W14="","",TotalEffort-TotalEffort/(ImplementationDays)*(W14-1))</f>
      </c>
      <c r="X11" s="7">
        <f>IF(X14="","",TotalEffort-TotalEffort/(ImplementationDays)*(X14-1))</f>
      </c>
      <c r="Y11" s="7">
        <f>IF(Y14="","",TotalEffort-TotalEffort/(ImplementationDays)*(Y14-1))</f>
      </c>
      <c r="Z11" s="7">
        <f>IF(Z14="","",TotalEffort-TotalEffort/(ImplementationDays)*(Z14-1))</f>
      </c>
      <c r="AA11" s="7">
        <f>IF(AA14="","",TotalEffort-TotalEffort/(ImplementationDays)*(AA14-1))</f>
      </c>
      <c r="AB11" s="7">
        <f>IF(AB14="","",TotalEffort-TotalEffort/(ImplementationDays)*(AB14-1))</f>
      </c>
      <c r="AC11" s="7">
        <f>IF(AC14="","",TotalEffort-TotalEffort/(ImplementationDays)*(AC14-1))</f>
      </c>
      <c r="AD11" s="7">
        <f>IF(AD14="","",TotalEffort-TotalEffort/(ImplementationDays)*(AD14-1))</f>
      </c>
    </row>
    <row x14ac:dyDescent="0.25" r="12" customHeight="1" ht="17.25" hidden="1">
      <c r="A12" s="12" t="s">
        <v>8</v>
      </c>
      <c r="B12" s="4"/>
      <c r="C12" s="3" t="s">
        <v>9</v>
      </c>
      <c r="D12" s="7"/>
      <c r="E12" s="4"/>
      <c r="F12" s="7">
        <f>IF(TREND(OFFSET($F10,0,DoneDays-TrendDays,1,TrendDays),OFFSET($F13,0,DoneDays-TrendDays,1,TrendDays),F13)&lt;0,"",TREND(OFFSET($F10,0,DoneDays-TrendDays,1,TrendDays),OFFSET($F13,0,DoneDays-TrendDays,1,TrendDays),F13))</f>
      </c>
      <c r="G12" s="7">
        <f>IF(TREND(OFFSET($F10,0,DoneDays-TrendDays,1,TrendDays),OFFSET($F13,0,DoneDays-TrendDays,1,TrendDays),G13)&lt;0,"",TREND(OFFSET($F10,0,DoneDays-TrendDays,1,TrendDays),OFFSET($F13,0,DoneDays-TrendDays,1,TrendDays),G13))</f>
      </c>
      <c r="H12" s="7">
        <f>IF(TREND(OFFSET($F10,0,DoneDays-TrendDays,1,TrendDays),OFFSET($F13,0,DoneDays-TrendDays,1,TrendDays),H13)&lt;0,"",TREND(OFFSET($F10,0,DoneDays-TrendDays,1,TrendDays),OFFSET($F13,0,DoneDays-TrendDays,1,TrendDays),H13))</f>
      </c>
      <c r="I12" s="7">
        <f>IF(TREND(OFFSET($F10,0,DoneDays-TrendDays,1,TrendDays),OFFSET($F13,0,DoneDays-TrendDays,1,TrendDays),I13)&lt;0,"",TREND(OFFSET($F10,0,DoneDays-TrendDays,1,TrendDays),OFFSET($F13,0,DoneDays-TrendDays,1,TrendDays),I13))</f>
      </c>
      <c r="J12" s="7">
        <f>IF(TREND(OFFSET($F10,0,DoneDays-TrendDays,1,TrendDays),OFFSET($F13,0,DoneDays-TrendDays,1,TrendDays),J13)&lt;0,"",TREND(OFFSET($F10,0,DoneDays-TrendDays,1,TrendDays),OFFSET($F13,0,DoneDays-TrendDays,1,TrendDays),J13))</f>
      </c>
      <c r="K12" s="7">
        <f>IF(TREND(OFFSET($F10,0,DoneDays-TrendDays,1,TrendDays),OFFSET($F13,0,DoneDays-TrendDays,1,TrendDays),K13)&lt;0,"",TREND(OFFSET($F10,0,DoneDays-TrendDays,1,TrendDays),OFFSET($F13,0,DoneDays-TrendDays,1,TrendDays),K13))</f>
      </c>
      <c r="L12" s="7">
        <f>IF(TREND(OFFSET($F10,0,DoneDays-TrendDays,1,TrendDays),OFFSET($F13,0,DoneDays-TrendDays,1,TrendDays),L13)&lt;0,"",TREND(OFFSET($F10,0,DoneDays-TrendDays,1,TrendDays),OFFSET($F13,0,DoneDays-TrendDays,1,TrendDays),L13))</f>
      </c>
      <c r="M12" s="7">
        <f>IF(TREND(OFFSET($F10,0,DoneDays-TrendDays,1,TrendDays),OFFSET($F13,0,DoneDays-TrendDays,1,TrendDays),M13)&lt;0,"",TREND(OFFSET($F10,0,DoneDays-TrendDays,1,TrendDays),OFFSET($F13,0,DoneDays-TrendDays,1,TrendDays),M13))</f>
      </c>
      <c r="N12" s="7">
        <f>IF(TREND(OFFSET($F10,0,DoneDays-TrendDays,1,TrendDays),OFFSET($F13,0,DoneDays-TrendDays,1,TrendDays),N13)&lt;0,"",TREND(OFFSET($F10,0,DoneDays-TrendDays,1,TrendDays),OFFSET($F13,0,DoneDays-TrendDays,1,TrendDays),N13))</f>
      </c>
      <c r="O12" s="7">
        <f>IF(TREND(OFFSET($F10,0,DoneDays-TrendDays,1,TrendDays),OFFSET($F13,0,DoneDays-TrendDays,1,TrendDays),O13)&lt;0,"",TREND(OFFSET($F10,0,DoneDays-TrendDays,1,TrendDays),OFFSET($F13,0,DoneDays-TrendDays,1,TrendDays),O13))</f>
      </c>
      <c r="P12" s="7">
        <f>IF(TREND(OFFSET($F10,0,DoneDays-TrendDays,1,TrendDays),OFFSET($F13,0,DoneDays-TrendDays,1,TrendDays),P13)&lt;0,"",TREND(OFFSET($F10,0,DoneDays-TrendDays,1,TrendDays),OFFSET($F13,0,DoneDays-TrendDays,1,TrendDays),P13))</f>
      </c>
      <c r="Q12" s="7">
        <f>IF(TREND(OFFSET($F10,0,DoneDays-TrendDays,1,TrendDays),OFFSET($F13,0,DoneDays-TrendDays,1,TrendDays),Q13)&lt;0,"",TREND(OFFSET($F10,0,DoneDays-TrendDays,1,TrendDays),OFFSET($F13,0,DoneDays-TrendDays,1,TrendDays),Q13))</f>
      </c>
      <c r="R12" s="7">
        <f>IF(TREND(OFFSET($F10,0,DoneDays-TrendDays,1,TrendDays),OFFSET($F13,0,DoneDays-TrendDays,1,TrendDays),R13)&lt;0,"",TREND(OFFSET($F10,0,DoneDays-TrendDays,1,TrendDays),OFFSET($F13,0,DoneDays-TrendDays,1,TrendDays),R13))</f>
      </c>
      <c r="S12" s="7">
        <f>IF(TREND(OFFSET($F10,0,DoneDays-TrendDays,1,TrendDays),OFFSET($F13,0,DoneDays-TrendDays,1,TrendDays),S13)&lt;0,"",TREND(OFFSET($F10,0,DoneDays-TrendDays,1,TrendDays),OFFSET($F13,0,DoneDays-TrendDays,1,TrendDays),S13))</f>
      </c>
      <c r="T12" s="7">
        <f>IF(TREND(OFFSET($F10,0,DoneDays-TrendDays,1,TrendDays),OFFSET($F13,0,DoneDays-TrendDays,1,TrendDays),T13)&lt;0,"",TREND(OFFSET($F10,0,DoneDays-TrendDays,1,TrendDays),OFFSET($F13,0,DoneDays-TrendDays,1,TrendDays),T13))</f>
      </c>
      <c r="U12" s="7">
        <f>IF(TREND(OFFSET($F10,0,DoneDays-TrendDays,1,TrendDays),OFFSET($F13,0,DoneDays-TrendDays,1,TrendDays),U13)&lt;0,"",TREND(OFFSET($F10,0,DoneDays-TrendDays,1,TrendDays),OFFSET($F13,0,DoneDays-TrendDays,1,TrendDays),U13))</f>
      </c>
      <c r="V12" s="7">
        <f>IF(TREND(OFFSET($F10,0,DoneDays-TrendDays,1,TrendDays),OFFSET($F13,0,DoneDays-TrendDays,1,TrendDays),V13)&lt;0,"",TREND(OFFSET($F10,0,DoneDays-TrendDays,1,TrendDays),OFFSET($F13,0,DoneDays-TrendDays,1,TrendDays),V13))</f>
      </c>
      <c r="W12" s="7">
        <f>IF(TREND(OFFSET($F10,0,DoneDays-TrendDays,1,TrendDays),OFFSET($F13,0,DoneDays-TrendDays,1,TrendDays),W13)&lt;0,"",TREND(OFFSET($F10,0,DoneDays-TrendDays,1,TrendDays),OFFSET($F13,0,DoneDays-TrendDays,1,TrendDays),W13))</f>
      </c>
      <c r="X12" s="7">
        <f>IF(TREND(OFFSET($F10,0,DoneDays-TrendDays,1,TrendDays),OFFSET($F13,0,DoneDays-TrendDays,1,TrendDays),X13)&lt;0,"",TREND(OFFSET($F10,0,DoneDays-TrendDays,1,TrendDays),OFFSET($F13,0,DoneDays-TrendDays,1,TrendDays),X13))</f>
      </c>
      <c r="Y12" s="7">
        <f>IF(TREND(OFFSET($F10,0,DoneDays-TrendDays,1,TrendDays),OFFSET($F13,0,DoneDays-TrendDays,1,TrendDays),Y13)&lt;0,"",TREND(OFFSET($F10,0,DoneDays-TrendDays,1,TrendDays),OFFSET($F13,0,DoneDays-TrendDays,1,TrendDays),Y13))</f>
      </c>
      <c r="Z12" s="7">
        <f>IF(TREND(OFFSET($F10,0,DoneDays-TrendDays,1,TrendDays),OFFSET($F13,0,DoneDays-TrendDays,1,TrendDays),Z13)&lt;0,"",TREND(OFFSET($F10,0,DoneDays-TrendDays,1,TrendDays),OFFSET($F13,0,DoneDays-TrendDays,1,TrendDays),Z13))</f>
      </c>
      <c r="AA12" s="7">
        <f>IF(TREND(OFFSET($F10,0,DoneDays-TrendDays,1,TrendDays),OFFSET($F13,0,DoneDays-TrendDays,1,TrendDays),AA13)&lt;0,"",TREND(OFFSET($F10,0,DoneDays-TrendDays,1,TrendDays),OFFSET($F13,0,DoneDays-TrendDays,1,TrendDays),AA13))</f>
      </c>
      <c r="AB12" s="7">
        <f>IF(TREND(OFFSET($F10,0,DoneDays-TrendDays,1,TrendDays),OFFSET($F13,0,DoneDays-TrendDays,1,TrendDays),AB13)&lt;0,"",TREND(OFFSET($F10,0,DoneDays-TrendDays,1,TrendDays),OFFSET($F13,0,DoneDays-TrendDays,1,TrendDays),AB13))</f>
      </c>
      <c r="AC12" s="7">
        <f>IF(TREND(OFFSET($F10,0,DoneDays-TrendDays,1,TrendDays),OFFSET($F13,0,DoneDays-TrendDays,1,TrendDays),AC13)&lt;0,"",TREND(OFFSET($F10,0,DoneDays-TrendDays,1,TrendDays),OFFSET($F13,0,DoneDays-TrendDays,1,TrendDays),AC13))</f>
      </c>
      <c r="AD12" s="7">
        <f>IF(TREND(OFFSET($F10,0,DoneDays-TrendDays,1,TrendDays),OFFSET($F13,0,DoneDays-TrendDays,1,TrendDays),AD13)&lt;0,"",TREND(OFFSET($F10,0,DoneDays-TrendDays,1,TrendDays),OFFSET($F13,0,DoneDays-TrendDays,1,TrendDays),AD13))</f>
      </c>
    </row>
    <row x14ac:dyDescent="0.25" r="13" customHeight="1" ht="17.25" hidden="1">
      <c r="A13" s="12" t="s">
        <v>10</v>
      </c>
      <c r="B13" s="4"/>
      <c r="C13" s="3" t="s">
        <v>11</v>
      </c>
      <c r="D13" s="7">
        <f>IF(DoneDays&gt;B10,B10,DoneDays)</f>
      </c>
      <c r="E13" s="4"/>
      <c r="F13" s="7">
        <f>IF(DoneDays&gt;E13,E13+1,"")</f>
      </c>
      <c r="G13" s="7">
        <v>2</v>
      </c>
      <c r="H13" s="7">
        <v>3</v>
      </c>
      <c r="I13" s="7">
        <v>4</v>
      </c>
      <c r="J13" s="7">
        <v>5</v>
      </c>
      <c r="K13" s="7">
        <v>6</v>
      </c>
      <c r="L13" s="7">
        <v>7</v>
      </c>
      <c r="M13" s="7">
        <v>8</v>
      </c>
      <c r="N13" s="7">
        <v>9</v>
      </c>
      <c r="O13" s="7">
        <v>10</v>
      </c>
      <c r="P13" s="7">
        <v>11</v>
      </c>
      <c r="Q13" s="7">
        <v>12</v>
      </c>
      <c r="R13" s="7">
        <v>13</v>
      </c>
      <c r="S13" s="7">
        <v>14</v>
      </c>
      <c r="T13" s="7">
        <v>15</v>
      </c>
      <c r="U13" s="7">
        <v>16</v>
      </c>
      <c r="V13" s="7">
        <v>17</v>
      </c>
      <c r="W13" s="7">
        <v>18</v>
      </c>
      <c r="X13" s="7">
        <v>19</v>
      </c>
      <c r="Y13" s="7">
        <v>20</v>
      </c>
      <c r="Z13" s="7">
        <v>21</v>
      </c>
      <c r="AA13" s="7">
        <v>22</v>
      </c>
      <c r="AB13" s="7">
        <v>23</v>
      </c>
      <c r="AC13" s="7">
        <v>24</v>
      </c>
      <c r="AD13" s="7">
        <v>25</v>
      </c>
    </row>
    <row x14ac:dyDescent="0.25" r="14" customHeight="1" ht="17.25">
      <c r="A14" s="6" t="s">
        <v>12</v>
      </c>
      <c r="B14" s="13" t="s">
        <v>13</v>
      </c>
      <c r="C14" s="8" t="s">
        <v>14</v>
      </c>
      <c r="D14" s="10" t="s">
        <v>15</v>
      </c>
      <c r="E14" s="13" t="s">
        <v>16</v>
      </c>
      <c r="F14" s="13">
        <v>1</v>
      </c>
      <c r="G14" s="13">
        <f>IF($B$9&gt;F14,F14+1,"")</f>
      </c>
      <c r="H14" s="13">
        <f>IF($B$9&gt;G14,G14+1,"")</f>
      </c>
      <c r="I14" s="13">
        <f>IF($B$9&gt;H14,H14+1,"")</f>
      </c>
      <c r="J14" s="13">
        <f>IF($B$9&gt;I14,I14+1,"")</f>
      </c>
      <c r="K14" s="13">
        <f>IF($B$9&gt;J14,J14+1,"")</f>
      </c>
      <c r="L14" s="13">
        <f>IF($B$9&gt;K14,K14+1,"")</f>
      </c>
      <c r="M14" s="13">
        <f>IF($B$9&gt;L14,L14+1,"")</f>
      </c>
      <c r="N14" s="13">
        <f>IF($B$9&gt;M14,M14+1,"")</f>
      </c>
      <c r="O14" s="13">
        <f>IF($B$9&gt;N14,N14+1,"")</f>
      </c>
      <c r="P14" s="13">
        <f>IF($B$9&gt;O14,O14+1,"")</f>
      </c>
      <c r="Q14" s="13">
        <f>IF($B$9&gt;P14,P14+1,"")</f>
      </c>
      <c r="R14" s="13">
        <f>IF($B$9&gt;Q14,Q14+1,"")</f>
      </c>
      <c r="S14" s="13">
        <f>IF($B$9&gt;R14,R14+1,"")</f>
      </c>
      <c r="T14" s="13">
        <f>IF($B$9&gt;S14,S14+1,"")</f>
      </c>
      <c r="U14" s="13">
        <f>IF($B$9&gt;T14,T14+1,"")</f>
      </c>
      <c r="V14" s="13">
        <f>IF($B$9&gt;U14,U14+1,"")</f>
      </c>
      <c r="W14" s="13">
        <f>IF($B$9&gt;V14,V14+1,"")</f>
      </c>
      <c r="X14" s="13">
        <f>IF($B$9&gt;W14,W14+1,"")</f>
      </c>
      <c r="Y14" s="13">
        <f>IF($B$9&gt;X14,X14+1,"")</f>
      </c>
      <c r="Z14" s="13">
        <f>IF($B$9&gt;Y14,Y14+1,"")</f>
      </c>
      <c r="AA14" s="13">
        <f>IF($B$9&gt;Z14,Z14+1,"")</f>
      </c>
      <c r="AB14" s="13">
        <f>IF($B$9&gt;AA14,AA14+1,"")</f>
      </c>
      <c r="AC14" s="13">
        <f>IF($B$9&gt;AB14,AB14+1,"")</f>
      </c>
      <c r="AD14" s="13">
        <f>IF($B$9&gt;AC14,AC14+1,"")</f>
      </c>
    </row>
    <row x14ac:dyDescent="0.25" r="15" customHeight="1" ht="17.25">
      <c r="A15" s="5"/>
      <c r="B15" s="4"/>
      <c r="C15" s="3"/>
      <c r="D15" s="4">
        <f>IF(A15&lt;&gt;"","Planned","")</f>
      </c>
      <c r="E15" s="4"/>
      <c r="F15" s="7">
        <f>IF(OR(F$14="",$E15=""),"",E15)</f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x14ac:dyDescent="0.25" r="16" customHeight="1" ht="17.25">
      <c r="A16" s="5"/>
      <c r="B16" s="4"/>
      <c r="C16" s="3"/>
      <c r="D16" s="4">
        <f>IF(A16&lt;&gt;"","Planned","")</f>
      </c>
      <c r="E16" s="4"/>
      <c r="F16" s="7">
        <f>IF(OR(F$14="",$E16=""),"",E16)</f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7">
        <f>IF(OR(AC$14="",$E16=""),"",AB16)</f>
      </c>
      <c r="AD16" s="7">
        <f>IF(OR(AD$14="",$E16=""),"",AC16)</f>
      </c>
    </row>
    <row x14ac:dyDescent="0.25" r="17" customHeight="1" ht="17.25">
      <c r="A17" s="5"/>
      <c r="B17" s="4"/>
      <c r="C17" s="3"/>
      <c r="D17" s="4">
        <f>IF(A17&lt;&gt;"","Planned","")</f>
      </c>
      <c r="E17" s="4"/>
      <c r="F17" s="7">
        <f>IF(OR(F$14="",$E17=""),"",E17)</f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7">
        <f>IF(OR(AC$14="",$E17=""),"",AB17)</f>
      </c>
      <c r="AD17" s="7">
        <f>IF(OR(AD$14="",$E17=""),"",AC17)</f>
      </c>
    </row>
    <row x14ac:dyDescent="0.25" r="18" customHeight="1" ht="17.25">
      <c r="A18" s="5"/>
      <c r="B18" s="4"/>
      <c r="C18" s="3"/>
      <c r="D18" s="4">
        <f>IF(A18&lt;&gt;"","Planned","")</f>
      </c>
      <c r="E18" s="4"/>
      <c r="F18" s="7">
        <f>IF(OR(F$14="",$E18=""),"",E18)</f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7">
        <f>IF(OR(AC$14="",$E18=""),"",AB18)</f>
      </c>
      <c r="AD18" s="7">
        <f>IF(OR(AD$14="",$E18=""),"",AC18)</f>
      </c>
    </row>
    <row x14ac:dyDescent="0.25" r="19" customHeight="1" ht="17.25">
      <c r="A19" s="5"/>
      <c r="B19" s="4"/>
      <c r="C19" s="3"/>
      <c r="D19" s="4">
        <f>IF(A19&lt;&gt;"","Planned","")</f>
      </c>
      <c r="E19" s="4"/>
      <c r="F19" s="7">
        <f>IF(OR(F$14="",$E19=""),"",E19)</f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7">
        <f>IF(OR(AC$14="",$E19=""),"",AB19)</f>
      </c>
      <c r="AD19" s="7">
        <f>IF(OR(AD$14="",$E19=""),"",AC19)</f>
      </c>
    </row>
    <row x14ac:dyDescent="0.25" r="20" customHeight="1" ht="17.25">
      <c r="A20" s="5"/>
      <c r="B20" s="4"/>
      <c r="C20" s="3"/>
      <c r="D20" s="4">
        <f>IF(A20&lt;&gt;"","Planned","")</f>
      </c>
      <c r="E20" s="4"/>
      <c r="F20" s="7">
        <f>IF(OR(F$14="",$E20=""),"",E20)</f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7">
        <f>IF(OR(AC$14="",$E20=""),"",AB20)</f>
      </c>
      <c r="AD20" s="7">
        <f>IF(OR(AD$14="",$E20=""),"",AC20)</f>
      </c>
    </row>
    <row x14ac:dyDescent="0.25" r="21" customHeight="1" ht="17.25">
      <c r="A21" s="5"/>
      <c r="B21" s="4"/>
      <c r="C21" s="3"/>
      <c r="D21" s="4">
        <f>IF(A21&lt;&gt;"","Planned","")</f>
      </c>
      <c r="E21" s="4"/>
      <c r="F21" s="7">
        <f>IF(OR(F$14="",$E21=""),"",E21)</f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7">
        <f>IF(OR(AC$14="",$E21=""),"",AB21)</f>
      </c>
      <c r="AD21" s="7">
        <f>IF(OR(AD$14="",$E21=""),"",AC21)</f>
      </c>
    </row>
    <row x14ac:dyDescent="0.25" r="22" customHeight="1" ht="17.25">
      <c r="A22" s="5"/>
      <c r="B22" s="4"/>
      <c r="C22" s="3"/>
      <c r="D22" s="4">
        <f>IF(A22&lt;&gt;"","Planned","")</f>
      </c>
      <c r="E22" s="4"/>
      <c r="F22" s="7">
        <f>IF(OR(F$14="",$E22=""),"",E22)</f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7">
        <f>IF(OR(AC$14="",$E22=""),"",AB22)</f>
      </c>
      <c r="AD22" s="7">
        <f>IF(OR(AD$14="",$E22=""),"",AC22)</f>
      </c>
    </row>
    <row x14ac:dyDescent="0.25" r="23" customHeight="1" ht="17.25">
      <c r="A23" s="5"/>
      <c r="B23" s="4"/>
      <c r="C23" s="3"/>
      <c r="D23" s="4">
        <f>IF(A23&lt;&gt;"","Planned","")</f>
      </c>
      <c r="E23" s="4"/>
      <c r="F23" s="7">
        <f>IF(OR(F$14="",$E23=""),"",E23)</f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7">
        <f>IF(OR(AC$14="",$E23=""),"",AB23)</f>
      </c>
      <c r="AD23" s="7">
        <f>IF(OR(AD$14="",$E23=""),"",AC23)</f>
      </c>
    </row>
    <row x14ac:dyDescent="0.25" r="24" customHeight="1" ht="17.25">
      <c r="A24" s="5"/>
      <c r="B24" s="4"/>
      <c r="C24" s="3"/>
      <c r="D24" s="4">
        <f>IF(A24&lt;&gt;"","Planned","")</f>
      </c>
      <c r="E24" s="4"/>
      <c r="F24" s="7">
        <f>IF(OR(F$14="",$E24=""),"",E24)</f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7">
        <f>IF(OR(AC$14="",$E24=""),"",AB24)</f>
      </c>
      <c r="AD24" s="7">
        <f>IF(OR(AD$14="",$E24=""),"",AC24)</f>
      </c>
    </row>
    <row x14ac:dyDescent="0.25" r="25" customHeight="1" ht="17.25">
      <c r="A25" s="5"/>
      <c r="B25" s="4"/>
      <c r="C25" s="3"/>
      <c r="D25" s="4">
        <f>IF(A25&lt;&gt;"","Planned","")</f>
      </c>
      <c r="E25" s="4"/>
      <c r="F25" s="7">
        <f>IF(OR(F$14="",$E25=""),"",E25)</f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7">
        <f>IF(OR(AC$14="",$E25=""),"",AB25)</f>
      </c>
      <c r="AD25" s="7">
        <f>IF(OR(AD$14="",$E25=""),"",AC25)</f>
      </c>
    </row>
    <row x14ac:dyDescent="0.25" r="26" customHeight="1" ht="17.25">
      <c r="A26" s="5"/>
      <c r="B26" s="4"/>
      <c r="C26" s="3"/>
      <c r="D26" s="4">
        <f>IF(A26&lt;&gt;"","Planned","")</f>
      </c>
      <c r="E26" s="4"/>
      <c r="F26" s="7">
        <f>IF(OR(F$14="",$E26=""),"",E26)</f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7">
        <f>IF(OR(AC$14="",$E26=""),"",AB26)</f>
      </c>
      <c r="AD26" s="7">
        <f>IF(OR(AD$14="",$E26=""),"",AC26)</f>
      </c>
    </row>
    <row x14ac:dyDescent="0.25" r="27" customHeight="1" ht="17.25">
      <c r="A27" s="5"/>
      <c r="B27" s="4"/>
      <c r="C27" s="3"/>
      <c r="D27" s="4">
        <f>IF(A27&lt;&gt;"","Planned","")</f>
      </c>
      <c r="E27" s="4"/>
      <c r="F27" s="7">
        <f>IF(OR(F$14="",$E27=""),"",E27)</f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7">
        <f>IF(OR(AC$14="",$E27=""),"",AB27)</f>
      </c>
      <c r="AD27" s="7">
        <f>IF(OR(AD$14="",$E27=""),"",AC27)</f>
      </c>
    </row>
    <row x14ac:dyDescent="0.25" r="28" customHeight="1" ht="17.25">
      <c r="A28" s="5"/>
      <c r="B28" s="4"/>
      <c r="C28" s="3"/>
      <c r="D28" s="4">
        <f>IF(A28&lt;&gt;"","Planned","")</f>
      </c>
      <c r="E28" s="4"/>
      <c r="F28" s="7">
        <f>IF(OR(F$14="",$E28=""),"",E28)</f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7">
        <f>IF(OR(AC$14="",$E28=""),"",AB28)</f>
      </c>
      <c r="AD28" s="7">
        <f>IF(OR(AD$14="",$E28=""),"",AC28)</f>
      </c>
    </row>
    <row x14ac:dyDescent="0.25" r="29" customHeight="1" ht="17.25">
      <c r="A29" s="5"/>
      <c r="B29" s="4"/>
      <c r="C29" s="3"/>
      <c r="D29" s="4">
        <f>IF(A29&lt;&gt;"","Planned","")</f>
      </c>
      <c r="E29" s="4"/>
      <c r="F29" s="7">
        <f>IF(OR(F$14="",$E29=""),"",E29)</f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7">
        <f>IF(OR(AC$14="",$E29=""),"",AB29)</f>
      </c>
      <c r="AD29" s="7">
        <f>IF(OR(AD$14="",$E29=""),"",AC29)</f>
      </c>
    </row>
    <row x14ac:dyDescent="0.25" r="30" customHeight="1" ht="17.25">
      <c r="A30" s="5"/>
      <c r="B30" s="4"/>
      <c r="C30" s="3"/>
      <c r="D30" s="4">
        <f>IF(A30&lt;&gt;"","Planned","")</f>
      </c>
      <c r="E30" s="4"/>
      <c r="F30" s="7">
        <f>IF(OR(F$14="",$E30=""),"",E30)</f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7">
        <f>IF(OR(AC$14="",$E30=""),"",AB30)</f>
      </c>
      <c r="AD30" s="7">
        <f>IF(OR(AD$14="",$E30=""),"",AC30)</f>
      </c>
    </row>
    <row x14ac:dyDescent="0.25" r="31" customHeight="1" ht="17.25">
      <c r="A31" s="5"/>
      <c r="B31" s="4"/>
      <c r="C31" s="3"/>
      <c r="D31" s="4">
        <f>IF(A31&lt;&gt;"","Planned","")</f>
      </c>
      <c r="E31" s="4"/>
      <c r="F31" s="7">
        <f>IF(OR(F$14="",$E31=""),"",E31)</f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7">
        <f>IF(OR(AC$14="",$E31=""),"",AB31)</f>
      </c>
      <c r="AD31" s="7">
        <f>IF(OR(AD$14="",$E31=""),"",AC31)</f>
      </c>
    </row>
    <row x14ac:dyDescent="0.25" r="32" customHeight="1" ht="17.25">
      <c r="A32" s="5"/>
      <c r="B32" s="4"/>
      <c r="C32" s="3"/>
      <c r="D32" s="4">
        <f>IF(A32&lt;&gt;"","Planned","")</f>
      </c>
      <c r="E32" s="4"/>
      <c r="F32" s="7">
        <f>IF(OR(F$14="",$E32=""),"",E32)</f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7">
        <f>IF(OR(AC$14="",$E32=""),"",AB32)</f>
      </c>
      <c r="AD32" s="7">
        <f>IF(OR(AD$14="",$E32=""),"",AC32)</f>
      </c>
    </row>
    <row x14ac:dyDescent="0.25" r="33" customHeight="1" ht="17.25">
      <c r="A33" s="5"/>
      <c r="B33" s="4"/>
      <c r="C33" s="3"/>
      <c r="D33" s="4">
        <f>IF(A33&lt;&gt;"","Planned","")</f>
      </c>
      <c r="E33" s="4"/>
      <c r="F33" s="7">
        <f>IF(OR(F$14="",$E33=""),"",E33)</f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7">
        <f>IF(OR(AC$14="",$E33=""),"",AB33)</f>
      </c>
      <c r="AD33" s="7">
        <f>IF(OR(AD$14="",$E33=""),"",AC33)</f>
      </c>
    </row>
    <row x14ac:dyDescent="0.25" r="34" customHeight="1" ht="17.25">
      <c r="A34" s="5"/>
      <c r="B34" s="4"/>
      <c r="C34" s="3"/>
      <c r="D34" s="4">
        <f>IF(A34&lt;&gt;"","Planned","")</f>
      </c>
      <c r="E34" s="4"/>
      <c r="F34" s="7">
        <f>IF(OR(F$14="",$E34=""),"",E34)</f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7">
        <f>IF(OR(AC$14="",$E34=""),"",AB34)</f>
      </c>
      <c r="AD34" s="7">
        <f>IF(OR(AD$14="",$E34=""),"",AC34)</f>
      </c>
    </row>
    <row x14ac:dyDescent="0.25" r="35" customHeight="1" ht="17.25">
      <c r="A35" s="5"/>
      <c r="B35" s="4"/>
      <c r="C35" s="3"/>
      <c r="D35" s="4">
        <f>IF(A35&lt;&gt;"","Planned","")</f>
      </c>
      <c r="E35" s="4"/>
      <c r="F35" s="7">
        <f>IF(OR(F$14="",$E35=""),"",E35)</f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7">
        <f>IF(OR(AC$14="",$E35=""),"",AB35)</f>
      </c>
      <c r="AD35" s="7">
        <f>IF(OR(AD$14="",$E35=""),"",AC35)</f>
      </c>
    </row>
    <row x14ac:dyDescent="0.25" r="36" customHeight="1" ht="17.25">
      <c r="A36" s="5"/>
      <c r="B36" s="4"/>
      <c r="C36" s="3"/>
      <c r="D36" s="4">
        <f>IF(A36&lt;&gt;"","Planned","")</f>
      </c>
      <c r="E36" s="4"/>
      <c r="F36" s="7">
        <f>IF(OR(F$14="",$E36=""),"",E36)</f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7">
        <f>IF(OR(AC$14="",$E36=""),"",AB36)</f>
      </c>
      <c r="AD36" s="7">
        <f>IF(OR(AD$14="",$E36=""),"",AC36)</f>
      </c>
    </row>
    <row x14ac:dyDescent="0.25" r="37" customHeight="1" ht="17.25">
      <c r="A37" s="5"/>
      <c r="B37" s="4"/>
      <c r="C37" s="3"/>
      <c r="D37" s="4">
        <f>IF(A37&lt;&gt;"","Planned","")</f>
      </c>
      <c r="E37" s="4"/>
      <c r="F37" s="7">
        <f>IF(OR(F$14="",$E37=""),"",E37)</f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7">
        <f>IF(OR(AC$14="",$E37=""),"",AB37)</f>
      </c>
      <c r="AD37" s="7">
        <f>IF(OR(AD$14="",$E37=""),"",AC37)</f>
      </c>
    </row>
    <row x14ac:dyDescent="0.25" r="38" customHeight="1" ht="17.25">
      <c r="A38" s="5"/>
      <c r="B38" s="4"/>
      <c r="C38" s="3"/>
      <c r="D38" s="4">
        <f>IF(A38&lt;&gt;"","Planned","")</f>
      </c>
      <c r="E38" s="4"/>
      <c r="F38" s="7">
        <f>IF(OR(F$14="",$E38=""),"",E38)</f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7">
        <f>IF(OR(AC$14="",$E38=""),"",AB38)</f>
      </c>
      <c r="AD38" s="7">
        <f>IF(OR(AD$14="",$E38=""),"",AC38)</f>
      </c>
    </row>
    <row x14ac:dyDescent="0.25" r="39" customHeight="1" ht="17.25">
      <c r="A39" s="5"/>
      <c r="B39" s="4"/>
      <c r="C39" s="3"/>
      <c r="D39" s="4">
        <f>IF(A39&lt;&gt;"","Planned","")</f>
      </c>
      <c r="E39" s="4"/>
      <c r="F39" s="7">
        <f>IF(OR(F$14="",$E39=""),"",E39)</f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7">
        <f>IF(OR(AC$14="",$E39=""),"",AB39)</f>
      </c>
      <c r="AD39" s="7">
        <f>IF(OR(AD$14="",$E39=""),"",AC39)</f>
      </c>
    </row>
    <row x14ac:dyDescent="0.25" r="40" customHeight="1" ht="17.25">
      <c r="A40" s="5"/>
      <c r="B40" s="4"/>
      <c r="C40" s="3"/>
      <c r="D40" s="4">
        <f>IF(A40&lt;&gt;"","Planned","")</f>
      </c>
      <c r="E40" s="4"/>
      <c r="F40" s="7">
        <f>IF(OR(F$14="",$E40=""),"",E40)</f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7">
        <f>IF(OR(AC$14="",$E40=""),"",AB40)</f>
      </c>
      <c r="AD40" s="7">
        <f>IF(OR(AD$14="",$E40=""),"",AC40)</f>
      </c>
    </row>
    <row x14ac:dyDescent="0.25" r="41" customHeight="1" ht="17.25">
      <c r="A41" s="5"/>
      <c r="B41" s="4"/>
      <c r="C41" s="3"/>
      <c r="D41" s="4">
        <f>IF(A41&lt;&gt;"","Planned","")</f>
      </c>
      <c r="E41" s="4"/>
      <c r="F41" s="7">
        <f>IF(OR(F$14="",$E41=""),"",E41)</f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7">
        <f>IF(OR(AC$14="",$E41=""),"",AB41)</f>
      </c>
      <c r="AD41" s="7">
        <f>IF(OR(AD$14="",$E41=""),"",AC41)</f>
      </c>
    </row>
    <row x14ac:dyDescent="0.25" r="42" customHeight="1" ht="17.25">
      <c r="A42" s="5"/>
      <c r="B42" s="4"/>
      <c r="C42" s="3"/>
      <c r="D42" s="4">
        <f>IF(A42&lt;&gt;"","Planned","")</f>
      </c>
      <c r="E42" s="4"/>
      <c r="F42" s="7">
        <f>IF(OR(F$14="",$E42=""),"",E42)</f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7">
        <f>IF(OR(AC$14="",$E42=""),"",AB42)</f>
      </c>
      <c r="AD42" s="7">
        <f>IF(OR(AD$14="",$E42=""),"",AC42)</f>
      </c>
    </row>
    <row x14ac:dyDescent="0.25" r="43" customHeight="1" ht="17.25">
      <c r="A43" s="5"/>
      <c r="B43" s="4"/>
      <c r="C43" s="3"/>
      <c r="D43" s="4">
        <f>IF(A43&lt;&gt;"","Planned","")</f>
      </c>
      <c r="E43" s="4"/>
      <c r="F43" s="7">
        <f>IF(OR(F$14="",$E43=""),"",E43)</f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7">
        <f>IF(OR(AC$14="",$E43=""),"",AB43)</f>
      </c>
      <c r="AD43" s="7">
        <f>IF(OR(AD$14="",$E43=""),"",AC43)</f>
      </c>
    </row>
    <row x14ac:dyDescent="0.25" r="44" customHeight="1" ht="17.25">
      <c r="A44" s="5"/>
      <c r="B44" s="4"/>
      <c r="C44" s="3"/>
      <c r="D44" s="4">
        <f>IF(A44&lt;&gt;"","Planned","")</f>
      </c>
      <c r="E44" s="4"/>
      <c r="F44" s="7">
        <f>IF(OR(F$14="",$E44=""),"",E44)</f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7">
        <f>IF(OR(AC$14="",$E44=""),"",AB44)</f>
      </c>
      <c r="AD44" s="7">
        <f>IF(OR(AD$14="",$E44=""),"",AC44)</f>
      </c>
    </row>
    <row x14ac:dyDescent="0.25" r="45" customHeight="1" ht="17.25">
      <c r="A45" s="5"/>
      <c r="B45" s="4"/>
      <c r="C45" s="3"/>
      <c r="D45" s="4">
        <f>IF(A45&lt;&gt;"","Planned","")</f>
      </c>
      <c r="E45" s="4"/>
      <c r="F45" s="7">
        <f>IF(OR(F$14="",$E45=""),"",E45)</f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7">
        <f>IF(OR(AC$14="",$E45=""),"",AB45)</f>
      </c>
      <c r="AD45" s="7">
        <f>IF(OR(AD$14="",$E45=""),"",AC45)</f>
      </c>
    </row>
    <row x14ac:dyDescent="0.25" r="46" customHeight="1" ht="17.25">
      <c r="A46" s="5"/>
      <c r="B46" s="4"/>
      <c r="C46" s="3"/>
      <c r="D46" s="4">
        <f>IF(A46&lt;&gt;"","Planned","")</f>
      </c>
      <c r="E46" s="4"/>
      <c r="F46" s="7">
        <f>IF(OR(F$14="",$E46=""),"",E46)</f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7">
        <f>IF(OR(AC$14="",$E46=""),"",AB46)</f>
      </c>
      <c r="AD46" s="7">
        <f>IF(OR(AD$14="",$E46=""),"",AC46)</f>
      </c>
    </row>
    <row x14ac:dyDescent="0.25" r="47" customHeight="1" ht="17.25">
      <c r="A47" s="5"/>
      <c r="B47" s="4"/>
      <c r="C47" s="3"/>
      <c r="D47" s="4">
        <f>IF(A47&lt;&gt;"","Planned","")</f>
      </c>
      <c r="E47" s="4"/>
      <c r="F47" s="7">
        <f>IF(OR(F$14="",$E47=""),"",E47)</f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7">
        <f>IF(OR(AC$14="",$E47=""),"",AB47)</f>
      </c>
      <c r="AD47" s="7">
        <f>IF(OR(AD$14="",$E47=""),"",AC47)</f>
      </c>
    </row>
    <row x14ac:dyDescent="0.25" r="48" customHeight="1" ht="17.25">
      <c r="A48" s="5"/>
      <c r="B48" s="4"/>
      <c r="C48" s="3"/>
      <c r="D48" s="4">
        <f>IF(A48&lt;&gt;"","Planned","")</f>
      </c>
      <c r="E48" s="4"/>
      <c r="F48" s="7">
        <f>IF(OR(F$14="",$E48=""),"",E48)</f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7">
        <f>IF(OR(AC$14="",$E48=""),"",AB48)</f>
      </c>
      <c r="AD48" s="7">
        <f>IF(OR(AD$14="",$E48=""),"",AC48)</f>
      </c>
    </row>
    <row x14ac:dyDescent="0.25" r="49" customHeight="1" ht="17.25">
      <c r="A49" s="5"/>
      <c r="B49" s="4"/>
      <c r="C49" s="3"/>
      <c r="D49" s="4">
        <f>IF(A49&lt;&gt;"","Planned","")</f>
      </c>
      <c r="E49" s="4"/>
      <c r="F49" s="7">
        <f>IF(OR(F$14="",$E49=""),"",E49)</f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7">
        <f>IF(OR(AC$14="",$E49=""),"",AB49)</f>
      </c>
      <c r="AD49" s="7">
        <f>IF(OR(AD$14="",$E49=""),"",AC49)</f>
      </c>
    </row>
    <row x14ac:dyDescent="0.25" r="50" customHeight="1" ht="17.25">
      <c r="A50" s="5"/>
      <c r="B50" s="4"/>
      <c r="C50" s="3"/>
      <c r="D50" s="4">
        <f>IF(A50&lt;&gt;"","Planned","")</f>
      </c>
      <c r="E50" s="4"/>
      <c r="F50" s="7">
        <f>IF(OR(F$14="",$E50=""),"",E50)</f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7">
        <f>IF(OR(AC$14="",$E50=""),"",AB50)</f>
      </c>
      <c r="AD50" s="7">
        <f>IF(OR(AD$14="",$E50=""),"",AC50)</f>
      </c>
    </row>
    <row x14ac:dyDescent="0.25" r="51" customHeight="1" ht="17.25">
      <c r="A51" s="5"/>
      <c r="B51" s="4"/>
      <c r="C51" s="3"/>
      <c r="D51" s="4">
        <f>IF(A51&lt;&gt;"","Planned","")</f>
      </c>
      <c r="E51" s="4"/>
      <c r="F51" s="7">
        <f>IF(OR(F$14="",$E51=""),"",E51)</f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7">
        <f>IF(OR(AC$14="",$E51=""),"",AB51)</f>
      </c>
      <c r="AD51" s="7">
        <f>IF(OR(AD$14="",$E51=""),"",AC51)</f>
      </c>
    </row>
    <row x14ac:dyDescent="0.25" r="52" customHeight="1" ht="17.25">
      <c r="A52" s="5"/>
      <c r="B52" s="4"/>
      <c r="C52" s="3"/>
      <c r="D52" s="4">
        <f>IF(A52&lt;&gt;"","Planned","")</f>
      </c>
      <c r="E52" s="4"/>
      <c r="F52" s="7">
        <f>IF(OR(F$14="",$E52=""),"",E52)</f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7">
        <f>IF(OR(AC$14="",$E52=""),"",AB52)</f>
      </c>
      <c r="AD52" s="7">
        <f>IF(OR(AD$14="",$E52=""),"",AC52)</f>
      </c>
    </row>
    <row x14ac:dyDescent="0.25" r="53" customHeight="1" ht="17.25">
      <c r="A53" s="5"/>
      <c r="B53" s="4"/>
      <c r="C53" s="3"/>
      <c r="D53" s="4">
        <f>IF(A53&lt;&gt;"","Planned","")</f>
      </c>
      <c r="E53" s="4"/>
      <c r="F53" s="7">
        <f>IF(OR(F$14="",$E53=""),"",E53)</f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7">
        <f>IF(OR(AC$14="",$E53=""),"",AB53)</f>
      </c>
      <c r="AD53" s="7">
        <f>IF(OR(AD$14="",$E53=""),"",AC53)</f>
      </c>
    </row>
    <row x14ac:dyDescent="0.25" r="54" customHeight="1" ht="17.25">
      <c r="A54" s="5"/>
      <c r="B54" s="4"/>
      <c r="C54" s="3"/>
      <c r="D54" s="4">
        <f>IF(A54&lt;&gt;"","Planned","")</f>
      </c>
      <c r="E54" s="4"/>
      <c r="F54" s="7">
        <f>IF(OR(F$14="",$E54=""),"",E54)</f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7">
        <f>IF(OR(AC$14="",$E54=""),"",AB54)</f>
      </c>
      <c r="AD54" s="7">
        <f>IF(OR(AD$14="",$E54=""),"",AC54)</f>
      </c>
    </row>
    <row x14ac:dyDescent="0.25" r="55" customHeight="1" ht="17.25">
      <c r="A55" s="5"/>
      <c r="B55" s="4"/>
      <c r="C55" s="3"/>
      <c r="D55" s="4">
        <f>IF(A55&lt;&gt;"","Planned","")</f>
      </c>
      <c r="E55" s="4"/>
      <c r="F55" s="7">
        <f>IF(OR(F$14="",$E55=""),"",E55)</f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7">
        <f>IF(OR(AC$14="",$E55=""),"",AB55)</f>
      </c>
      <c r="AD55" s="7">
        <f>IF(OR(AD$14="",$E55=""),"",AC55)</f>
      </c>
    </row>
    <row x14ac:dyDescent="0.25" r="56" customHeight="1" ht="17.25">
      <c r="A56" s="5"/>
      <c r="B56" s="4"/>
      <c r="C56" s="3"/>
      <c r="D56" s="4">
        <f>IF(A56&lt;&gt;"","Planned","")</f>
      </c>
      <c r="E56" s="4"/>
      <c r="F56" s="7">
        <f>IF(OR(F$14="",$E56=""),"",E56)</f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7">
        <f>IF(OR(AC$14="",$E56=""),"",AB56)</f>
      </c>
      <c r="AD56" s="7">
        <f>IF(OR(AD$14="",$E56=""),"",AC56)</f>
      </c>
    </row>
    <row x14ac:dyDescent="0.25" r="57" customHeight="1" ht="17.25">
      <c r="A57" s="5"/>
      <c r="B57" s="4"/>
      <c r="C57" s="3"/>
      <c r="D57" s="4">
        <f>IF(A57&lt;&gt;"","Planned","")</f>
      </c>
      <c r="E57" s="4"/>
      <c r="F57" s="7">
        <f>IF(OR(F$14="",$E57=""),"",E57)</f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7">
        <f>IF(OR(AC$14="",$E57=""),"",AB57)</f>
      </c>
      <c r="AD57" s="7">
        <f>IF(OR(AD$14="",$E57=""),"",AC57)</f>
      </c>
    </row>
    <row x14ac:dyDescent="0.25" r="58" customHeight="1" ht="17.25">
      <c r="A58" s="5"/>
      <c r="B58" s="4"/>
      <c r="C58" s="3"/>
      <c r="D58" s="4">
        <f>IF(A58&lt;&gt;"","Planned","")</f>
      </c>
      <c r="E58" s="4"/>
      <c r="F58" s="7">
        <f>IF(OR(F$14="",$E58=""),"",E58)</f>
      </c>
      <c r="G58" s="7">
        <f>IF(OR(G$14="",$E58=""),"",F58)</f>
      </c>
      <c r="H58" s="7">
        <f>IF(OR(H$14="",$E58=""),"",G58)</f>
      </c>
      <c r="I58" s="7">
        <f>IF(OR(I$14="",$E58=""),"",H58)</f>
      </c>
      <c r="J58" s="7">
        <f>IF(OR(J$14="",$E58=""),"",I58)</f>
      </c>
      <c r="K58" s="7">
        <f>IF(OR(K$14="",$E58=""),"",J58)</f>
      </c>
      <c r="L58" s="7">
        <f>IF(OR(L$14="",$E58=""),"",K58)</f>
      </c>
      <c r="M58" s="7">
        <f>IF(OR(M$14="",$E58=""),"",L58)</f>
      </c>
      <c r="N58" s="7">
        <f>IF(OR(N$14="",$E58=""),"",M58)</f>
      </c>
      <c r="O58" s="7">
        <f>IF(OR(O$14="",$E58=""),"",N58)</f>
      </c>
      <c r="P58" s="7">
        <f>IF(OR(P$14="",$E58=""),"",O58)</f>
      </c>
      <c r="Q58" s="7">
        <f>IF(OR(Q$14="",$E58=""),"",P58)</f>
      </c>
      <c r="R58" s="7">
        <f>IF(OR(R$14="",$E58=""),"",Q58)</f>
      </c>
      <c r="S58" s="7">
        <f>IF(OR(S$14="",$E58=""),"",R58)</f>
      </c>
      <c r="T58" s="7">
        <f>IF(OR(T$14="",$E58=""),"",S58)</f>
      </c>
      <c r="U58" s="7">
        <f>IF(OR(U$14="",$E58=""),"",T58)</f>
      </c>
      <c r="V58" s="7">
        <f>IF(OR(V$14="",$E58=""),"",U58)</f>
      </c>
      <c r="W58" s="7">
        <f>IF(OR(W$14="",$E58=""),"",V58)</f>
      </c>
      <c r="X58" s="7">
        <f>IF(OR(X$14="",$E58=""),"",W58)</f>
      </c>
      <c r="Y58" s="7">
        <f>IF(OR(Y$14="",$E58=""),"",X58)</f>
      </c>
      <c r="Z58" s="7">
        <f>IF(OR(Z$14="",$E58=""),"",Y58)</f>
      </c>
      <c r="AA58" s="7">
        <f>IF(OR(AA$14="",$E58=""),"",Z58)</f>
      </c>
      <c r="AB58" s="7">
        <f>IF(OR(AB$14="",$E58=""),"",AA58)</f>
      </c>
      <c r="AC58" s="7">
        <f>IF(OR(AC$14="",$E58=""),"",AB58)</f>
      </c>
      <c r="AD58" s="7">
        <f>IF(OR(AD$14="",$E58=""),"",AC58)</f>
      </c>
    </row>
    <row x14ac:dyDescent="0.25" r="59" customHeight="1" ht="17.25">
      <c r="A59" s="5"/>
      <c r="B59" s="4"/>
      <c r="C59" s="3"/>
      <c r="D59" s="4">
        <f>IF(A59&lt;&gt;"","Planned","")</f>
      </c>
      <c r="E59" s="4"/>
      <c r="F59" s="7">
        <f>IF(OR(F$14="",$E59=""),"",E59)</f>
      </c>
      <c r="G59" s="7">
        <f>IF(OR(G$14="",$E59=""),"",F59)</f>
      </c>
      <c r="H59" s="7">
        <f>IF(OR(H$14="",$E59=""),"",G59)</f>
      </c>
      <c r="I59" s="7">
        <f>IF(OR(I$14="",$E59=""),"",H59)</f>
      </c>
      <c r="J59" s="7">
        <f>IF(OR(J$14="",$E59=""),"",I59)</f>
      </c>
      <c r="K59" s="7">
        <f>IF(OR(K$14="",$E59=""),"",J59)</f>
      </c>
      <c r="L59" s="7">
        <f>IF(OR(L$14="",$E59=""),"",K59)</f>
      </c>
      <c r="M59" s="7">
        <f>IF(OR(M$14="",$E59=""),"",L59)</f>
      </c>
      <c r="N59" s="7">
        <f>IF(OR(N$14="",$E59=""),"",M59)</f>
      </c>
      <c r="O59" s="7">
        <f>IF(OR(O$14="",$E59=""),"",N59)</f>
      </c>
      <c r="P59" s="7">
        <f>IF(OR(P$14="",$E59=""),"",O59)</f>
      </c>
      <c r="Q59" s="7">
        <f>IF(OR(Q$14="",$E59=""),"",P59)</f>
      </c>
      <c r="R59" s="7">
        <f>IF(OR(R$14="",$E59=""),"",Q59)</f>
      </c>
      <c r="S59" s="7">
        <f>IF(OR(S$14="",$E59=""),"",R59)</f>
      </c>
      <c r="T59" s="7">
        <f>IF(OR(T$14="",$E59=""),"",S59)</f>
      </c>
      <c r="U59" s="7">
        <f>IF(OR(U$14="",$E59=""),"",T59)</f>
      </c>
      <c r="V59" s="7">
        <f>IF(OR(V$14="",$E59=""),"",U59)</f>
      </c>
      <c r="W59" s="7">
        <f>IF(OR(W$14="",$E59=""),"",V59)</f>
      </c>
      <c r="X59" s="7">
        <f>IF(OR(X$14="",$E59=""),"",W59)</f>
      </c>
      <c r="Y59" s="7">
        <f>IF(OR(Y$14="",$E59=""),"",X59)</f>
      </c>
      <c r="Z59" s="7">
        <f>IF(OR(Z$14="",$E59=""),"",Y59)</f>
      </c>
      <c r="AA59" s="7">
        <f>IF(OR(AA$14="",$E59=""),"",Z59)</f>
      </c>
      <c r="AB59" s="7">
        <f>IF(OR(AB$14="",$E59=""),"",AA59)</f>
      </c>
      <c r="AC59" s="7">
        <f>IF(OR(AC$14="",$E59=""),"",AB59)</f>
      </c>
      <c r="AD59" s="7">
        <f>IF(OR(AD$14="",$E59=""),"",AC59)</f>
      </c>
    </row>
    <row x14ac:dyDescent="0.25" r="60" customHeight="1" ht="17.25">
      <c r="A60" s="5"/>
      <c r="B60" s="4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x14ac:dyDescent="0.25" r="61" customHeight="1" ht="17.25">
      <c r="A61" s="5"/>
      <c r="B61" s="4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x14ac:dyDescent="0.25" r="62" customHeight="1" ht="17.25">
      <c r="A62" s="5"/>
      <c r="B62" s="4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x14ac:dyDescent="0.25" r="63" customHeight="1" ht="17.25">
      <c r="A63" s="5"/>
      <c r="B63" s="4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x14ac:dyDescent="0.25" r="64" customHeight="1" ht="17.25">
      <c r="A64" s="5"/>
      <c r="B64" s="4"/>
      <c r="C64" s="3"/>
      <c r="D64" s="4">
        <f>IF(A64&lt;&gt;"","Planned","")</f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Release Plan</vt:lpstr>
      <vt:lpstr>Product Backlog</vt:lpstr>
      <vt:lpstr>PB Burndown</vt:lpstr>
      <vt:lpstr>Sp1</vt:lpstr>
      <vt:lpstr>Sp2</vt:lpstr>
      <vt:lpstr>Task Slips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2024-04-12T04:43:09.259Z</dcterms:created>
  <dcterms:modified xsi:type="dcterms:W3CDTF">2024-04-12T04:43:09.259Z</dcterms:modified>
</cp:coreProperties>
</file>