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  <c r="H4" i="1"/>
  <c r="B14" i="2" l="1"/>
  <c r="B6" i="1"/>
  <c r="B9" i="1" s="1"/>
  <c r="B4" i="1"/>
  <c r="C4" i="1"/>
  <c r="B13" i="2"/>
  <c r="B12" i="2"/>
  <c r="B10" i="2"/>
  <c r="D4" i="1"/>
  <c r="E4" i="1"/>
  <c r="F4" i="1"/>
  <c r="G4" i="1"/>
  <c r="C7" i="2"/>
  <c r="D7" i="2"/>
  <c r="D8" i="2" s="1"/>
  <c r="E7" i="2"/>
  <c r="E8" i="2" s="1"/>
  <c r="F7" i="2"/>
  <c r="F8" i="2" s="1"/>
  <c r="G7" i="2"/>
  <c r="B7" i="2"/>
  <c r="C6" i="2"/>
  <c r="C8" i="2" s="1"/>
  <c r="D6" i="2"/>
  <c r="E6" i="2"/>
  <c r="F6" i="2"/>
  <c r="G6" i="2"/>
  <c r="G8" i="2" s="1"/>
  <c r="B6" i="2"/>
  <c r="B8" i="1" l="1"/>
  <c r="B8" i="2"/>
</calcChain>
</file>

<file path=xl/sharedStrings.xml><?xml version="1.0" encoding="utf-8"?>
<sst xmlns="http://schemas.openxmlformats.org/spreadsheetml/2006/main" count="34" uniqueCount="30">
  <si>
    <t>测量次数</t>
    <phoneticPr fontId="1" type="noConversion"/>
  </si>
  <si>
    <t>l/mm</t>
    <phoneticPr fontId="1" type="noConversion"/>
  </si>
  <si>
    <t>d/mm</t>
    <phoneticPr fontId="1" type="noConversion"/>
  </si>
  <si>
    <t>f/mm</t>
    <phoneticPr fontId="1" type="noConversion"/>
  </si>
  <si>
    <t>透镜位置x2/cm</t>
    <phoneticPr fontId="1" type="noConversion"/>
  </si>
  <si>
    <t>透镜位置x1/cm</t>
    <phoneticPr fontId="1" type="noConversion"/>
  </si>
  <si>
    <t>像屏位置/cm</t>
    <phoneticPr fontId="1" type="noConversion"/>
  </si>
  <si>
    <t>测量次数</t>
    <phoneticPr fontId="1" type="noConversion"/>
  </si>
  <si>
    <t>透镜位置x1/cm</t>
    <phoneticPr fontId="1" type="noConversion"/>
  </si>
  <si>
    <t>物屏位置x2/cm</t>
    <phoneticPr fontId="1" type="noConversion"/>
  </si>
  <si>
    <t>透镜焦距f/mm</t>
    <phoneticPr fontId="1" type="noConversion"/>
  </si>
  <si>
    <t>物体位置/cm</t>
    <phoneticPr fontId="1" type="noConversion"/>
  </si>
  <si>
    <t>S(x)</t>
    <phoneticPr fontId="1" type="noConversion"/>
  </si>
  <si>
    <t>因子t(5)</t>
    <phoneticPr fontId="1" type="noConversion"/>
  </si>
  <si>
    <t>B类不确定度U(B)</t>
    <phoneticPr fontId="1" type="noConversion"/>
  </si>
  <si>
    <t>A类不确定度U(A)</t>
    <phoneticPr fontId="1" type="noConversion"/>
  </si>
  <si>
    <t>扩展不确定度U</t>
    <phoneticPr fontId="1" type="noConversion"/>
  </si>
  <si>
    <t>A类不确定度U(A)</t>
    <phoneticPr fontId="1" type="noConversion"/>
  </si>
  <si>
    <t>A类不确定度U(B)</t>
    <phoneticPr fontId="1" type="noConversion"/>
  </si>
  <si>
    <t>目镜焦距/mm</t>
    <phoneticPr fontId="1" type="noConversion"/>
  </si>
  <si>
    <t>孔径/mm</t>
    <phoneticPr fontId="1" type="noConversion"/>
  </si>
  <si>
    <t>目镜位置/cm</t>
    <phoneticPr fontId="1" type="noConversion"/>
  </si>
  <si>
    <t>物镜位置/cm</t>
    <phoneticPr fontId="1" type="noConversion"/>
  </si>
  <si>
    <t>目镜物镜距离/cm</t>
    <phoneticPr fontId="1" type="noConversion"/>
  </si>
  <si>
    <t>角放大率</t>
    <phoneticPr fontId="1" type="noConversion"/>
  </si>
  <si>
    <t>物镜孔径/mm</t>
    <phoneticPr fontId="1" type="noConversion"/>
  </si>
  <si>
    <t>视野</t>
    <phoneticPr fontId="1" type="noConversion"/>
  </si>
  <si>
    <t>目镜f=150mm的望远镜角放大率低于目镜f=100mm的望远镜；较直接观察成像较大较清晰；</t>
    <phoneticPr fontId="1" type="noConversion"/>
  </si>
  <si>
    <t>主要受物镜孔径限制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</si>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</sst>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419100</xdr:colOff>
      <xdr:row>11</xdr:row>
      <xdr:rowOff>109537</xdr:rowOff>
    </xdr:from>
    <xdr:ext cx="65" cy="172227"/>
    <xdr:sp macro="" textlink="">
      <xdr:nvSpPr>
        <xdr:cNvPr id="3" name="文本框 2"/>
        <xdr:cNvSpPr txBox="1"/>
      </xdr:nvSpPr>
      <xdr:spPr>
        <a:xfrm>
          <a:off x="6286500" y="1995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RowHeight="13.5" x14ac:dyDescent="0.15"/>
  <cols>
    <col min="1" max="1" width="15.25" customWidth="1"/>
  </cols>
  <sheetData>
    <row r="1" spans="1:8" x14ac:dyDescent="0.15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29</v>
      </c>
    </row>
    <row r="2" spans="1:8" x14ac:dyDescent="0.15">
      <c r="A2" t="s">
        <v>8</v>
      </c>
      <c r="B2" s="1">
        <v>123.1</v>
      </c>
      <c r="C2" s="1">
        <v>122.5</v>
      </c>
      <c r="D2" s="1">
        <v>122</v>
      </c>
      <c r="E2" s="1">
        <v>121.6</v>
      </c>
      <c r="F2" s="1">
        <v>120.8</v>
      </c>
      <c r="G2" s="1">
        <v>120.2</v>
      </c>
    </row>
    <row r="3" spans="1:8" x14ac:dyDescent="0.15">
      <c r="A3" t="s">
        <v>9</v>
      </c>
      <c r="B3" s="1">
        <v>127.5</v>
      </c>
      <c r="C3" s="1">
        <v>127</v>
      </c>
      <c r="D3" s="1">
        <v>126.5</v>
      </c>
      <c r="E3" s="1">
        <v>126</v>
      </c>
      <c r="F3" s="1">
        <v>125.5</v>
      </c>
      <c r="G3" s="1">
        <v>125</v>
      </c>
    </row>
    <row r="4" spans="1:8" x14ac:dyDescent="0.15">
      <c r="A4" t="s">
        <v>10</v>
      </c>
      <c r="B4" s="1">
        <f>(B3-B2)*10</f>
        <v>44.000000000000057</v>
      </c>
      <c r="C4" s="1">
        <f t="shared" ref="C4:G4" si="0">(C3-C2)*10</f>
        <v>45</v>
      </c>
      <c r="D4" s="1">
        <f t="shared" si="0"/>
        <v>45</v>
      </c>
      <c r="E4" s="1">
        <f t="shared" si="0"/>
        <v>44.000000000000057</v>
      </c>
      <c r="F4" s="1">
        <f t="shared" si="0"/>
        <v>47.000000000000028</v>
      </c>
      <c r="G4" s="1">
        <f t="shared" si="0"/>
        <v>47.999999999999972</v>
      </c>
      <c r="H4" s="1">
        <f>AVERAGE(B4:G4)</f>
        <v>45.500000000000021</v>
      </c>
    </row>
    <row r="6" spans="1:8" x14ac:dyDescent="0.15">
      <c r="A6" t="s">
        <v>12</v>
      </c>
      <c r="B6">
        <f>_xlfn.STDEV.P(B4:G4)</f>
        <v>1.499999999999978</v>
      </c>
    </row>
    <row r="7" spans="1:8" x14ac:dyDescent="0.15">
      <c r="A7" t="s">
        <v>13</v>
      </c>
      <c r="B7">
        <v>2.57</v>
      </c>
    </row>
    <row r="8" spans="1:8" x14ac:dyDescent="0.15">
      <c r="A8" t="s">
        <v>15</v>
      </c>
      <c r="B8">
        <f>B6*B7</f>
        <v>3.8549999999999431</v>
      </c>
    </row>
    <row r="9" spans="1:8" x14ac:dyDescent="0.15">
      <c r="A9" t="s">
        <v>14</v>
      </c>
      <c r="B9">
        <f>((((1.959+(2.406)/(2.57-1.064))^2)*(B6^2)/6)+0.05^2)^(1/2)</f>
        <v>2.1785435135732669</v>
      </c>
    </row>
    <row r="10" spans="1:8" x14ac:dyDescent="0.15">
      <c r="A10" t="s">
        <v>16</v>
      </c>
      <c r="B10">
        <f>((B8^2)+(B9^2))^(1/2)</f>
        <v>4.4279878997725044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B14"/>
    </sheetView>
  </sheetViews>
  <sheetFormatPr defaultRowHeight="13.5" x14ac:dyDescent="0.15"/>
  <cols>
    <col min="1" max="1" width="14.75" customWidth="1"/>
  </cols>
  <sheetData>
    <row r="1" spans="1:7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15">
      <c r="A2" t="s">
        <v>11</v>
      </c>
      <c r="B2" s="1">
        <v>132</v>
      </c>
      <c r="C2" s="1">
        <v>132</v>
      </c>
      <c r="D2" s="1">
        <v>132</v>
      </c>
      <c r="E2" s="1">
        <v>130</v>
      </c>
      <c r="F2" s="1">
        <v>130</v>
      </c>
      <c r="G2" s="1">
        <v>130</v>
      </c>
    </row>
    <row r="3" spans="1:7" x14ac:dyDescent="0.15">
      <c r="A3" t="s">
        <v>6</v>
      </c>
      <c r="B3" s="1">
        <v>109</v>
      </c>
      <c r="C3" s="1">
        <v>105</v>
      </c>
      <c r="D3" s="1">
        <v>101</v>
      </c>
      <c r="E3" s="1">
        <v>101</v>
      </c>
      <c r="F3" s="1">
        <v>96</v>
      </c>
      <c r="G3" s="1">
        <v>84</v>
      </c>
    </row>
    <row r="4" spans="1:7" x14ac:dyDescent="0.15">
      <c r="A4" t="s">
        <v>5</v>
      </c>
      <c r="B4" s="1">
        <v>124.6</v>
      </c>
      <c r="C4" s="1">
        <v>125.2</v>
      </c>
      <c r="D4" s="1">
        <v>125.9</v>
      </c>
      <c r="E4" s="1">
        <v>123.5</v>
      </c>
      <c r="F4" s="1">
        <v>124</v>
      </c>
      <c r="G4" s="1">
        <v>124.4</v>
      </c>
    </row>
    <row r="5" spans="1:7" x14ac:dyDescent="0.15">
      <c r="A5" t="s">
        <v>4</v>
      </c>
      <c r="B5" s="1">
        <v>117.7</v>
      </c>
      <c r="C5" s="1">
        <v>112</v>
      </c>
      <c r="D5" s="1">
        <v>107.8</v>
      </c>
      <c r="E5" s="1">
        <v>107.9</v>
      </c>
      <c r="F5" s="1">
        <v>102.5</v>
      </c>
      <c r="G5" s="1">
        <v>90.1</v>
      </c>
    </row>
    <row r="6" spans="1:7" x14ac:dyDescent="0.15">
      <c r="A6" t="s">
        <v>1</v>
      </c>
      <c r="B6" s="1">
        <f>(B2-B3)*10</f>
        <v>230</v>
      </c>
      <c r="C6" s="1">
        <f t="shared" ref="C6:G6" si="0">(C2-C3)*10</f>
        <v>270</v>
      </c>
      <c r="D6" s="1">
        <f t="shared" si="0"/>
        <v>310</v>
      </c>
      <c r="E6" s="1">
        <f t="shared" si="0"/>
        <v>290</v>
      </c>
      <c r="F6" s="1">
        <f t="shared" si="0"/>
        <v>340</v>
      </c>
      <c r="G6" s="1">
        <f t="shared" si="0"/>
        <v>460</v>
      </c>
    </row>
    <row r="7" spans="1:7" x14ac:dyDescent="0.15">
      <c r="A7" t="s">
        <v>2</v>
      </c>
      <c r="B7" s="1">
        <f>(B4-B5)*10</f>
        <v>68.999999999999915</v>
      </c>
      <c r="C7" s="1">
        <f t="shared" ref="C7:G7" si="1">(C4-C5)*10</f>
        <v>132.00000000000003</v>
      </c>
      <c r="D7" s="1">
        <f t="shared" si="1"/>
        <v>181.00000000000009</v>
      </c>
      <c r="E7" s="1">
        <f t="shared" si="1"/>
        <v>155.99999999999994</v>
      </c>
      <c r="F7" s="1">
        <f t="shared" si="1"/>
        <v>215</v>
      </c>
      <c r="G7" s="1">
        <f t="shared" si="1"/>
        <v>343.00000000000011</v>
      </c>
    </row>
    <row r="8" spans="1:7" x14ac:dyDescent="0.15">
      <c r="A8" t="s">
        <v>3</v>
      </c>
      <c r="B8" s="1">
        <f>(B6*B6-B7*B7)/(4*B6)</f>
        <v>52.325000000000017</v>
      </c>
      <c r="C8" s="1">
        <f t="shared" ref="C8:G8" si="2">(C6*C6-C7*C7)/(4*C6)</f>
        <v>51.36666666666666</v>
      </c>
      <c r="D8" s="1">
        <f t="shared" si="2"/>
        <v>51.079838709677396</v>
      </c>
      <c r="E8" s="1">
        <f t="shared" si="2"/>
        <v>51.520689655172426</v>
      </c>
      <c r="F8" s="1">
        <f t="shared" si="2"/>
        <v>51.011029411764703</v>
      </c>
      <c r="G8" s="1">
        <f t="shared" si="2"/>
        <v>51.060326086956479</v>
      </c>
    </row>
    <row r="9" spans="1:7" x14ac:dyDescent="0.15">
      <c r="B9" s="1"/>
    </row>
    <row r="10" spans="1:7" x14ac:dyDescent="0.15">
      <c r="A10" t="s">
        <v>12</v>
      </c>
      <c r="B10">
        <f>_xlfn.STDEV.P(B8:G8)</f>
        <v>0.45465379029993208</v>
      </c>
    </row>
    <row r="11" spans="1:7" x14ac:dyDescent="0.15">
      <c r="A11" t="s">
        <v>13</v>
      </c>
      <c r="B11">
        <v>2.57</v>
      </c>
    </row>
    <row r="12" spans="1:7" x14ac:dyDescent="0.15">
      <c r="A12" t="s">
        <v>17</v>
      </c>
      <c r="B12">
        <f>B10*B11</f>
        <v>1.1684602410708254</v>
      </c>
    </row>
    <row r="13" spans="1:7" x14ac:dyDescent="0.15">
      <c r="A13" t="s">
        <v>18</v>
      </c>
      <c r="B13">
        <f>((((1.959+(2.406)/(2.57-1.064))^2)*(B10^2)/6)+0.05^2)^(1/2)</f>
        <v>0.66203891407051052</v>
      </c>
    </row>
    <row r="14" spans="1:7" x14ac:dyDescent="0.15">
      <c r="A14" t="s">
        <v>16</v>
      </c>
      <c r="B14">
        <f>SQRT((B12^2)+(B13^2))</f>
        <v>1.3429798430009856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8" sqref="H8"/>
    </sheetView>
  </sheetViews>
  <sheetFormatPr defaultRowHeight="13.5" x14ac:dyDescent="0.15"/>
  <cols>
    <col min="1" max="1" width="16.25" customWidth="1"/>
  </cols>
  <sheetData>
    <row r="1" spans="1:7" x14ac:dyDescent="0.15">
      <c r="A1" t="s">
        <v>19</v>
      </c>
      <c r="B1" s="3">
        <v>100</v>
      </c>
      <c r="C1" s="3"/>
      <c r="D1" s="3"/>
      <c r="E1" s="3">
        <v>150</v>
      </c>
      <c r="F1" s="3"/>
      <c r="G1" s="3"/>
    </row>
    <row r="2" spans="1:7" x14ac:dyDescent="0.15">
      <c r="A2" t="s">
        <v>0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</row>
    <row r="3" spans="1:7" x14ac:dyDescent="0.15">
      <c r="A3" t="s">
        <v>20</v>
      </c>
      <c r="B3" s="1">
        <v>45</v>
      </c>
      <c r="C3" s="1">
        <v>45</v>
      </c>
      <c r="D3" s="1">
        <v>45</v>
      </c>
      <c r="E3" s="1">
        <v>47</v>
      </c>
      <c r="F3" s="1">
        <v>47</v>
      </c>
      <c r="G3" s="1">
        <v>47</v>
      </c>
    </row>
    <row r="4" spans="1:7" x14ac:dyDescent="0.15">
      <c r="A4" t="s">
        <v>21</v>
      </c>
      <c r="B4" s="1">
        <v>10</v>
      </c>
      <c r="C4" s="1">
        <v>15</v>
      </c>
      <c r="D4" s="1">
        <v>20</v>
      </c>
      <c r="E4" s="1">
        <v>10</v>
      </c>
      <c r="F4" s="1">
        <v>15</v>
      </c>
      <c r="G4" s="1">
        <v>20</v>
      </c>
    </row>
    <row r="5" spans="1:7" x14ac:dyDescent="0.15">
      <c r="A5" t="s">
        <v>22</v>
      </c>
      <c r="B5" s="1">
        <v>50</v>
      </c>
      <c r="C5" s="1">
        <v>55</v>
      </c>
      <c r="D5" s="1">
        <v>60</v>
      </c>
      <c r="E5" s="1">
        <v>55</v>
      </c>
      <c r="F5" s="1">
        <v>60</v>
      </c>
      <c r="G5" s="1">
        <v>65</v>
      </c>
    </row>
    <row r="6" spans="1:7" x14ac:dyDescent="0.15">
      <c r="A6" t="s">
        <v>23</v>
      </c>
      <c r="B6" s="1">
        <v>40</v>
      </c>
      <c r="C6" s="1">
        <v>40</v>
      </c>
      <c r="D6" s="1">
        <v>40</v>
      </c>
      <c r="E6" s="1">
        <v>45</v>
      </c>
      <c r="F6" s="1">
        <v>45</v>
      </c>
      <c r="G6" s="1">
        <v>45</v>
      </c>
    </row>
    <row r="7" spans="1:7" ht="31.5" customHeight="1" x14ac:dyDescent="0.15">
      <c r="A7" s="2" t="s">
        <v>24</v>
      </c>
      <c r="B7" s="4" t="s">
        <v>27</v>
      </c>
      <c r="C7" s="4"/>
      <c r="D7" s="4"/>
      <c r="E7" s="4"/>
      <c r="F7" s="4"/>
      <c r="G7" s="4"/>
    </row>
    <row r="8" spans="1:7" x14ac:dyDescent="0.15">
      <c r="A8" t="s">
        <v>25</v>
      </c>
      <c r="B8" s="1">
        <v>45</v>
      </c>
      <c r="C8" s="1">
        <v>45</v>
      </c>
      <c r="D8" s="1">
        <v>45</v>
      </c>
      <c r="E8" s="1">
        <v>45</v>
      </c>
      <c r="F8" s="1">
        <v>45</v>
      </c>
      <c r="G8" s="1">
        <v>45</v>
      </c>
    </row>
    <row r="9" spans="1:7" x14ac:dyDescent="0.15">
      <c r="A9" t="s">
        <v>26</v>
      </c>
      <c r="B9" s="3" t="s">
        <v>28</v>
      </c>
      <c r="C9" s="3"/>
      <c r="D9" s="3"/>
      <c r="E9" s="3"/>
      <c r="F9" s="3"/>
      <c r="G9" s="3"/>
    </row>
  </sheetData>
  <mergeCells count="4">
    <mergeCell ref="B1:D1"/>
    <mergeCell ref="E1:G1"/>
    <mergeCell ref="B7:G7"/>
    <mergeCell ref="B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2019-10-31T08:17:46Z</dcterms:modified>
</cp:coreProperties>
</file>