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brown/Downloads/"/>
    </mc:Choice>
  </mc:AlternateContent>
  <xr:revisionPtr revIDLastSave="0" documentId="8_{C770F272-175C-1844-9EB1-D6E312832BB6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rowdfunding" sheetId="1" r:id="rId1"/>
    <sheet name="Category and country" sheetId="3" r:id="rId2"/>
    <sheet name="Sub, category, and country" sheetId="4" r:id="rId3"/>
    <sheet name="Converted by month" sheetId="5" r:id="rId4"/>
    <sheet name="Goals analysis" sheetId="7" r:id="rId5"/>
    <sheet name="Statistical analysis" sheetId="8" r:id="rId6"/>
  </sheets>
  <definedNames>
    <definedName name="_xlnm._FilterDatabase" localSheetId="5" hidden="1">'Statistical analysis'!$A$1:$C$1002</definedName>
  </definedNames>
  <calcPr calcId="191029"/>
  <pivotCaches>
    <pivotCache cacheId="12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8" l="1"/>
  <c r="J2" i="8"/>
  <c r="O2" i="8"/>
  <c r="I2" i="8"/>
  <c r="N2" i="8"/>
  <c r="M2" i="8"/>
  <c r="L2" i="8"/>
  <c r="K2" i="8"/>
  <c r="H2" i="8"/>
  <c r="G2" i="8"/>
  <c r="F2" i="8"/>
  <c r="E2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3" i="7"/>
  <c r="D4" i="7"/>
  <c r="D5" i="7"/>
  <c r="D6" i="7"/>
  <c r="D7" i="7"/>
  <c r="D8" i="7"/>
  <c r="D9" i="7"/>
  <c r="D10" i="7"/>
  <c r="D11" i="7"/>
  <c r="D12" i="7"/>
  <c r="C12" i="7"/>
  <c r="C13" i="7"/>
  <c r="D13" i="7"/>
  <c r="D2" i="7"/>
  <c r="C2" i="7"/>
  <c r="C11" i="7"/>
  <c r="C10" i="7"/>
  <c r="C9" i="7"/>
  <c r="B12" i="7"/>
  <c r="B11" i="7"/>
  <c r="C8" i="7"/>
  <c r="C7" i="7"/>
  <c r="C6" i="7"/>
  <c r="C5" i="7"/>
  <c r="C4" i="7"/>
  <c r="C3" i="7"/>
  <c r="B3" i="7"/>
  <c r="B13" i="7"/>
  <c r="B2" i="7"/>
  <c r="B10" i="7"/>
  <c r="B9" i="7"/>
  <c r="B8" i="7"/>
  <c r="B7" i="7"/>
  <c r="B6" i="7"/>
  <c r="B5" i="7"/>
  <c r="B4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<sst xmlns="http://schemas.openxmlformats.org/spreadsheetml/2006/main" count="7343" uniqueCount="2122">
  <si>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</si>
  <si>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</si>
  <si>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</si>
  <si>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</si>
  <si>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</si>
  <si>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</si>
  <si>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</si>
  <si>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</si>
  <si>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</si>
  <si>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</si>
  <si>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</si>
  <si>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</si>
  <si>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</si>
  <si>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</si>
  <si>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</si>
  <si>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</si>
  <si>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</si>
  <si>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</si>
  <si>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</si>
  <si>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</si>
  <si>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</si>
  <si>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</si>
  <si>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</si>
  <si>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</si>
  <si>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</si>
  <si>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</si>
  <si>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</si>
  <si>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</si>
  <si>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</si>
  <si>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</si>
  <si>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</si>
  <si>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</si>
  <si>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</si>
  <si>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</si>
  <si>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</si>
  <si>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</si>
  <si>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</si>
  <si>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</si>
  <si>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</si>
  <si>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</si>
  <si>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</si>
  <si>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</si>
  <si>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</si>
  <si>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</si>
  <si>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</si>
  <si>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</si>
  <si>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</si>
  <si>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</si>
  <si>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</si>
  <si>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</si>
  <si>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</si>
  <si>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</si>
  <si>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</si>
  <si>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</si>
  <si>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</si>
  <si>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</si>
  <si>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</si>
  <si>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</si>
  <si>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</si>
  <si>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</si>
  <si>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</si>
  <si>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</si>
  <si>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</si>
  <si>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</si>
  <si>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</si>
  <si>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</si>
  <si>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</si>
  <si>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</si>
  <si>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</si>
  <si>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</si>
  <si>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</si>
  <si>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</si>
  <si>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</si>
  <si>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</si>
  <si>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</si>
  <si>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</si>
  <si>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</si>
  <si>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</si>
  <si>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</si>
  <si>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</si>
  <si>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</si>
  <si>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</si>
  <si>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</si>
  <si>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</si>
  <si>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</si>
  <si>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</si>
  <si>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</si>
  <si>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</si>
  <si>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</si>
  <si>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</si>
  <si>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</si>
  <si>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</si>
  <si>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</si>
  <si>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</si>
  <si>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</si>
  <si>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</si>
  <si>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</si>
  <si>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</si>
  <si>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</si>
  <si>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</si>
  <si>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</si>
  <si>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</si>
  <si>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</si>
  <si>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</si>
  <si>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</si>
  <si>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</si>
  <si>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</si>
  <si>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</si>
  <si>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</si>
  <si>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</si>
  <si>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</si>
  <si>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</si>
  <si>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</si>
  <si>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</si>
  <si>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</si>
  <si>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</si>
  <si>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</si>
  <si>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</si>
  <si>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</si>
  <si>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</si>
  <si>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</si>
  <si>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</si>
  <si>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</si>
  <si>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</si>
  <si>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</si>
  <si>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</si>
  <si>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</si>
  <si>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</si>
  <si>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</si>
  <si>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</si>
  <si>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</si>
  <si>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</si>
  <si>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</si>
  <si>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</si>
  <si>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</si>
  <si>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</si>
  <si>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</si>
  <si>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</si>
  <si>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</si>
  <si>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</si>
  <si>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</si>
  <si>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</si>
  <si>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</si>
  <si>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</si>
  <si>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</si>
  <si>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</si>
  <si>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</si>
  <si>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</si>
  <si>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</si>
  <si>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</si>
  <si>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</si>
  <si>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</si>
  <si>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</si>
  <si>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</si>
  <si>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</si>
  <si>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</si>
  <si>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</si>
  <si>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</si>
  <si>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</si>
  <si>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</si>
  <si>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</si>
  <si>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</si>
  <si>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</si>
  <si>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</si>
  <si>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</si>
  <si>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</si>
  <si>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</si>
  <si>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</si>
  <si>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</si>
  <si>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</si>
  <si>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</si>
  <si>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</si>
  <si>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</si>
  <si>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</si>
  <si>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</si>
  <si>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</si>
  <si>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</si>
  <si>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</si>
  <si>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</si>
  <si>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</si>
  <si>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</si>
  <si>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</si>
  <si>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</si>
  <si>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</si>
  <si>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</si>
  <si>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</si>
  <si>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</si>
  <si>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</si>
  <si>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</si>
  <si>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</si>
  <si>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</si>
  <si>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</si>
  <si>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</si>
  <si>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</si>
  <si>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</si>
  <si>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</si>
  <si>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</si>
  <si>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</si>
  <si>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</si>
  <si>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</si>
  <si>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</si>
  <si>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</si>
  <si>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</si>
  <si>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</si>
  <si>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</si>
  <si>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</si>
  <si>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</si>
  <si>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</si>
  <si>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</si>
  <si>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</si>
  <si>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</si>
  <si>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</si>
  <si>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</si>
  <si>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</si>
  <si>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</si>
  <si>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</si>
  <si>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</si>
  <si>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</si>
  <si>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</si>
  <si>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</si>
  <si>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</si>
  <si>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</si>
  <si>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</si>
  <si>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</si>
  <si>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</si>
  <si>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</si>
  <si>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</si>
  <si>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</si>
  <si>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</si>
  <si>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</si>
  <si>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</si>
  <si>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</si>
  <si>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</si>
  <si>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</si>
  <si>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</si>
  <si>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</si>
  <si>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</si>
  <si>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</si>
  <si>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</si>
  <si>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</si>
  <si>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</si>
  <si>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</si>
  <si>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</si>
  <si>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</si>
  <si>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</si>
  <si>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</si>
  <si>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</si>
  <si>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</si>
  <si>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</si>
  <si>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</si>
  <si>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</si>
  <si>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</si>
  <si>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</si>
  <si>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</si>
  <si>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</si>
  <si>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</si>
  <si>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</si>
  <si>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</si>
  <si>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</si>
  <si>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</si>
  <si>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</si>
  <si>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</si>
  <si>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</si>
  <si>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</si>
  <si>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</si>
  <si>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</si>
  <si>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</si>
  <si>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</si>
  <si>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</si>
  <si>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</si>
  <si>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</si>
  <si>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</si>
  <si>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</si>
  <si>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</si>
  <si>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</si>
  <si>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</si>
  <si>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</si>
  <si>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</si>
  <si>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</si>
  <si>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</si>
  <si>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</si>
  <si>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</si>
  <si>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</si>
  <si>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</si>
  <si>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</si>
  <si>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</si>
  <si>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</si>
  <si>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</si>
  <si>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</si>
  <si>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</si>
  <si>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</si>
  <si>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</si>
  <si>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</si>
  <si>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</si>
  <si>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</si>
  <si>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</si>
  <si>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</si>
  <si>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</si>
  <si>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</si>
  <si>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</si>
  <si>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</si>
  <si>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</si>
  <si>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</si>
  <si>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</si>
  <si>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</si>
  <si>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</si>
  <si>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</si>
  <si>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</si>
  <si>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</si>
  <si>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</si>
  <si>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</si>
  <si>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</si>
  <si>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</si>
  <si>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</si>
  <si>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</si>
  <si>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</si>
  <si>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</si>
  <si>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</si>
  <si>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</si>
  <si>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</si>
  <si>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</si>
  <si>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</si>
  <si>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</si>
  <si>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</si>
  <si>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</si>
  <si>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</si>
  <si>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</si>
  <si>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</si>
  <si>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</si>
  <si>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</si>
  <si>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</si>
  <si>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</si>
  <si>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</si>
  <si>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</si>
  <si>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</si>
  <si>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</si>
  <si>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</si>
  <si>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</si>
  <si>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</si>
  <si>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</si>
  <si>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</si>
  <si>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</si>
  <si>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</si>
  <si>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</si>
  <si>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</si>
  <si>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</si>
  <si>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</si>
  <si>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</si>
  <si>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</si>
  <si>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</si>
  <si>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</si>
  <si>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</si>
  <si>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</si>
  <si>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</si>
  <si>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</si>
  <si>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</si>
  <si>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</si>
  <si>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</si>
  <si>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</si>
  <si>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</si>
  <si>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</si>
  <si>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</si>
  <si>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</si>
  <si>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</si>
  <si>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</si>
  <si>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</si>
  <si>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</si>
  <si>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</si>
  <si>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</si>
  <si>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</si>
  <si>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</si>
  <si>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</si>
  <si>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</si>
  <si>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</si>
  <si>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</si>
  <si>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</si>
  <si>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</si>
  <si>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</si>
  <si>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</si>
  <si>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</si>
  <si>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</si>
  <si>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</si>
  <si>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</si>
  <si>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</si>
  <si>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</si>
  <si>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</si>
  <si>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</si>
  <si>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</si>
  <si>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</si>
  <si>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</si>
  <si>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</si>
  <si>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</si>
  <si>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</si>
  <si>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</si>
  <si>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</si>
  <si>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</si>
  <si>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</si>
  <si>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</si>
  <si>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</si>
  <si>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</si>
  <si>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</si>
  <si>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</si>
  <si>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</si>
  <si>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</si>
  <si>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</si>
  <si>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</si>
  <si>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</si>
  <si>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</si>
  <si>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</si>
  <si>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</si>
  <si>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</si>
  <si>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</si>
  <si>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</si>
  <si>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</si>
  <si>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</si>
  <si>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</si>
  <si>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</si>
  <si>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</si>
  <si>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</si>
  <si>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</si>
  <si>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</si>
  <si>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</si>
  <si>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</si>
  <si>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</si>
  <si>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</si>
  <si>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</si>
  <si>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</si>
  <si>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</si>
  <si>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</si>
  <si>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</si>
  <si>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</si>
  <si>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</si>
  <si>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</si>
  <si>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</si>
  <si>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</si>
  <si>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</si>
  <si>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</si>
  <si>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</si>
  <si>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</si>
  <si>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</si>
  <si>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</si>
  <si>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</si>
  <si>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</si>
  <si>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</si>
  <si>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</si>
  <si>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</si>
  <si>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</si>
  <si>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</si>
  <si>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</si>
  <si>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</si>
  <si>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</si>
  <si>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</si>
  <si>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</si>
  <si>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</si>
  <si>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</si>
  <si>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</si>
  <si>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</si>
  <si>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</si>
  <si>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</si>
  <si>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</si>
  <si>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</si>
  <si>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</si>
  <si>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</si>
  <si>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</si>
  <si>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</si>
  <si>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</si>
  <si>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</si>
  <si>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</si>
  <si>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</si>
  <si>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</si>
  <si>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</si>
  <si>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</si>
  <si>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</si>
  <si>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</si>
  <si>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</si>
  <si>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</si>
  <si>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</si>
  <si>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</si>
  <si>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</si>
  <si>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</si>
  <si>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</si>
  <si>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</si>
  <si>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</si>
  <si>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</si>
  <si>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</si>
  <si>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</si>
  <si>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</si>
  <si>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</si>
  <si>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</si>
  <si>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</si>
  <si>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</si>
  <si>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</si>
  <si>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</si>
  <si>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</si>
  <si>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</si>
  <si>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</si>
  <si>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</si>
  <si>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</si>
  <si>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</si>
  <si>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</si>
  <si>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</si>
  <si>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</si>
  <si>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</si>
  <si>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</si>
  <si>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</si>
  <si>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</si>
  <si>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</si>
  <si>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</si>
  <si>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</si>
  <si>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</si>
  <si>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</si>
  <si>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</si>
  <si>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</si>
  <si>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</si>
  <si>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</si>
  <si>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</si>
  <si>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</si>
  <si>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</si>
  <si>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</si>
  <si>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</si>
  <si>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</si>
  <si>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</si>
  <si>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</si>
  <si>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</si>
  <si>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</si>
  <si>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</si>
  <si>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</si>
  <si>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</si>
  <si>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</si>
  <si>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</si>
  <si>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</si>
  <si>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</si>
  <si>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</si>
  <si>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</si>
  <si>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</si>
  <si>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</si>
  <si>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</si>
  <si>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</si>
  <si>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</si>
  <si>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</si>
  <si>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</si>
  <si>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</si>
  <si>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</si>
  <si>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</si>
  <si>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</si>
  <si>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</si>
  <si>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</si>
  <si>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</si>
  <si>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</si>
  <si>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</si>
  <si>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</si>
  <si>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</si>
  <si>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</si>
  <si>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</si>
  <si>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</si>
  <si>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</si>
  <si>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</si>
  <si>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</si>
  <si>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</si>
  <si>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</si>
  <si>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</si>
  <si>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</si>
  <si>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</si>
  <si>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</si>
  <si>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</si>
  <si>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</si>
  <si>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</si>
  <si>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</si>
  <si>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</si>
  <si>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</si>
  <si>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</si>
  <si>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</si>
  <si>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</si>
  <si>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</si>
  <si>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</si>
  <si>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</si>
  <si>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</si>
  <si>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</si>
  <si>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</si>
  <si>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</si>
  <si>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</si>
  <si>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</si>
  <si>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</si>
  <si>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</si>
  <si>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</si>
  <si>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</si>
  <si>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</si>
  <si>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</si>
  <si>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</si>
  <si>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</si>
  <si>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</si>
  <si>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</si>
  <si>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</si>
  <si>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</si>
  <si>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</si>
  <si>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</si>
  <si>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</si>
  <si>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</si>
  <si>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</si>
  <si>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</si>
  <si>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</si>
  <si>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</si>
  <si>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</si>
  <si>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</si>
  <si>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</si>
  <si>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</si>
  <si>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</si>
  <si>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</si>
  <si>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</si>
  <si>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</si>
  <si>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</si>
  <si>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</si>
  <si>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</si>
  <si>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</si>
  <si>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</si>
  <si>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</si>
  <si>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</si>
  <si>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</si>
  <si>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</si>
  <si>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</si>
  <si>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</si>
  <si>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</si>
  <si>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</si>
  <si>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</si>
  <si>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</si>
  <si>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</si>
  <si>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</si>
  <si>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</si>
  <si>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</si>
  <si>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</si>
  <si>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</si>
  <si>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</si>
  <si>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</si>
  <si>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</si>
  <si>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</si>
  <si>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</si>
  <si>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</si>
  <si>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</si>
  <si>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</si>
  <si>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</si>
  <si>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</si>
  <si>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</si>
  <si>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</si>
  <si>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</si>
  <si>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</si>
  <si>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</si>
  <si>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</si>
  <si>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</si>
  <si>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</si>
  <si>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</si>
  <si>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</si>
  <si>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</si>
  <si>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</si>
  <si>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</si>
  <si>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</si>
  <si>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</si>
  <si>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</si>
  <si>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</si>
  <si>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</si>
  <si>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</si>
  <si>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</si>
  <si>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</si>
  <si>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</si>
  <si>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</si>
  <si>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</si>
  <si>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</si>
  <si>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</si>
  <si>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</si>
  <si>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</si>
  <si>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</si>
  <si>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</si>
  <si>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</si>
  <si>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</si>
  <si>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</si>
  <si>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</si>
  <si>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</si>
  <si>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</si>
  <si>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</si>
  <si>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</si>
  <si>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</si>
  <si>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</si>
  <si>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</si>
  <si>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</si>
  <si>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</si>
  <si>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</si>
  <si>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</si>
  <si>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</si>
  <si>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</si>
  <si>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</si>
  <si>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</si>
  <si>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</si>
  <si>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</si>
  <si>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</si>
  <si>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</si>
  <si>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</si>
  <si>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</si>
  <si>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</si>
  <si>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</si>
  <si>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</si>
  <si>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</si>
  <si>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</si>
  <si>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</si>
  <si>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</si>
  <si>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</si>
  <si>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</si>
  <si>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</si>
  <si>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</si>
  <si>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</si>
  <si>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</si>
  <si>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</si>
  <si>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</si>
  <si>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</si>
  <si>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</si>
  <si>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</si>
  <si>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</si>
  <si>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</si>
  <si>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</si>
  <si>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</si>
  <si>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</si>
  <si>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</si>
  <si>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</si>
  <si>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</si>
  <si>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</si>
  <si>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</si>
  <si>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</si>
  <si>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</si>
  <si>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</si>
  <si>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</si>
  <si>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</si>
  <si>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</si>
  <si>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</si>
  <si>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</si>
  <si>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</si>
  <si>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</si>
  <si>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</si>
  <si>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</si>
  <si>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</si>
  <si>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</si>
  <si>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</si>
  <si>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</si>
  <si>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</si>
  <si>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</si>
  <si>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</si>
  <si>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</si>
  <si>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</si>
  <si>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</si>
  <si>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</si>
  <si>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</si>
  <si>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</si>
  <si>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</si>
  <si>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</si>
  <si>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</si>
  <si>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</si>
  <si>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</si>
  <si>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</si>
  <si>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</si>
  <si>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</si>
  <si>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</si>
  <si>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</si>
  <si>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</si>
  <si>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</si>
  <si>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</si>
  <si>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</si>
  <si>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</si>
  <si>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</si>
  <si>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</si>
  <si>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</si>
  <si>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</si>
  <si>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</si>
  <si>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</si>
  <si>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</si>
  <si>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</si>
  <si>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</si>
  <si>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</si>
  <si>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</si>
  <si>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</si>
  <si>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</si>
  <si>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</si>
  <si>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</si>
  <si>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</si>
  <si>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</si>
  <si>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</si>
  <si>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</si>
  <si>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</si>
  <si>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</si>
  <si>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</si>
  <si>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</si>
  <si>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</si>
  <si>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</si>
  <si>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</si>
  <si>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</si>
  <si>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</si>
  <si>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</si>
  <si>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</si>
  <si>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</si>
  <si>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</si>
  <si>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</si>
  <si>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</si>
  <si>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</si>
  <si>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</si>
  <si>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</si>
  <si>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</si>
  <si>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</si>
  <si>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</si>
  <si>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</si>
  <si>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</si>
  <si>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</si>
  <si>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</si>
  <si>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</si>
  <si>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</si>
  <si>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</si>
  <si>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</si>
  <si>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</si>
  <si>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</si>
  <si>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</si>
  <si>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</si>
  <si>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</si>
  <si>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</si>
  <si>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</si>
  <si>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</si>
  <si>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</si>
  <si>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</si>
  <si>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</si>
  <si>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</si>
  <si>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</si>
  <si>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</si>
  <si>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</si>
  <si>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</si>
  <si>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</si>
  <si>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</si>
  <si>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</si>
  <si>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</si>
  <si>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</si>
  <si>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</si>
  <si>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</si>
  <si>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</si>
  <si>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</si>
  <si>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</si>
  <si>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</si>
  <si>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</si>
  <si>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</si>
  <si>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</si>
  <si>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</si>
  <si>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</si>
  <si>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</si>
  <si>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</si>
  <si>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</si>
  <si>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</si>
  <si>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</si>
  <si>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</si>
  <si>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</si>
  <si>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</si>
  <si>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</si>
  <si>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</si>
  <si>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</si>
  <si>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</si>
  <si>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</si>
  <si>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</si>
  <si>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</si>
  <si>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</si>
  <si>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</si>
  <si>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</si>
  <si>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</si>
  <si>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</si>
  <si>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</si>
  <si>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</si>
  <si>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</si>
  <si>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</si>
  <si>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</si>
  <si>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</si>
  <si>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</si>
  <si>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</si>
  <si>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</si>
  <si>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</si>
  <si>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</si>
  <si>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</si>
  <si>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</si>
  <si>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</si>
  <si>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</si>
  <si>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</si>
  <si>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</si>
  <si>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</si>
  <si>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</si>
  <si>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</si>
  <si>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</si>
  <si>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</si>
  <si>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</si>
  <si>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</si>
  <si>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</si>
  <si>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</si>
  <si>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</si>
  <si>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</si>
  <si>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</si>
  <si>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</si>
  <si>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</si>
  <si>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</si>
  <si>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</si>
  <si>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</si>
  <si>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</si>
  <si>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</si>
  <si>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</si>
  <si>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</si>
  <si>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</si>
  <si>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</si>
  <si>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</si>
  <si>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</si>
  <si>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</si>
  <si>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</si>
  <si>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</si>
  <si>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</si>
  <si>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</si>
  <si>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</si>
  <si>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</si>
  <si>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</si>
  <si>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</si>
  <si>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</si>
  <si>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</si>
  <si>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</si>
  <si>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</si>
  <si>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</si>
  <si>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</si>
  <si>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</si>
  <si>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</si>
  <si>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</si>
  <si>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</si>
  <si>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</si>
  <si>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</si>
  <si>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</si>
  <si>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</si>
  <si>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</si>
  <si>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</si>
  <si>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</si>
  <si>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</si>
  <si>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</si>
  <si>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</si>
  <si>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</si>
  <si>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</si>
  <si>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</si>
  <si>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</si>
  <si>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</si>
  <si>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</si>
  <si>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</si>
  <si>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</si>
  <si>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</si>
  <si>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</si>
  <si>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</si>
  <si>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</si>
  <si>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</si>
  <si>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</si>
  <si>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</si>
  <si>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</si>
  <si>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</si>
  <si>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</si>
  <si>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</si>
  <si>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</si>
  <si>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</si>
  <si>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</si>
  <si>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</si>
  <si>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</si>
  <si>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</si>
  <si>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</si>
  <si>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</si>
  <si>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</si>
  <si>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</si>
  <si>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</si>
  <si>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</si>
  <si>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</si>
  <si>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</si>
  <si>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</si>
  <si>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</si>
  <si>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</si>
  <si>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</si>
  <si>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</si>
  <si>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</si>
  <si>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</si>
  <si>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</si>
  <si>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</si>
  <si>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</si>
  <si>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</si>
  <si>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</si>
  <si>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</si>
  <si>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</si>
  <si>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</si>
  <si>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</si>
  <si>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</si>
  <si>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</si>
  <si>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</si>
  <si>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</si>
  <si>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</si>
  <si>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</si>
  <si>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</si>
  <si>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</si>
  <si>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</si>
  <si>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</si>
  <si>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</si>
  <si>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</si>
  <si>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</si>
  <si>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</si>
  <si>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</si>
  <si>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</si>
  <si>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</si>
  <si>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</si>
  <si>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</si>
  <si>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</si>
  <si>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</si>
  <si>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</si>
  <si>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</si>
  <si>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</si>
  <si>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</si>
  <si>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</si>
  <si>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</si>
  <si>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</si>
  <si>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</si>
  <si>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</si>
  <si>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</si>
  <si>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</si>
  <si>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</si>
  <si>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</si>
  <si>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</si>
  <si>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</si>
  <si>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</si>
  <si>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</si>
  <si>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</si>
  <si>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</si>
  <si>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</si>
  <si>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</si>
  <si>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</si>
  <si>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</si>
  <si>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</si>
  <si>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</si>
  <si>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</si>
  <si>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</si>
  <si>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</si>
  <si>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</si>
  <si>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</si>
  <si>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</si>
  <si>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</si>
  <si>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</si>
  <si>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</si>
  <si>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</si>
  <si>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</si>
  <si>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</si>
  <si>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</si>
  <si>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</si>
  <si>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</si>
  <si>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</si>
  <si>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</si>
  <si>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</si>
  <si>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</si>
  <si>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</si>
  <si>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</si>
  <si>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</si>
  <si>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</si>
  <si>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</si>
  <si>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</si>
  <si>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</si>
  <si>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</si>
  <si>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</si>
  <si>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</si>
  <si>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</si>
  <si>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</si>
  <si>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</si>
  <si>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</si>
  <si>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</si>
  <si>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</si>
  <si>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</si>
  <si>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</si>
  <si>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</si>
  <si>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</si>
  <si>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</si>
  <si>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</si>
  <si>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</si>
  <si>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</si>
  <si>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</si>
  <si>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</si>
  <si>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</si>
  <si>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</si>
  <si>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</si>
  <si>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</si>
  <si>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</si>
  <si>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</si>
  <si>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</si>
  <si>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</si>
  <si>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</si>
  <si>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</si>
  <si>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</si>
  <si>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</si>
  <si>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</si>
  <si>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</si>
  <si>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</si>
  <si>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</si>
  <si>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</si>
  <si>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</si>
  <si>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</si>
  <si>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</si>
  <si>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</si>
  <si>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</si>
  <si>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</si>
  <si>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</si>
  <si>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</si>
  <si>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</si>
  <si>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</si>
  <si>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</si>
  <si>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</si>
  <si>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</si>
  <si>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</si>
  <si>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</si>
  <si>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</si>
  <si>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</si>
  <si>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</si>
  <si>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</si>
  <si>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</si>
  <si>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</si>
  <si>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</si>
  <si>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</si>
  <si>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</si>
  <si>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</si>
  <si>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</si>
  <si>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</si>
  <si>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</si>
  <si>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</si>
  <si>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</si>
  <si>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</si>
  <si>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</si>
  <si>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</si>
  <si>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</si>
  <si>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</si>
  <si>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</si>
  <si>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</si>
  <si>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</si>
  <si>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</si>
  <si>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</si>
  <si>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</si>
  <si>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</si>
  <si>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</si>
  <si>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</si>
  <si>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</si>
  <si>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</si>
  <si>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</si>
  <si>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</si>
  <si>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</si>
  <si>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</si>
  <si>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</si>
  <si>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</si>
  <si>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</si>
  <si>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</si>
  <si>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</si>
  <si>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</si>
  <si>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</si>
  <si>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</si>
  <si>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</si>
  <si>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</si>
  <si>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</si>
  <si>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</si>
  <si>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</si>
  <si>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</si>
  <si>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</si>
  <si>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</si>
  <si>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</si>
  <si>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</si>
  <si>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</si>
  <si>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</si>
  <si>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</si>
  <si>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</si>
  <si>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</si>
  <si>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</si>
  <si>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</si>
  <si>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</si>
  <si>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</si>
  <si>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</si>
  <si>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</si>
  <si>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</si>
  <si>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</si>
  <si>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</si>
  <si>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</si>
  <si>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</si>
  <si>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</si>
  <si>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</si>
  <si>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</si>
  <si>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</si>
  <si>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</si>
  <si>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</si>
  <si>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</si>
  <si>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</si>
  <si>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</si>
  <si>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</si>
  <si>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</si>
  <si>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</si>
  <si>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</si>
  <si>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</si>
  <si>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</si>
  <si>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</si>
  <si>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</si>
  <si>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</si>
  <si>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</si>
  <si>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</si>
  <si>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</si>
  <si>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</si>
  <si>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</si>
  <si>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</si>
  <si>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</si>
  <si>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</si>
  <si>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</si>
  <si>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</si>
  <si>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</si>
  <si>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</si>
  <si>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</si>
  <si>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</si>
  <si>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</si>
  <si>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</si>
  <si>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</si>
  <si>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</si>
  <si>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</si>
  <si>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</si>
  <si>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</si>
  <si>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</si>
  <si>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</si>
  <si>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</si>
  <si>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</si>
  <si>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</si>
  <si>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</si>
  <si>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</si>
  <si>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</si>
  <si>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</si>
  <si>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</si>
  <si>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</si>
  <si>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</si>
  <si>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</si>
  <si>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</si>
  <si>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</si>
  <si>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</si>
  <si>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</si>
  <si>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</si>
  <si>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</si>
  <si>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</si>
  <si>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</si>
  <si>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</si>
  <si>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</si>
  <si>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</si>
  <si>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</si>
  <si>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</si>
  <si>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</si>
  <si>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</si>
  <si>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</si>
  <si>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</si>
  <si>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</si>
  <si>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</si>
  <si>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</si>
  <si>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</si>
  <si>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</si>
  <si>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</si>
  <si>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</si>
  <si>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</si>
  <si>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</si>
  <si>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</si>
  <si>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</si>
  <si>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</si>
  <si>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</si>
  <si>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</si>
  <si>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</si>
  <si>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</si>
  <si>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</si>
  <si>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</si>
  <si>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</si>
  <si>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</si>
  <si>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</si>
  <si>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</si>
  <si>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</si>
  <si>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</si>
  <si>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</si>
  <si>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</si>
  <si>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</si>
  <si>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</si>
  <si>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</si>
  <si>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</si>
  <si>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</si>
  <si>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</si>
  <si>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</si>
  <si>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</si>
  <si>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</si>
  <si>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</si>
  <si>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</si>
  <si>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</si>
  <si>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</si>
  <si>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</si>
  <si>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</si>
  <si>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</si>
  <si>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</si>
  <si>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</si>
  <si>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</si>
  <si>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</si>
  <si>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</si>
  <si>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</si>
  <si>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</si>
  <si>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</si>
  <si>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</si>
  <si>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</si>
  <si>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</si>
  <si>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</si>
  <si>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</si>
  <si>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</si>
  <si>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</si>
  <si>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</si>
  <si>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</si>
  <si>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</si>
  <si>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</si>
  <si>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</si>
  <si>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</si>
  <si>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</si>
  <si>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</si>
  <si>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</si>
  <si>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</si>
  <si>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</si>
  <si>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</si>
  <si>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</si>
  <si>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</si>
  <si>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</si>
  <si>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</si>
  <si>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</si>
  <si>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</si>
  <si>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</si>
  <si>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</si>
  <si>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</si>
  <si>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</si>
  <si>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</si>
  <si>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</si>
  <si>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</si>
  <si>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</si>
  <si>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</si>
  <si>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</si>
  <si>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</si>
  <si>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</si>
  <si>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</si>
  <si>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</si>
  <si>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</si>
  <si>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</si>
  <si>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</si>
  <si>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</si>
  <si>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</si>
  <si>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</si>
  <si>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</si>
  <si>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</si>
  <si>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</si>
  <si>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</si>
  <si>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</si>
  <si>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</si>
  <si>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</si>
  <si>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</si>
  <si>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</si>
  <si>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</si>
  <si>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</si>
  <si>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</si>
  <si>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</si>
  <si>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</si>
  <si>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</si>
  <si>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</si>
  <si>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</si>
  <si>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</si>
  <si>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</si>
  <si>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</si>
  <si>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</si>
  <si>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</si>
  <si>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</si>
  <si>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</si>
  <si>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</si>
  <si>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</si>
  <si>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</si>
  <si>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</si>
  <si>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</si>
  <si>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</si>
  <si>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</si>
  <si>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</si>
  <si>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</si>
  <si>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</si>
  <si>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</si>
  <si>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</si>
  <si>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</si>
  <si>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</si>
  <si>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</si>
  <si>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</si>
  <si>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</si>
  <si>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</si>
  <si>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</si>
  <si>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</si>
  <si>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</si>
  <si>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</si>
  <si>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</si>
  <si>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</si>
  <si>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</si>
  <si>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</si>
  <si>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</si>
  <si>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</si>
  <si>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</si>
  <si>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</si>
  <si>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</si>
  <si>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</si>
  <si>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</si>
  <si>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</si>
  <si>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</si>
  <si>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</si>
  <si>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</si>
  <si>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</si>
  <si>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</si>
  <si>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</si>
  <si>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</si>
  <si>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</si>
  <si>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</si>
  <si>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</si>
  <si>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</si>
  <si>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</si>
  <si>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</si>
  <si>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</si>
  <si>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</si>
  <si>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</si>
  <si>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</si>
  <si>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</si>
  <si>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</si>
  <si>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</si>
  <si>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</si>
  <si>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</si>
  <si>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</si>
  <si>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</si>
  <si>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</si>
  <si>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</si>
  <si>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</si>
  <si>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</si>
  <si>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</si>
  <si>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</si>
  <si>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</si>
  <si>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</si>
  <si>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</si>
  <si>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</si>
  <si>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</si>
  <si>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</si>
  <si>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</si>
  <si>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</si>
  <si>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</si>
  <si>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</si>
  <si>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</si>
  <si>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</si>
  <si>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</si>
  <si>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</si>
  <si>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</si>
  <si>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</si>
  <si>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</si>
  <si>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</si>
  <si>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</si>
  <si>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</si>
  <si>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</si>
  <si>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</si>
  <si>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</si>
  <si>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</si>
  <si>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</si>
  <si>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</si>
  <si>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</si>
  <si>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</si>
  <si>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</si>
  <si>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</si>
  <si>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</si>
  <si>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</si>
  <si>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</si>
  <si>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</si>
  <si>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</si>
  <si>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</si>
  <si>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</si>
  <si>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</si>
  <si>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</si>
  <si>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</si>
  <si>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</si>
  <si>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</si>
  <si>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</si>
  <si>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</si>
  <si>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</si>
  <si>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</si>
  <si>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</si>
  <si>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</si>
  <si>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</si>
  <si>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</si>
  <si>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</si>
  <si>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</si>
  <si>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</si>
  <si>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</si>
  <si>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</si>
  <si>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</si>
  <si>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</si>
  <si>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</si>
  <si>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</si>
  <si>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</si>
  <si>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</si>
  <si>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</si>
  <si>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</si>
  <si>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</si>
  <si>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</si>
  <si>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</si>
  <si>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</si>
  <si>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</si>
  <si>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</si>
  <si>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</si>
  <si>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</si>
  <si>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</si>
  <si>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</si>
  <si>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</si>
  <si>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</si>
  <si>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</si>
  <si>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</si>
  <si>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</si>
  <si>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</si>
  <si>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</si>
  <si>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</si>
  <si>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</si>
  <si>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</si>
  <si>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</si>
  <si>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</si>
  <si>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</si>
  <si>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</si>
  <si>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</si>
  <si>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</si>
  <si>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</si>
  <si>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</si>
  <si>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</si>
  <si>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</si>
  <si>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</si>
  <si>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</si>
  <si>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</si>
  <si>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</si>
  <si>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</si>
  <si>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</si>
  <si>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</si>
  <si>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</si>
  <si>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</si>
  <si>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</si>
  <si>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</si>
  <si>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</si>
  <si>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</si>
  <si>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</si>
  <si>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</si>
  <si>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</si>
  <si>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</si>
  <si>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</si>
  <si>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</si>
  <si>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</si>
  <si>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</si>
  <si>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</si>
  <si>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</si>
  <si>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</si>
  <si>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</si>
  <si>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</si>
  <si>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</si>
  <si>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</si>
  <si>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</si>
  <si>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</si>
  <si>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</si>
  <si>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</si>
  <si>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</si>
  <si>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</si>
  <si>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</si>
  <si>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</si>
  <si>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</si>
  <si>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</si>
  <si>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</si>
  <si>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</si>
  <si>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</si>
  <si>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</si>
  <si>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</si>
  <si>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</si>
  <si>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</si>
  <si>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</si>
  <si>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</si>
  <si>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</si>
  <si>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</si>
  <si>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</si>
  <si>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</si>
  <si>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</si>
  <si>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</si>
  <si>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</si>
  <si>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</si>
  <si>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</si>
  <si>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</si>
  <si>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</si>
  <si>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</si>
  <si>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</si>
  <si>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</si>
  <si>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</si>
  <si>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</si>
  <si>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</si>
  <si>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</si>
  <si>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</si>
  <si>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</si>
  <si>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</si>
  <si>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</si>
  <si>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</si>
  <si>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</si>
  <si>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</si>
  <si>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</si>
  <si>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</si>
  <si>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</si>
  <si>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</si>
  <si>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</si>
  <si>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</si>
  <si>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</si>
  <si>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</si>
  <si>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</si>
  <si>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</si>
  <si>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</si>
  <si>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</si>
  <si>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</si>
  <si>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</si>
  <si>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</si>
  <si>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</si>
  <si>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</si>
  <si>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</si>
  <si>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</si>
  <si>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</si>
  <si>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</si>
  <si>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</si>
  <si>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</si>
  <si>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</si>
  <si>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</si>
  <si>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</si>
  <si>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</si>
  <si>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</si>
  <si>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</si>
  <si>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</si>
  <si>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</si>
  <si>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</si>
  <si>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</si>
  <si>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</si>
  <si>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</si>
  <si>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</si>
  <si>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</si>
  <si>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</si>
  <si>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</si>
  <si>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</si>
  <si>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</si>
  <si>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</si>
  <si>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</si>
  <si>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</si>
  <si>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</si>
  <si>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</si>
  <si>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</si>
  <si>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</si>
  <si>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</si>
  <si>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</si>
  <si>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</si>
  <si>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</si>
  <si>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</si>
  <si>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</si>
  <si>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</si>
  <si>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</si>
  <si>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</si>
  <si>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</si>
  <si>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</si>
  <si>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</si>
  <si>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</si>
  <si>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</si>
  <si>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</si>
  <si>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</si>
  <si>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</si>
  <si>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</si>
  <si>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</si>
  <si>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</si>
  <si>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</si>
  <si>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</si>
  <si>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</si>
  <si>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</si>
  <si>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</si>
  <si>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</si>
  <si>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</si>
  <si>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</si>
  <si>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</si>
  <si>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</si>
  <si>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</si>
  <si>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</si>
  <si>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</si>
  <si>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</si>
  <si>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</si>
  <si>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</si>
  <si>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</si>
  <si>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</si>
  <si>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</si>
  <si>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</si>
  <si>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</si>
  <si>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</si>
  <si>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</si>
  <si>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</si>
  <si>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</si>
  <si>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</si>
  <si>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</si>
  <si>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</si>
  <si>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</si>
  <si>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</si>
  <si>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</si>
  <si>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</si>
  <si>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</si>
  <si>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</si>
  <si>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</si>
  <si>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</si>
  <si>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</si>
  <si>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</si>
  <si>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</si>
  <si>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</si>
  <si>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</si>
  <si>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</si>
  <si>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</si>
  <si>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</si>
  <si>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</si>
  <si>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</si>
  <si>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</si>
  <si>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</si>
  <si>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</si>
  <si>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</si>
  <si>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</si>
  <si>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</si>
  <si>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</si>
  <si>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</si>
  <si>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</si>
  <si>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</si>
  <si>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</si>
  <si>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</si>
  <si>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</si>
  <si>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</si>
  <si>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</si>
  <si>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</si>
  <si>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</si>
  <si>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</si>
  <si>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</si>
  <si>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</si>
  <si>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</si>
  <si>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</si>
  <si>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</si>
  <si>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</si>
  <si>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</si>
  <si>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</si>
  <si>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</si>
  <si>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</si>
  <si>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</si>
  <si>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</si>
  <si>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</si>
  <si>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</si>
  <si>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</si>
  <si>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</si>
  <si>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</si>
  <si>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</si>
  <si>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</si>
  <si>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</si>
  <si>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</si>
  <si>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</si>
  <si>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</si>
  <si>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</si>
  <si>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</si>
  <si>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</si>
  <si>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</si>
  <si>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</si>
  <si>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</si>
  <si>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</si>
  <si>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</si>
  <si>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</si>
  <si>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</si>
  <si>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</si>
  <si>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</si>
  <si>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</si>
  <si>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</si>
  <si>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</si>
  <si>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</si>
  <si>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</si>
  <si>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</si>
  <si>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</si>
  <si>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</si>
  <si>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</si>
  <si>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</si>
  <si>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</si>
  <si>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</si>
  <si>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</si>
  <si>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</si>
  <si>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</si>
  <si>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</si>
  <si>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</si>
  <si>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</si>
  <si>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</si>
  <si>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</si>
  <si>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</si>
  <si>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</si>
  <si>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</si>
  <si>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</si>
  <si>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</si>
  <si>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</si>
  <si>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</si>
  <si>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</si>
  <si>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</si>
  <si>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</si>
  <si>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</si>
  <si>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</si>
  <si>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</si>
  <si>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</si>
  <si>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</si>
  <si>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</si>
  <si>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</si>
  <si>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</si>
  <si>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</si>
  <si>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</si>
  <si>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</si>
  <si>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</si>
  <si>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</si>
  <si>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</si>
  <si>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</si>
  <si>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</si>
  <si>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</si>
  <si>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</si>
  <si>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</si>
  <si>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</si>
  <si>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</si>
  <si>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</si>
  <si>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</si>
  <si>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</si>
  <si>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</si>
  <si>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</si>
  <si>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</si>
  <si>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</si>
  <si>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</si>
  <si>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</si>
  <si>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</si>
  <si>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</si>
  <si>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</si>
  <si>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</si>
  <si>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</si>
  <si>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</si>
  <si>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</si>
  <si>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</si>
  <si>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</si>
  <si>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</si>
  <si>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</si>
  <si>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</si>
  <si>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</si>
  <si>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</si>
  <si>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</si>
  <si>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</si>
  <si>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</si>
  <si>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</si>
  <si>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</si>
  <si>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</si>
  <si>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</si>
  <si>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</si>
  <si>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</si>
  <si>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</si>
  <si>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</si>
  <si>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</si>
  <si>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</si>
  <si>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</si>
  <si>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</si>
  <si>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</si>
  <si>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</si>
  <si>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</si>
  <si>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</si>
  <si>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</si>
  <si>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</si>
  <si>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</si>
  <si>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</si>
  <si>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</si>
  <si>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</si>
  <si>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</si>
  <si>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</si>
  <si>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</si>
  <si>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</si>
  <si>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</si>
  <si>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</si>
  <si>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</si>
  <si>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</si>
  <si>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</si>
  <si>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</si>
  <si>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</si>
  <si>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</si>
  <si>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</si>
  <si>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</si>
  <si>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</si>
  <si>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</si>
  <si>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</si>
  <si>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</si>
  <si>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</si>
  <si>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</si>
  <si>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</si>
  <si>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</si>
  <si>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</si>
  <si>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</si>
  <si>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</si>
  <si>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</si>
  <si>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</si>
  <si>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</si>
  <si>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</si>
  <si>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</si>
  <si>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</si>
  <si>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</si>
  <si>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</si>
  <si>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</si>
  <si>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</si>
  <si>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</si>
  <si>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</si>
  <si>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</si>
  <si>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</si>
  <si>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</si>
  <si>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</si>
  <si>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</si>
  <si>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</si>
  <si>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</si>
  <si>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</si>
  <si>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</si>
  <si>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</si>
  <si>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</si>
  <si>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</si>
  <si>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</si>
  <si>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</si>
  <si>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</si>
  <si>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</si>
  <si>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</si>
  <si>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</si>
  <si>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</si>
  <si>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</si>
  <si>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</si>
  <si>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</si>
  <si>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</si>
  <si>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</si>
  <si>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</si>
  <si>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</si>
  <si>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</si>
  <si>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</si>
  <si>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</si>
  <si>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</si>
  <si>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</si>
  <si>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</si>
  <si>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</si>
  <si>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</si>
  <si>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</si>
  <si>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</si>
  <si>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</si>
  <si>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</si>
  <si>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</si>
  <si>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</si>
  <si>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</si>
  <si>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</si>
  <si>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</si>
  <si>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</si>
  <si>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</si>
  <si>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</si>
  <si>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</si>
  <si>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</si>
  <si>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</si>
  <si>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</si>
  <si>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</si>
  <si>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</si>
  <si>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</si>
  <si>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</si>
  <si>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</si>
  <si>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</si>
  <si>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</si>
  <si>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</si>
  <si>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</si>
  <si>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</si>
  <si>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</si>
  <si>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</si>
  <si>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</si>
  <si>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</si>
  <si>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</si>
  <si>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</si>
  <si>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</si>
  <si>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</si>
  <si>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</si>
  <si>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</si>
  <si>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</si>
  <si>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</si>
  <si>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</si>
  <si>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</si>
  <si>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</si>
  <si>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</si>
  <si>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</si>
  <si>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</si>
  <si>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</si>
  <si>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</si>
  <si>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</si>
  <si>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</si>
  <si>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</si>
  <si>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</si>
  <si>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</si>
  <si>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</si>
  <si>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</si>
  <si>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</si>
  <si>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</si>
  <si>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</si>
  <si>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</si>
  <si>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</si>
  <si>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</si>
  <si>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</si>
  <si>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</si>
  <si>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</si>
  <si>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</si>
  <si>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</si>
  <si>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</si>
  <si>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</si>
  <si>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</si>
  <si>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</si>
  <si>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</si>
  <si>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</si>
  <si>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</si>
  <si>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</si>
  <si>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</si>
  <si>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</si>
  <si>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</si>
  <si>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</si>
  <si>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</si>
  <si>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</si>
  <si>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</si>
  <si>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</si>
  <si>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</si>
  <si>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</si>
  <si>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</si>
  <si>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</si>
  <si>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</si>
  <si>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</si>
  <si>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</si>
  <si>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</si>
  <si>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</si>
  <si>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</si>
  <si>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</si>
  <si>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</si>
  <si>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</si>
  <si>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</si>
  <si>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</si>
  <si>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</si>
  <si>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</si>
  <si>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</si>
  <si>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</si>
  <si>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</si>
  <si>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</si>
  <si>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</si>
  <si>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</si>
  <si>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</si>
  <si>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Count of 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</si>
  <si>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</si>
  <si>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</si>
  <si>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</si>
  <si>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</si>
  <si>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</si>
  <si>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</si>
  <si>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</si>
  <si>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</si>
  <si>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</si>
  <si>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</si>
  <si>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</si>
  <si>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</si>
  <si>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(All)</t>
  </si>
  <si>
    <t>Column Labels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</si>
  <si>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</si>
  <si>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</si>
  <si>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</si>
  <si>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</si>
  <si>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</si>
  <si>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</si>
  <si>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</si>
  <si>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</si>
  <si>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</si>
  <si>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</si>
  <si>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</si>
  <si>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</si>
  <si>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</si>
  <si>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</si>
  <si>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</si>
  <si>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</si>
  <si>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</si>
  <si>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</si>
  <si>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</si>
  <si>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</si>
  <si>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</si>
  <si>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</si>
  <si>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</si>
  <si>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</si>
  <si>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</si>
  <si>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</si>
  <si>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</si>
  <si>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</si>
  <si>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</si>
  <si>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</si>
  <si>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</si>
  <si>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</si>
  <si>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</si>
  <si>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</si>
  <si>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</si>
  <si>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</si>
  <si>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</si>
  <si>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</si>
  <si>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</si>
  <si>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</si>
  <si>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Goals</t>
  </si>
  <si>
    <t>#Successful</t>
  </si>
  <si>
    <t>#Failed</t>
  </si>
  <si>
    <t>#Canceled</t>
  </si>
  <si>
    <t>Total Projects</t>
  </si>
  <si>
    <t>%Successful</t>
  </si>
  <si>
    <t>%Failed</t>
  </si>
  <si>
    <t>%Canceled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</si>
  <si>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</si>
  <si>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</si>
  <si>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</si>
  <si>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</si>
  <si>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</si>
  <si>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</si>
  <si>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</si>
  <si>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</si>
  <si>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</si>
  <si>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≥50000</t>
  </si>
  <si>
    <t>40000-44999</t>
  </si>
  <si>
    <t>45000-49999</t>
  </si>
  <si>
    <t>Backers_count</t>
  </si>
  <si>
    <t>Successful mean</t>
  </si>
  <si>
    <t>Failed mean</t>
  </si>
  <si>
    <t>Successful median</t>
  </si>
  <si>
    <t>Successful min</t>
  </si>
  <si>
    <t>Successful max</t>
  </si>
  <si>
    <t>Successful variance</t>
  </si>
  <si>
    <t>Successful st dev</t>
  </si>
  <si>
    <t>Failed median</t>
  </si>
  <si>
    <t>Failed min</t>
  </si>
  <si>
    <t>Failed max</t>
  </si>
  <si>
    <t>Failed variance</t>
  </si>
  <si>
    <t>Failed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</si>
</sst>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venir Book"/>
      <family val="2"/>
    </font>
    <font>
      <sz val="16"/>
      <color rgb="FF000118"/>
      <name val="Nunito Sans"/>
    </font>
    <font>
      <sz val="12"/>
      <color theme="1"/>
      <name val="Eurostile"/>
    </font>
    <font>
      <b/>
      <sz val="12"/>
      <color theme="1"/>
      <name val="Eurostile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0000"/>
        <bgColor indexed="64"/>
      </patternFill>
    </fill>
    <fill>
      <patternFill patternType="solid">
        <fgColor rgb="FF00FF5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19" fillId="0" borderId="0" xfId="0" applyNumberFormat="1" applyFont="1"/>
    <xf numFmtId="0" fontId="20" fillId="0" borderId="0" xfId="0" applyFont="1"/>
    <xf numFmtId="0" fontId="21" fillId="0" borderId="0" xfId="0" applyFont="1"/>
    <xf numFmtId="169" fontId="20" fillId="0" borderId="0" xfId="0" applyNumberFormat="1" applyFont="1"/>
    <xf numFmtId="1" fontId="0" fillId="0" borderId="0" xfId="0" applyNumberFormat="1"/>
    <xf numFmtId="0" fontId="24" fillId="34" borderId="0" xfId="0" applyFont="1" applyFill="1"/>
    <xf numFmtId="0" fontId="23" fillId="34" borderId="0" xfId="0" applyFont="1" applyFill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BF0000"/>
        </patternFill>
      </fill>
    </dxf>
    <dxf>
      <fill>
        <patternFill>
          <bgColor rgb="FFFFFF7A"/>
        </patternFill>
      </fill>
    </dxf>
    <dxf>
      <fill>
        <patternFill>
          <bgColor rgb="FF00FF53"/>
        </patternFill>
      </fill>
    </dxf>
    <dxf>
      <fill>
        <patternFill>
          <bgColor rgb="FF6C6E6E"/>
        </patternFill>
      </fill>
    </dxf>
    <dxf>
      <fill>
        <patternFill>
          <bgColor rgb="FFBF0000"/>
        </patternFill>
      </fill>
    </dxf>
    <dxf>
      <fill>
        <patternFill>
          <bgColor rgb="FFFFFF7A"/>
        </patternFill>
      </fill>
    </dxf>
    <dxf>
      <fill>
        <patternFill>
          <bgColor rgb="FF00FF53"/>
        </patternFill>
      </fill>
    </dxf>
    <dxf>
      <fill>
        <patternFill>
          <bgColor rgb="FF6C6E6E"/>
        </patternFill>
      </fill>
    </dxf>
    <dxf>
      <fill>
        <patternFill>
          <bgColor rgb="FFBF0000"/>
        </patternFill>
      </fill>
    </dxf>
    <dxf>
      <fill>
        <patternFill>
          <bgColor rgb="FFFFFF7A"/>
        </patternFill>
      </fill>
    </dxf>
    <dxf>
      <fill>
        <patternFill>
          <bgColor rgb="FF00FF53"/>
        </patternFill>
      </fill>
    </dxf>
    <dxf>
      <fill>
        <patternFill>
          <bgColor rgb="FF6C6E6E"/>
        </patternFill>
      </fill>
    </dxf>
  </dxfs>
  <tableStyles count="0" defaultTableStyle="TableStyleMedium2" defaultPivotStyle="PivotStyleLight16"/>
  <colors>
    <mruColors>
      <color rgb="FFBF0000"/>
      <color rgb="FF00FF53"/>
      <color rgb="FF6C6E6E"/>
      <color rgb="FFFFFF7A"/>
      <color rgb="FF00B000"/>
      <color rgb="FF7E0000"/>
      <color rgb="FF4E5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[Stuart Brown's Crowdfunding Book.xlsx]Category and country!PivotTable2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C6E6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FF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7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7A"/>
            </a:solidFill>
            <a:ln>
              <a:noFill/>
            </a:ln>
            <a:effectLst/>
          </c:spPr>
          <c:invertIfNegative val="0"/>
          <c:cat>
            <c:multiLvlStrRef>
              <c:f>'Category and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'Category and country'!$B$5:$B$65</c:f>
              <c:numCache>
                <c:formatCode>General</c:formatCode>
                <c:ptCount val="51"/>
                <c:pt idx="4">
                  <c:v>1</c:v>
                </c:pt>
                <c:pt idx="6">
                  <c:v>10</c:v>
                </c:pt>
                <c:pt idx="7">
                  <c:v>1</c:v>
                </c:pt>
                <c:pt idx="11">
                  <c:v>3</c:v>
                </c:pt>
                <c:pt idx="17">
                  <c:v>1</c:v>
                </c:pt>
                <c:pt idx="19">
                  <c:v>1</c:v>
                </c:pt>
                <c:pt idx="21">
                  <c:v>3</c:v>
                </c:pt>
                <c:pt idx="25">
                  <c:v>6</c:v>
                </c:pt>
                <c:pt idx="28">
                  <c:v>1</c:v>
                </c:pt>
                <c:pt idx="29">
                  <c:v>3</c:v>
                </c:pt>
                <c:pt idx="36">
                  <c:v>2</c:v>
                </c:pt>
                <c:pt idx="43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2-604D-A751-7C8871E58C89}"/>
            </c:ext>
          </c:extLst>
        </c:ser>
        <c:ser>
          <c:idx val="1"/>
          <c:order val="1"/>
          <c:tx>
            <c:strRef>
              <c:f>'Category and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BF0000"/>
            </a:solidFill>
            <a:ln>
              <a:noFill/>
            </a:ln>
            <a:effectLst/>
          </c:spPr>
          <c:invertIfNegative val="0"/>
          <c:cat>
            <c:multiLvlStrRef>
              <c:f>'Category and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'Category and country'!$C$5:$C$65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6">
                  <c:v>2</c:v>
                </c:pt>
                <c:pt idx="17">
                  <c:v>20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18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24</c:v>
                </c:pt>
                <c:pt idx="44">
                  <c:v>5</c:v>
                </c:pt>
                <c:pt idx="45">
                  <c:v>9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2-604D-A751-7C8871E58C89}"/>
            </c:ext>
          </c:extLst>
        </c:ser>
        <c:ser>
          <c:idx val="2"/>
          <c:order val="2"/>
          <c:tx>
            <c:strRef>
              <c:f>'Category and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C6E6E"/>
            </a:solidFill>
            <a:ln>
              <a:noFill/>
            </a:ln>
            <a:effectLst/>
          </c:spPr>
          <c:invertIfNegative val="0"/>
          <c:cat>
            <c:multiLvlStrRef>
              <c:f>'Category and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'Category and country'!$D$5:$D$65</c:f>
              <c:numCache>
                <c:formatCode>General</c:formatCode>
                <c:ptCount val="51"/>
                <c:pt idx="0">
                  <c:v>1</c:v>
                </c:pt>
                <c:pt idx="4">
                  <c:v>1</c:v>
                </c:pt>
                <c:pt idx="6">
                  <c:v>3</c:v>
                </c:pt>
                <c:pt idx="13">
                  <c:v>1</c:v>
                </c:pt>
                <c:pt idx="17">
                  <c:v>2</c:v>
                </c:pt>
                <c:pt idx="29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2-604D-A751-7C8871E58C89}"/>
            </c:ext>
          </c:extLst>
        </c:ser>
        <c:ser>
          <c:idx val="3"/>
          <c:order val="3"/>
          <c:tx>
            <c:strRef>
              <c:f>'Category and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53"/>
            </a:solidFill>
            <a:ln>
              <a:noFill/>
            </a:ln>
            <a:effectLst/>
          </c:spPr>
          <c:invertIfNegative val="0"/>
          <c:cat>
            <c:multiLvlStrRef>
              <c:f>'Category and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'Category and country'!$E$5:$E$65</c:f>
              <c:numCache>
                <c:formatCode>General</c:formatCode>
                <c:ptCount val="5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76</c:v>
                </c:pt>
                <c:pt idx="7">
                  <c:v>1</c:v>
                </c:pt>
                <c:pt idx="9">
                  <c:v>4</c:v>
                </c:pt>
                <c:pt idx="11">
                  <c:v>17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79</c:v>
                </c:pt>
                <c:pt idx="26">
                  <c:v>1</c:v>
                </c:pt>
                <c:pt idx="28">
                  <c:v>1</c:v>
                </c:pt>
                <c:pt idx="29">
                  <c:v>24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5">
                  <c:v>2</c:v>
                </c:pt>
                <c:pt idx="36">
                  <c:v>28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1">
                  <c:v>4</c:v>
                </c:pt>
                <c:pt idx="42">
                  <c:v>5</c:v>
                </c:pt>
                <c:pt idx="43">
                  <c:v>45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02-604D-A751-7C8871E5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758208"/>
        <c:axId val="809459168"/>
      </c:barChart>
      <c:catAx>
        <c:axId val="1460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9168"/>
        <c:crosses val="autoZero"/>
        <c:auto val="1"/>
        <c:lblAlgn val="ctr"/>
        <c:lblOffset val="100"/>
        <c:noMultiLvlLbl val="0"/>
      </c:catAx>
      <c:valAx>
        <c:axId val="809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[Stuart Brown's Crowdfunding Book.xlsx]Sub, category, and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7A"/>
          </a:solidFill>
          <a:ln>
            <a:noFill/>
          </a:ln>
          <a:effectLst/>
        </c:spPr>
      </c:pivotFmt>
      <c:pivotFmt>
        <c:idx val="6"/>
        <c:spPr>
          <a:solidFill>
            <a:srgbClr val="6C6E6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'Sub, category, and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1"/>
            <c:invertIfNegative val="0"/>
            <c:bubble3D val="0"/>
            <c:spPr>
              <a:solidFill>
                <a:srgbClr val="6C6E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2C-7E4C-82DE-48E006EDE0B2}"/>
              </c:ext>
            </c:extLst>
          </c:dPt>
          <c:cat>
            <c:multiLvlStrRef>
              <c:f>'Sub, category, and country'!$A$5:$A$256</c:f>
              <c:multiLvlStrCache>
                <c:ptCount val="114"/>
                <c:lvl>
                  <c:pt idx="0">
                    <c:v>film &amp; video</c:v>
                  </c:pt>
                  <c:pt idx="1">
                    <c:v>film &amp; video</c:v>
                  </c:pt>
                  <c:pt idx="2">
                    <c:v>film &amp; video</c:v>
                  </c:pt>
                  <c:pt idx="3">
                    <c:v>film &amp; video</c:v>
                  </c:pt>
                  <c:pt idx="4">
                    <c:v>film &amp; video</c:v>
                  </c:pt>
                  <c:pt idx="5">
                    <c:v>film &amp; video</c:v>
                  </c:pt>
                  <c:pt idx="6">
                    <c:v>journalism</c:v>
                  </c:pt>
                  <c:pt idx="7">
                    <c:v>film &amp; video</c:v>
                  </c:pt>
                  <c:pt idx="8">
                    <c:v>film &amp; video</c:v>
                  </c:pt>
                  <c:pt idx="9">
                    <c:v>film &amp; video</c:v>
                  </c:pt>
                  <c:pt idx="10">
                    <c:v>film &amp; video</c:v>
                  </c:pt>
                  <c:pt idx="11">
                    <c:v>film &amp; video</c:v>
                  </c:pt>
                  <c:pt idx="12">
                    <c:v>film &amp; video</c:v>
                  </c:pt>
                  <c:pt idx="13">
                    <c:v>film &amp; video</c:v>
                  </c:pt>
                  <c:pt idx="14">
                    <c:v>film &amp; video</c:v>
                  </c:pt>
                  <c:pt idx="15">
                    <c:v>film &amp; video</c:v>
                  </c:pt>
                  <c:pt idx="16">
                    <c:v>film &amp; video</c:v>
                  </c:pt>
                  <c:pt idx="17">
                    <c:v>film &amp; video</c:v>
                  </c:pt>
                  <c:pt idx="18">
                    <c:v>film &amp; video</c:v>
                  </c:pt>
                  <c:pt idx="19">
                    <c:v>music</c:v>
                  </c:pt>
                  <c:pt idx="20">
                    <c:v>music</c:v>
                  </c:pt>
                  <c:pt idx="21">
                    <c:v>music</c:v>
                  </c:pt>
                  <c:pt idx="22">
                    <c:v>publishing</c:v>
                  </c:pt>
                  <c:pt idx="23">
                    <c:v>publishing</c:v>
                  </c:pt>
                  <c:pt idx="24">
                    <c:v>publishing</c:v>
                  </c:pt>
                  <c:pt idx="25">
                    <c:v>publishing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music</c:v>
                  </c:pt>
                  <c:pt idx="32">
                    <c:v>music</c:v>
                  </c:pt>
                  <c:pt idx="33">
                    <c:v>music</c:v>
                  </c:pt>
                  <c:pt idx="34">
                    <c:v>music</c:v>
                  </c:pt>
                  <c:pt idx="35">
                    <c:v>music</c:v>
                  </c:pt>
                  <c:pt idx="36">
                    <c:v>music</c:v>
                  </c:pt>
                  <c:pt idx="37">
                    <c:v>music</c:v>
                  </c:pt>
                  <c:pt idx="38">
                    <c:v>music</c:v>
                  </c:pt>
                  <c:pt idx="39">
                    <c:v>music</c:v>
                  </c:pt>
                  <c:pt idx="40">
                    <c:v>music</c:v>
                  </c:pt>
                  <c:pt idx="41">
                    <c:v>music</c:v>
                  </c:pt>
                  <c:pt idx="42">
                    <c:v>music</c:v>
                  </c:pt>
                  <c:pt idx="43">
                    <c:v>music</c:v>
                  </c:pt>
                  <c:pt idx="44">
                    <c:v>music</c:v>
                  </c:pt>
                  <c:pt idx="45">
                    <c:v>music</c:v>
                  </c:pt>
                  <c:pt idx="46">
                    <c:v>music</c:v>
                  </c:pt>
                  <c:pt idx="47">
                    <c:v>music</c:v>
                  </c:pt>
                  <c:pt idx="48">
                    <c:v>games</c:v>
                  </c:pt>
                  <c:pt idx="49">
                    <c:v>games</c:v>
                  </c:pt>
                  <c:pt idx="50">
                    <c:v>games</c:v>
                  </c:pt>
                  <c:pt idx="51">
                    <c:v>publishing</c:v>
                  </c:pt>
                  <c:pt idx="52">
                    <c:v>publishing</c:v>
                  </c:pt>
                  <c:pt idx="53">
                    <c:v>publishing</c:v>
                  </c:pt>
                  <c:pt idx="54">
                    <c:v>publishing</c:v>
                  </c:pt>
                  <c:pt idx="55">
                    <c:v>publishing</c:v>
                  </c:pt>
                  <c:pt idx="56">
                    <c:v>publishing</c:v>
                  </c:pt>
                  <c:pt idx="57">
                    <c:v>publishing</c:v>
                  </c:pt>
                  <c:pt idx="58">
                    <c:v>photography</c:v>
                  </c:pt>
                  <c:pt idx="59">
                    <c:v>photography</c:v>
                  </c:pt>
                  <c:pt idx="60">
                    <c:v>photography</c:v>
                  </c:pt>
                  <c:pt idx="61">
                    <c:v>photography</c:v>
                  </c:pt>
                  <c:pt idx="62">
                    <c:v>theater</c:v>
                  </c:pt>
                  <c:pt idx="63">
                    <c:v>theater</c:v>
                  </c:pt>
                  <c:pt idx="64">
                    <c:v>theater</c:v>
                  </c:pt>
                  <c:pt idx="65">
                    <c:v>theater</c:v>
                  </c:pt>
                  <c:pt idx="66">
                    <c:v>theater</c:v>
                  </c:pt>
                  <c:pt idx="67">
                    <c:v>theater</c:v>
                  </c:pt>
                  <c:pt idx="68">
                    <c:v>theater</c:v>
                  </c:pt>
                  <c:pt idx="69">
                    <c:v>publishing</c:v>
                  </c:pt>
                  <c:pt idx="70">
                    <c:v>publishing</c:v>
                  </c:pt>
                  <c:pt idx="71">
                    <c:v>publishing</c:v>
                  </c:pt>
                  <c:pt idx="72">
                    <c:v>music</c:v>
                  </c:pt>
                  <c:pt idx="73">
                    <c:v>music</c:v>
                  </c:pt>
                  <c:pt idx="74">
                    <c:v>music</c:v>
                  </c:pt>
                  <c:pt idx="75">
                    <c:v>music</c:v>
                  </c:pt>
                  <c:pt idx="76">
                    <c:v>music</c:v>
                  </c:pt>
                  <c:pt idx="77">
                    <c:v>music</c:v>
                  </c:pt>
                  <c:pt idx="78">
                    <c:v>music</c:v>
                  </c:pt>
                  <c:pt idx="79">
                    <c:v>film &amp; video</c:v>
                  </c:pt>
                  <c:pt idx="80">
                    <c:v>film &amp; video</c:v>
                  </c:pt>
                  <c:pt idx="81">
                    <c:v>film &amp; video</c:v>
                  </c:pt>
                  <c:pt idx="82">
                    <c:v>film &amp; video</c:v>
                  </c:pt>
                  <c:pt idx="83">
                    <c:v>film &amp; video</c:v>
                  </c:pt>
                  <c:pt idx="84">
                    <c:v>film &amp; video</c:v>
                  </c:pt>
                  <c:pt idx="85">
                    <c:v>film &amp; video</c:v>
                  </c:pt>
                  <c:pt idx="86">
                    <c:v>film &amp; video</c:v>
                  </c:pt>
                  <c:pt idx="87">
                    <c:v>film &amp; video</c:v>
                  </c:pt>
                  <c:pt idx="88">
                    <c:v>film &amp; video</c:v>
                  </c:pt>
                  <c:pt idx="89">
                    <c:v>publishing</c:v>
                  </c:pt>
                  <c:pt idx="90">
                    <c:v>publishing</c:v>
                  </c:pt>
                  <c:pt idx="91">
                    <c:v>publishing</c:v>
                  </c:pt>
                  <c:pt idx="92">
                    <c:v>publishing</c:v>
                  </c:pt>
                  <c:pt idx="93">
                    <c:v>games</c:v>
                  </c:pt>
                  <c:pt idx="94">
                    <c:v>games</c:v>
                  </c:pt>
                  <c:pt idx="95">
                    <c:v>games</c:v>
                  </c:pt>
                  <c:pt idx="96">
                    <c:v>games</c:v>
                  </c:pt>
                  <c:pt idx="97">
                    <c:v>games</c:v>
                  </c:pt>
                  <c:pt idx="98">
                    <c:v>games</c:v>
                  </c:pt>
                  <c:pt idx="99">
                    <c:v>technology</c:v>
                  </c:pt>
                  <c:pt idx="100">
                    <c:v>technology</c:v>
                  </c:pt>
                  <c:pt idx="101">
                    <c:v>technology</c:v>
                  </c:pt>
                  <c:pt idx="102">
                    <c:v>technology</c:v>
                  </c:pt>
                  <c:pt idx="103">
                    <c:v>technology</c:v>
                  </c:pt>
                  <c:pt idx="104">
                    <c:v>technology</c:v>
                  </c:pt>
                  <c:pt idx="105">
                    <c:v>technology</c:v>
                  </c:pt>
                  <c:pt idx="106">
                    <c:v>technology</c:v>
                  </c:pt>
                  <c:pt idx="107">
                    <c:v>technology</c:v>
                  </c:pt>
                  <c:pt idx="108">
                    <c:v>technology</c:v>
                  </c:pt>
                  <c:pt idx="109">
                    <c:v>technology</c:v>
                  </c:pt>
                  <c:pt idx="110">
                    <c:v>technology</c:v>
                  </c:pt>
                  <c:pt idx="111">
                    <c:v>technology</c:v>
                  </c:pt>
                  <c:pt idx="112">
                    <c:v>music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IT</c:v>
                  </c:pt>
                  <c:pt idx="5">
                    <c:v>US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CH</c:v>
                  </c:pt>
                  <c:pt idx="10">
                    <c:v>DK</c:v>
                  </c:pt>
                  <c:pt idx="11">
                    <c:v>GB</c:v>
                  </c:pt>
                  <c:pt idx="12">
                    <c:v>IT</c:v>
                  </c:pt>
                  <c:pt idx="13">
                    <c:v>US</c:v>
                  </c:pt>
                  <c:pt idx="14">
                    <c:v>AU</c:v>
                  </c:pt>
                  <c:pt idx="15">
                    <c:v>CA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US</c:v>
                  </c:pt>
                  <c:pt idx="19">
                    <c:v>GB</c:v>
                  </c:pt>
                  <c:pt idx="20">
                    <c:v>IT</c:v>
                  </c:pt>
                  <c:pt idx="21">
                    <c:v>US</c:v>
                  </c:pt>
                  <c:pt idx="22">
                    <c:v>CA</c:v>
                  </c:pt>
                  <c:pt idx="23">
                    <c:v>DK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GB</c:v>
                  </c:pt>
                  <c:pt idx="29">
                    <c:v>IT</c:v>
                  </c:pt>
                  <c:pt idx="30">
                    <c:v>US</c:v>
                  </c:pt>
                  <c:pt idx="31">
                    <c:v>AU</c:v>
                  </c:pt>
                  <c:pt idx="32">
                    <c:v>CA</c:v>
                  </c:pt>
                  <c:pt idx="33">
                    <c:v>CH</c:v>
                  </c:pt>
                  <c:pt idx="34">
                    <c:v>DK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US</c:v>
                  </c:pt>
                  <c:pt idx="38">
                    <c:v>AU</c:v>
                  </c:pt>
                  <c:pt idx="39">
                    <c:v>CA</c:v>
                  </c:pt>
                  <c:pt idx="40">
                    <c:v>CH</c:v>
                  </c:pt>
                  <c:pt idx="41">
                    <c:v>DK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DK</c:v>
                  </c:pt>
                  <c:pt idx="45">
                    <c:v>GB</c:v>
                  </c:pt>
                  <c:pt idx="46">
                    <c:v>IT</c:v>
                  </c:pt>
                  <c:pt idx="47">
                    <c:v>US</c:v>
                  </c:pt>
                  <c:pt idx="48">
                    <c:v>AU</c:v>
                  </c:pt>
                  <c:pt idx="49">
                    <c:v>IT</c:v>
                  </c:pt>
                  <c:pt idx="50">
                    <c:v>US</c:v>
                  </c:pt>
                  <c:pt idx="51">
                    <c:v>AU</c:v>
                  </c:pt>
                  <c:pt idx="52">
                    <c:v>CA</c:v>
                  </c:pt>
                  <c:pt idx="53">
                    <c:v>CH</c:v>
                  </c:pt>
                  <c:pt idx="54">
                    <c:v>DK</c:v>
                  </c:pt>
                  <c:pt idx="55">
                    <c:v>GB</c:v>
                  </c:pt>
                  <c:pt idx="56">
                    <c:v>IT</c:v>
                  </c:pt>
                  <c:pt idx="57">
                    <c:v>US</c:v>
                  </c:pt>
                  <c:pt idx="58">
                    <c:v>AU</c:v>
                  </c:pt>
                  <c:pt idx="59">
                    <c:v>CA</c:v>
                  </c:pt>
                  <c:pt idx="60">
                    <c:v>IT</c:v>
                  </c:pt>
                  <c:pt idx="61">
                    <c:v>US</c:v>
                  </c:pt>
                  <c:pt idx="62">
                    <c:v>AU</c:v>
                  </c:pt>
                  <c:pt idx="63">
                    <c:v>CA</c:v>
                  </c:pt>
                  <c:pt idx="64">
                    <c:v>CH</c:v>
                  </c:pt>
                  <c:pt idx="65">
                    <c:v>DK</c:v>
                  </c:pt>
                  <c:pt idx="66">
                    <c:v>GB</c:v>
                  </c:pt>
                  <c:pt idx="67">
                    <c:v>IT</c:v>
                  </c:pt>
                  <c:pt idx="68">
                    <c:v>US</c:v>
                  </c:pt>
                  <c:pt idx="69">
                    <c:v>AU</c:v>
                  </c:pt>
                  <c:pt idx="70">
                    <c:v>CH</c:v>
                  </c:pt>
                  <c:pt idx="71">
                    <c:v>US</c:v>
                  </c:pt>
                  <c:pt idx="72">
                    <c:v>AU</c:v>
                  </c:pt>
                  <c:pt idx="73">
                    <c:v>CA</c:v>
                  </c:pt>
                  <c:pt idx="74">
                    <c:v>CH</c:v>
                  </c:pt>
                  <c:pt idx="75">
                    <c:v>DK</c:v>
                  </c:pt>
                  <c:pt idx="76">
                    <c:v>GB</c:v>
                  </c:pt>
                  <c:pt idx="77">
                    <c:v>IT</c:v>
                  </c:pt>
                  <c:pt idx="78">
                    <c:v>US</c:v>
                  </c:pt>
                  <c:pt idx="79">
                    <c:v>AU</c:v>
                  </c:pt>
                  <c:pt idx="80">
                    <c:v>DK</c:v>
                  </c:pt>
                  <c:pt idx="81">
                    <c:v>US</c:v>
                  </c:pt>
                  <c:pt idx="82">
                    <c:v>CA</c:v>
                  </c:pt>
                  <c:pt idx="83">
                    <c:v>CH</c:v>
                  </c:pt>
                  <c:pt idx="84">
                    <c:v>GB</c:v>
                  </c:pt>
                  <c:pt idx="85">
                    <c:v>IT</c:v>
                  </c:pt>
                  <c:pt idx="86">
                    <c:v>US</c:v>
                  </c:pt>
                  <c:pt idx="87">
                    <c:v>GB</c:v>
                  </c:pt>
                  <c:pt idx="88">
                    <c:v>US</c:v>
                  </c:pt>
                  <c:pt idx="89">
                    <c:v>DK</c:v>
                  </c:pt>
                  <c:pt idx="90">
                    <c:v>GB</c:v>
                  </c:pt>
                  <c:pt idx="91">
                    <c:v>IT</c:v>
                  </c:pt>
                  <c:pt idx="92">
                    <c:v>US</c:v>
                  </c:pt>
                  <c:pt idx="93">
                    <c:v>AU</c:v>
                  </c:pt>
                  <c:pt idx="94">
                    <c:v>CH</c:v>
                  </c:pt>
                  <c:pt idx="95">
                    <c:v>DK</c:v>
                  </c:pt>
                  <c:pt idx="96">
                    <c:v>GB</c:v>
                  </c:pt>
                  <c:pt idx="97">
                    <c:v>IT</c:v>
                  </c:pt>
                  <c:pt idx="98">
                    <c:v>US</c:v>
                  </c:pt>
                  <c:pt idx="99">
                    <c:v>AU</c:v>
                  </c:pt>
                  <c:pt idx="100">
                    <c:v>CA</c:v>
                  </c:pt>
                  <c:pt idx="101">
                    <c:v>CH</c:v>
                  </c:pt>
                  <c:pt idx="102">
                    <c:v>DK</c:v>
                  </c:pt>
                  <c:pt idx="103">
                    <c:v>GB</c:v>
                  </c:pt>
                  <c:pt idx="104">
                    <c:v>IT</c:v>
                  </c:pt>
                  <c:pt idx="105">
                    <c:v>US</c:v>
                  </c:pt>
                  <c:pt idx="106">
                    <c:v>AU</c:v>
                  </c:pt>
                  <c:pt idx="107">
                    <c:v>CA</c:v>
                  </c:pt>
                  <c:pt idx="108">
                    <c:v>DK</c:v>
                  </c:pt>
                  <c:pt idx="109">
                    <c:v>GB</c:v>
                  </c:pt>
                  <c:pt idx="110">
                    <c:v>IT</c:v>
                  </c:pt>
                  <c:pt idx="111">
                    <c:v>US</c:v>
                  </c:pt>
                  <c:pt idx="112">
                    <c:v>US</c:v>
                  </c:pt>
                </c:lvl>
                <c:lvl>
                  <c:pt idx="0">
                    <c:v>animation</c:v>
                  </c:pt>
                  <c:pt idx="6">
                    <c:v>audio</c:v>
                  </c:pt>
                  <c:pt idx="7">
                    <c:v>documentary</c:v>
                  </c:pt>
                  <c:pt idx="14">
                    <c:v>drama</c:v>
                  </c:pt>
                  <c:pt idx="19">
                    <c:v>electric music</c:v>
                  </c:pt>
                  <c:pt idx="22">
                    <c:v>fiction</c:v>
                  </c:pt>
                  <c:pt idx="26">
                    <c:v>food trucks</c:v>
                  </c:pt>
                  <c:pt idx="31">
                    <c:v>indie rock</c:v>
                  </c:pt>
                  <c:pt idx="38">
                    <c:v>jazz</c:v>
                  </c:pt>
                  <c:pt idx="44">
                    <c:v>metal</c:v>
                  </c:pt>
                  <c:pt idx="48">
                    <c:v>mobile games</c:v>
                  </c:pt>
                  <c:pt idx="51">
                    <c:v>nonfiction</c:v>
                  </c:pt>
                  <c:pt idx="58">
                    <c:v>photography books</c:v>
                  </c:pt>
                  <c:pt idx="62">
                    <c:v>plays</c:v>
                  </c:pt>
                  <c:pt idx="69">
                    <c:v>radio &amp; podcasts</c:v>
                  </c:pt>
                  <c:pt idx="72">
                    <c:v>rock</c:v>
                  </c:pt>
                  <c:pt idx="79">
                    <c:v>science fiction</c:v>
                  </c:pt>
                  <c:pt idx="82">
                    <c:v>shorts</c:v>
                  </c:pt>
                  <c:pt idx="87">
                    <c:v>television</c:v>
                  </c:pt>
                  <c:pt idx="89">
                    <c:v>translations</c:v>
                  </c:pt>
                  <c:pt idx="93">
                    <c:v>video games</c:v>
                  </c:pt>
                  <c:pt idx="99">
                    <c:v>wearables</c:v>
                  </c:pt>
                  <c:pt idx="106">
                    <c:v>web</c:v>
                  </c:pt>
                  <c:pt idx="112">
                    <c:v>world music</c:v>
                  </c:pt>
                  <c:pt idx="113">
                    <c:v>(blank)</c:v>
                  </c:pt>
                </c:lvl>
              </c:multiLvlStrCache>
            </c:multiLvlStrRef>
          </c:cat>
          <c:val>
            <c:numRef>
              <c:f>'Sub, category, and country'!$B$5:$B$256</c:f>
              <c:numCache>
                <c:formatCode>General</c:formatCode>
                <c:ptCount val="114"/>
                <c:pt idx="5">
                  <c:v>1</c:v>
                </c:pt>
                <c:pt idx="13">
                  <c:v>4</c:v>
                </c:pt>
                <c:pt idx="18">
                  <c:v>2</c:v>
                </c:pt>
                <c:pt idx="25">
                  <c:v>1</c:v>
                </c:pt>
                <c:pt idx="26">
                  <c:v>1</c:v>
                </c:pt>
                <c:pt idx="30">
                  <c:v>3</c:v>
                </c:pt>
                <c:pt idx="33">
                  <c:v>2</c:v>
                </c:pt>
                <c:pt idx="37">
                  <c:v>1</c:v>
                </c:pt>
                <c:pt idx="43">
                  <c:v>1</c:v>
                </c:pt>
                <c:pt idx="57">
                  <c:v>1</c:v>
                </c:pt>
                <c:pt idx="60">
                  <c:v>1</c:v>
                </c:pt>
                <c:pt idx="61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7">
                  <c:v>2</c:v>
                </c:pt>
                <c:pt idx="68">
                  <c:v>17</c:v>
                </c:pt>
                <c:pt idx="72">
                  <c:v>1</c:v>
                </c:pt>
                <c:pt idx="74">
                  <c:v>1</c:v>
                </c:pt>
                <c:pt idx="78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98">
                  <c:v>1</c:v>
                </c:pt>
                <c:pt idx="1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C-7E4C-82DE-48E006EDE0B2}"/>
            </c:ext>
          </c:extLst>
        </c:ser>
        <c:ser>
          <c:idx val="1"/>
          <c:order val="1"/>
          <c:tx>
            <c:strRef>
              <c:f>'Sub, category, and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BF0000"/>
            </a:solidFill>
            <a:ln>
              <a:noFill/>
            </a:ln>
            <a:effectLst/>
          </c:spPr>
          <c:invertIfNegative val="0"/>
          <c:cat>
            <c:multiLvlStrRef>
              <c:f>'Sub, category, and country'!$A$5:$A$256</c:f>
              <c:multiLvlStrCache>
                <c:ptCount val="114"/>
                <c:lvl>
                  <c:pt idx="0">
                    <c:v>film &amp; video</c:v>
                  </c:pt>
                  <c:pt idx="1">
                    <c:v>film &amp; video</c:v>
                  </c:pt>
                  <c:pt idx="2">
                    <c:v>film &amp; video</c:v>
                  </c:pt>
                  <c:pt idx="3">
                    <c:v>film &amp; video</c:v>
                  </c:pt>
                  <c:pt idx="4">
                    <c:v>film &amp; video</c:v>
                  </c:pt>
                  <c:pt idx="5">
                    <c:v>film &amp; video</c:v>
                  </c:pt>
                  <c:pt idx="6">
                    <c:v>journalism</c:v>
                  </c:pt>
                  <c:pt idx="7">
                    <c:v>film &amp; video</c:v>
                  </c:pt>
                  <c:pt idx="8">
                    <c:v>film &amp; video</c:v>
                  </c:pt>
                  <c:pt idx="9">
                    <c:v>film &amp; video</c:v>
                  </c:pt>
                  <c:pt idx="10">
                    <c:v>film &amp; video</c:v>
                  </c:pt>
                  <c:pt idx="11">
                    <c:v>film &amp; video</c:v>
                  </c:pt>
                  <c:pt idx="12">
                    <c:v>film &amp; video</c:v>
                  </c:pt>
                  <c:pt idx="13">
                    <c:v>film &amp; video</c:v>
                  </c:pt>
                  <c:pt idx="14">
                    <c:v>film &amp; video</c:v>
                  </c:pt>
                  <c:pt idx="15">
                    <c:v>film &amp; video</c:v>
                  </c:pt>
                  <c:pt idx="16">
                    <c:v>film &amp; video</c:v>
                  </c:pt>
                  <c:pt idx="17">
                    <c:v>film &amp; video</c:v>
                  </c:pt>
                  <c:pt idx="18">
                    <c:v>film &amp; video</c:v>
                  </c:pt>
                  <c:pt idx="19">
                    <c:v>music</c:v>
                  </c:pt>
                  <c:pt idx="20">
                    <c:v>music</c:v>
                  </c:pt>
                  <c:pt idx="21">
                    <c:v>music</c:v>
                  </c:pt>
                  <c:pt idx="22">
                    <c:v>publishing</c:v>
                  </c:pt>
                  <c:pt idx="23">
                    <c:v>publishing</c:v>
                  </c:pt>
                  <c:pt idx="24">
                    <c:v>publishing</c:v>
                  </c:pt>
                  <c:pt idx="25">
                    <c:v>publishing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music</c:v>
                  </c:pt>
                  <c:pt idx="32">
                    <c:v>music</c:v>
                  </c:pt>
                  <c:pt idx="33">
                    <c:v>music</c:v>
                  </c:pt>
                  <c:pt idx="34">
                    <c:v>music</c:v>
                  </c:pt>
                  <c:pt idx="35">
                    <c:v>music</c:v>
                  </c:pt>
                  <c:pt idx="36">
                    <c:v>music</c:v>
                  </c:pt>
                  <c:pt idx="37">
                    <c:v>music</c:v>
                  </c:pt>
                  <c:pt idx="38">
                    <c:v>music</c:v>
                  </c:pt>
                  <c:pt idx="39">
                    <c:v>music</c:v>
                  </c:pt>
                  <c:pt idx="40">
                    <c:v>music</c:v>
                  </c:pt>
                  <c:pt idx="41">
                    <c:v>music</c:v>
                  </c:pt>
                  <c:pt idx="42">
                    <c:v>music</c:v>
                  </c:pt>
                  <c:pt idx="43">
                    <c:v>music</c:v>
                  </c:pt>
                  <c:pt idx="44">
                    <c:v>music</c:v>
                  </c:pt>
                  <c:pt idx="45">
                    <c:v>music</c:v>
                  </c:pt>
                  <c:pt idx="46">
                    <c:v>music</c:v>
                  </c:pt>
                  <c:pt idx="47">
                    <c:v>music</c:v>
                  </c:pt>
                  <c:pt idx="48">
                    <c:v>games</c:v>
                  </c:pt>
                  <c:pt idx="49">
                    <c:v>games</c:v>
                  </c:pt>
                  <c:pt idx="50">
                    <c:v>games</c:v>
                  </c:pt>
                  <c:pt idx="51">
                    <c:v>publishing</c:v>
                  </c:pt>
                  <c:pt idx="52">
                    <c:v>publishing</c:v>
                  </c:pt>
                  <c:pt idx="53">
                    <c:v>publishing</c:v>
                  </c:pt>
                  <c:pt idx="54">
                    <c:v>publishing</c:v>
                  </c:pt>
                  <c:pt idx="55">
                    <c:v>publishing</c:v>
                  </c:pt>
                  <c:pt idx="56">
                    <c:v>publishing</c:v>
                  </c:pt>
                  <c:pt idx="57">
                    <c:v>publishing</c:v>
                  </c:pt>
                  <c:pt idx="58">
                    <c:v>photography</c:v>
                  </c:pt>
                  <c:pt idx="59">
                    <c:v>photography</c:v>
                  </c:pt>
                  <c:pt idx="60">
                    <c:v>photography</c:v>
                  </c:pt>
                  <c:pt idx="61">
                    <c:v>photography</c:v>
                  </c:pt>
                  <c:pt idx="62">
                    <c:v>theater</c:v>
                  </c:pt>
                  <c:pt idx="63">
                    <c:v>theater</c:v>
                  </c:pt>
                  <c:pt idx="64">
                    <c:v>theater</c:v>
                  </c:pt>
                  <c:pt idx="65">
                    <c:v>theater</c:v>
                  </c:pt>
                  <c:pt idx="66">
                    <c:v>theater</c:v>
                  </c:pt>
                  <c:pt idx="67">
                    <c:v>theater</c:v>
                  </c:pt>
                  <c:pt idx="68">
                    <c:v>theater</c:v>
                  </c:pt>
                  <c:pt idx="69">
                    <c:v>publishing</c:v>
                  </c:pt>
                  <c:pt idx="70">
                    <c:v>publishing</c:v>
                  </c:pt>
                  <c:pt idx="71">
                    <c:v>publishing</c:v>
                  </c:pt>
                  <c:pt idx="72">
                    <c:v>music</c:v>
                  </c:pt>
                  <c:pt idx="73">
                    <c:v>music</c:v>
                  </c:pt>
                  <c:pt idx="74">
                    <c:v>music</c:v>
                  </c:pt>
                  <c:pt idx="75">
                    <c:v>music</c:v>
                  </c:pt>
                  <c:pt idx="76">
                    <c:v>music</c:v>
                  </c:pt>
                  <c:pt idx="77">
                    <c:v>music</c:v>
                  </c:pt>
                  <c:pt idx="78">
                    <c:v>music</c:v>
                  </c:pt>
                  <c:pt idx="79">
                    <c:v>film &amp; video</c:v>
                  </c:pt>
                  <c:pt idx="80">
                    <c:v>film &amp; video</c:v>
                  </c:pt>
                  <c:pt idx="81">
                    <c:v>film &amp; video</c:v>
                  </c:pt>
                  <c:pt idx="82">
                    <c:v>film &amp; video</c:v>
                  </c:pt>
                  <c:pt idx="83">
                    <c:v>film &amp; video</c:v>
                  </c:pt>
                  <c:pt idx="84">
                    <c:v>film &amp; video</c:v>
                  </c:pt>
                  <c:pt idx="85">
                    <c:v>film &amp; video</c:v>
                  </c:pt>
                  <c:pt idx="86">
                    <c:v>film &amp; video</c:v>
                  </c:pt>
                  <c:pt idx="87">
                    <c:v>film &amp; video</c:v>
                  </c:pt>
                  <c:pt idx="88">
                    <c:v>film &amp; video</c:v>
                  </c:pt>
                  <c:pt idx="89">
                    <c:v>publishing</c:v>
                  </c:pt>
                  <c:pt idx="90">
                    <c:v>publishing</c:v>
                  </c:pt>
                  <c:pt idx="91">
                    <c:v>publishing</c:v>
                  </c:pt>
                  <c:pt idx="92">
                    <c:v>publishing</c:v>
                  </c:pt>
                  <c:pt idx="93">
                    <c:v>games</c:v>
                  </c:pt>
                  <c:pt idx="94">
                    <c:v>games</c:v>
                  </c:pt>
                  <c:pt idx="95">
                    <c:v>games</c:v>
                  </c:pt>
                  <c:pt idx="96">
                    <c:v>games</c:v>
                  </c:pt>
                  <c:pt idx="97">
                    <c:v>games</c:v>
                  </c:pt>
                  <c:pt idx="98">
                    <c:v>games</c:v>
                  </c:pt>
                  <c:pt idx="99">
                    <c:v>technology</c:v>
                  </c:pt>
                  <c:pt idx="100">
                    <c:v>technology</c:v>
                  </c:pt>
                  <c:pt idx="101">
                    <c:v>technology</c:v>
                  </c:pt>
                  <c:pt idx="102">
                    <c:v>technology</c:v>
                  </c:pt>
                  <c:pt idx="103">
                    <c:v>technology</c:v>
                  </c:pt>
                  <c:pt idx="104">
                    <c:v>technology</c:v>
                  </c:pt>
                  <c:pt idx="105">
                    <c:v>technology</c:v>
                  </c:pt>
                  <c:pt idx="106">
                    <c:v>technology</c:v>
                  </c:pt>
                  <c:pt idx="107">
                    <c:v>technology</c:v>
                  </c:pt>
                  <c:pt idx="108">
                    <c:v>technology</c:v>
                  </c:pt>
                  <c:pt idx="109">
                    <c:v>technology</c:v>
                  </c:pt>
                  <c:pt idx="110">
                    <c:v>technology</c:v>
                  </c:pt>
                  <c:pt idx="111">
                    <c:v>technology</c:v>
                  </c:pt>
                  <c:pt idx="112">
                    <c:v>music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IT</c:v>
                  </c:pt>
                  <c:pt idx="5">
                    <c:v>US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CH</c:v>
                  </c:pt>
                  <c:pt idx="10">
                    <c:v>DK</c:v>
                  </c:pt>
                  <c:pt idx="11">
                    <c:v>GB</c:v>
                  </c:pt>
                  <c:pt idx="12">
                    <c:v>IT</c:v>
                  </c:pt>
                  <c:pt idx="13">
                    <c:v>US</c:v>
                  </c:pt>
                  <c:pt idx="14">
                    <c:v>AU</c:v>
                  </c:pt>
                  <c:pt idx="15">
                    <c:v>CA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US</c:v>
                  </c:pt>
                  <c:pt idx="19">
                    <c:v>GB</c:v>
                  </c:pt>
                  <c:pt idx="20">
                    <c:v>IT</c:v>
                  </c:pt>
                  <c:pt idx="21">
                    <c:v>US</c:v>
                  </c:pt>
                  <c:pt idx="22">
                    <c:v>CA</c:v>
                  </c:pt>
                  <c:pt idx="23">
                    <c:v>DK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GB</c:v>
                  </c:pt>
                  <c:pt idx="29">
                    <c:v>IT</c:v>
                  </c:pt>
                  <c:pt idx="30">
                    <c:v>US</c:v>
                  </c:pt>
                  <c:pt idx="31">
                    <c:v>AU</c:v>
                  </c:pt>
                  <c:pt idx="32">
                    <c:v>CA</c:v>
                  </c:pt>
                  <c:pt idx="33">
                    <c:v>CH</c:v>
                  </c:pt>
                  <c:pt idx="34">
                    <c:v>DK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US</c:v>
                  </c:pt>
                  <c:pt idx="38">
                    <c:v>AU</c:v>
                  </c:pt>
                  <c:pt idx="39">
                    <c:v>CA</c:v>
                  </c:pt>
                  <c:pt idx="40">
                    <c:v>CH</c:v>
                  </c:pt>
                  <c:pt idx="41">
                    <c:v>DK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DK</c:v>
                  </c:pt>
                  <c:pt idx="45">
                    <c:v>GB</c:v>
                  </c:pt>
                  <c:pt idx="46">
                    <c:v>IT</c:v>
                  </c:pt>
                  <c:pt idx="47">
                    <c:v>US</c:v>
                  </c:pt>
                  <c:pt idx="48">
                    <c:v>AU</c:v>
                  </c:pt>
                  <c:pt idx="49">
                    <c:v>IT</c:v>
                  </c:pt>
                  <c:pt idx="50">
                    <c:v>US</c:v>
                  </c:pt>
                  <c:pt idx="51">
                    <c:v>AU</c:v>
                  </c:pt>
                  <c:pt idx="52">
                    <c:v>CA</c:v>
                  </c:pt>
                  <c:pt idx="53">
                    <c:v>CH</c:v>
                  </c:pt>
                  <c:pt idx="54">
                    <c:v>DK</c:v>
                  </c:pt>
                  <c:pt idx="55">
                    <c:v>GB</c:v>
                  </c:pt>
                  <c:pt idx="56">
                    <c:v>IT</c:v>
                  </c:pt>
                  <c:pt idx="57">
                    <c:v>US</c:v>
                  </c:pt>
                  <c:pt idx="58">
                    <c:v>AU</c:v>
                  </c:pt>
                  <c:pt idx="59">
                    <c:v>CA</c:v>
                  </c:pt>
                  <c:pt idx="60">
                    <c:v>IT</c:v>
                  </c:pt>
                  <c:pt idx="61">
                    <c:v>US</c:v>
                  </c:pt>
                  <c:pt idx="62">
                    <c:v>AU</c:v>
                  </c:pt>
                  <c:pt idx="63">
                    <c:v>CA</c:v>
                  </c:pt>
                  <c:pt idx="64">
                    <c:v>CH</c:v>
                  </c:pt>
                  <c:pt idx="65">
                    <c:v>DK</c:v>
                  </c:pt>
                  <c:pt idx="66">
                    <c:v>GB</c:v>
                  </c:pt>
                  <c:pt idx="67">
                    <c:v>IT</c:v>
                  </c:pt>
                  <c:pt idx="68">
                    <c:v>US</c:v>
                  </c:pt>
                  <c:pt idx="69">
                    <c:v>AU</c:v>
                  </c:pt>
                  <c:pt idx="70">
                    <c:v>CH</c:v>
                  </c:pt>
                  <c:pt idx="71">
                    <c:v>US</c:v>
                  </c:pt>
                  <c:pt idx="72">
                    <c:v>AU</c:v>
                  </c:pt>
                  <c:pt idx="73">
                    <c:v>CA</c:v>
                  </c:pt>
                  <c:pt idx="74">
                    <c:v>CH</c:v>
                  </c:pt>
                  <c:pt idx="75">
                    <c:v>DK</c:v>
                  </c:pt>
                  <c:pt idx="76">
                    <c:v>GB</c:v>
                  </c:pt>
                  <c:pt idx="77">
                    <c:v>IT</c:v>
                  </c:pt>
                  <c:pt idx="78">
                    <c:v>US</c:v>
                  </c:pt>
                  <c:pt idx="79">
                    <c:v>AU</c:v>
                  </c:pt>
                  <c:pt idx="80">
                    <c:v>DK</c:v>
                  </c:pt>
                  <c:pt idx="81">
                    <c:v>US</c:v>
                  </c:pt>
                  <c:pt idx="82">
                    <c:v>CA</c:v>
                  </c:pt>
                  <c:pt idx="83">
                    <c:v>CH</c:v>
                  </c:pt>
                  <c:pt idx="84">
                    <c:v>GB</c:v>
                  </c:pt>
                  <c:pt idx="85">
                    <c:v>IT</c:v>
                  </c:pt>
                  <c:pt idx="86">
                    <c:v>US</c:v>
                  </c:pt>
                  <c:pt idx="87">
                    <c:v>GB</c:v>
                  </c:pt>
                  <c:pt idx="88">
                    <c:v>US</c:v>
                  </c:pt>
                  <c:pt idx="89">
                    <c:v>DK</c:v>
                  </c:pt>
                  <c:pt idx="90">
                    <c:v>GB</c:v>
                  </c:pt>
                  <c:pt idx="91">
                    <c:v>IT</c:v>
                  </c:pt>
                  <c:pt idx="92">
                    <c:v>US</c:v>
                  </c:pt>
                  <c:pt idx="93">
                    <c:v>AU</c:v>
                  </c:pt>
                  <c:pt idx="94">
                    <c:v>CH</c:v>
                  </c:pt>
                  <c:pt idx="95">
                    <c:v>DK</c:v>
                  </c:pt>
                  <c:pt idx="96">
                    <c:v>GB</c:v>
                  </c:pt>
                  <c:pt idx="97">
                    <c:v>IT</c:v>
                  </c:pt>
                  <c:pt idx="98">
                    <c:v>US</c:v>
                  </c:pt>
                  <c:pt idx="99">
                    <c:v>AU</c:v>
                  </c:pt>
                  <c:pt idx="100">
                    <c:v>CA</c:v>
                  </c:pt>
                  <c:pt idx="101">
                    <c:v>CH</c:v>
                  </c:pt>
                  <c:pt idx="102">
                    <c:v>DK</c:v>
                  </c:pt>
                  <c:pt idx="103">
                    <c:v>GB</c:v>
                  </c:pt>
                  <c:pt idx="104">
                    <c:v>IT</c:v>
                  </c:pt>
                  <c:pt idx="105">
                    <c:v>US</c:v>
                  </c:pt>
                  <c:pt idx="106">
                    <c:v>AU</c:v>
                  </c:pt>
                  <c:pt idx="107">
                    <c:v>CA</c:v>
                  </c:pt>
                  <c:pt idx="108">
                    <c:v>DK</c:v>
                  </c:pt>
                  <c:pt idx="109">
                    <c:v>GB</c:v>
                  </c:pt>
                  <c:pt idx="110">
                    <c:v>IT</c:v>
                  </c:pt>
                  <c:pt idx="111">
                    <c:v>US</c:v>
                  </c:pt>
                  <c:pt idx="112">
                    <c:v>US</c:v>
                  </c:pt>
                </c:lvl>
                <c:lvl>
                  <c:pt idx="0">
                    <c:v>animation</c:v>
                  </c:pt>
                  <c:pt idx="6">
                    <c:v>audio</c:v>
                  </c:pt>
                  <c:pt idx="7">
                    <c:v>documentary</c:v>
                  </c:pt>
                  <c:pt idx="14">
                    <c:v>drama</c:v>
                  </c:pt>
                  <c:pt idx="19">
                    <c:v>electric music</c:v>
                  </c:pt>
                  <c:pt idx="22">
                    <c:v>fiction</c:v>
                  </c:pt>
                  <c:pt idx="26">
                    <c:v>food trucks</c:v>
                  </c:pt>
                  <c:pt idx="31">
                    <c:v>indie rock</c:v>
                  </c:pt>
                  <c:pt idx="38">
                    <c:v>jazz</c:v>
                  </c:pt>
                  <c:pt idx="44">
                    <c:v>metal</c:v>
                  </c:pt>
                  <c:pt idx="48">
                    <c:v>mobile games</c:v>
                  </c:pt>
                  <c:pt idx="51">
                    <c:v>nonfiction</c:v>
                  </c:pt>
                  <c:pt idx="58">
                    <c:v>photography books</c:v>
                  </c:pt>
                  <c:pt idx="62">
                    <c:v>plays</c:v>
                  </c:pt>
                  <c:pt idx="69">
                    <c:v>radio &amp; podcasts</c:v>
                  </c:pt>
                  <c:pt idx="72">
                    <c:v>rock</c:v>
                  </c:pt>
                  <c:pt idx="79">
                    <c:v>science fiction</c:v>
                  </c:pt>
                  <c:pt idx="82">
                    <c:v>shorts</c:v>
                  </c:pt>
                  <c:pt idx="87">
                    <c:v>television</c:v>
                  </c:pt>
                  <c:pt idx="89">
                    <c:v>translations</c:v>
                  </c:pt>
                  <c:pt idx="93">
                    <c:v>video games</c:v>
                  </c:pt>
                  <c:pt idx="99">
                    <c:v>wearables</c:v>
                  </c:pt>
                  <c:pt idx="106">
                    <c:v>web</c:v>
                  </c:pt>
                  <c:pt idx="112">
                    <c:v>world music</c:v>
                  </c:pt>
                  <c:pt idx="113">
                    <c:v>(blank)</c:v>
                  </c:pt>
                </c:lvl>
              </c:multiLvlStrCache>
            </c:multiLvlStrRef>
          </c:cat>
          <c:val>
            <c:numRef>
              <c:f>'Sub, category, and country'!$C$5:$C$256</c:f>
              <c:numCache>
                <c:formatCode>General</c:formatCode>
                <c:ptCount val="114"/>
                <c:pt idx="1">
                  <c:v>2</c:v>
                </c:pt>
                <c:pt idx="3">
                  <c:v>1</c:v>
                </c:pt>
                <c:pt idx="5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12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15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6">
                  <c:v>2</c:v>
                </c:pt>
                <c:pt idx="49">
                  <c:v>1</c:v>
                </c:pt>
                <c:pt idx="50">
                  <c:v>7</c:v>
                </c:pt>
                <c:pt idx="54">
                  <c:v>1</c:v>
                </c:pt>
                <c:pt idx="55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2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106</c:v>
                </c:pt>
                <c:pt idx="69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19</c:v>
                </c:pt>
                <c:pt idx="79">
                  <c:v>1</c:v>
                </c:pt>
                <c:pt idx="80">
                  <c:v>1</c:v>
                </c:pt>
                <c:pt idx="81">
                  <c:v>7</c:v>
                </c:pt>
                <c:pt idx="85">
                  <c:v>2</c:v>
                </c:pt>
                <c:pt idx="86">
                  <c:v>3</c:v>
                </c:pt>
                <c:pt idx="88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7">
                  <c:v>1</c:v>
                </c:pt>
                <c:pt idx="98">
                  <c:v>13</c:v>
                </c:pt>
                <c:pt idx="102">
                  <c:v>1</c:v>
                </c:pt>
                <c:pt idx="103">
                  <c:v>1</c:v>
                </c:pt>
                <c:pt idx="105">
                  <c:v>14</c:v>
                </c:pt>
                <c:pt idx="106">
                  <c:v>1</c:v>
                </c:pt>
                <c:pt idx="108">
                  <c:v>1</c:v>
                </c:pt>
                <c:pt idx="1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C-7E4C-82DE-48E006EDE0B2}"/>
            </c:ext>
          </c:extLst>
        </c:ser>
        <c:ser>
          <c:idx val="2"/>
          <c:order val="2"/>
          <c:tx>
            <c:strRef>
              <c:f>'Sub, category, and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07"/>
            <c:invertIfNegative val="0"/>
            <c:bubble3D val="0"/>
            <c:spPr>
              <a:solidFill>
                <a:srgbClr val="FFFF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C2C-7E4C-82DE-48E006EDE0B2}"/>
              </c:ext>
            </c:extLst>
          </c:dPt>
          <c:cat>
            <c:multiLvlStrRef>
              <c:f>'Sub, category, and country'!$A$5:$A$256</c:f>
              <c:multiLvlStrCache>
                <c:ptCount val="114"/>
                <c:lvl>
                  <c:pt idx="0">
                    <c:v>film &amp; video</c:v>
                  </c:pt>
                  <c:pt idx="1">
                    <c:v>film &amp; video</c:v>
                  </c:pt>
                  <c:pt idx="2">
                    <c:v>film &amp; video</c:v>
                  </c:pt>
                  <c:pt idx="3">
                    <c:v>film &amp; video</c:v>
                  </c:pt>
                  <c:pt idx="4">
                    <c:v>film &amp; video</c:v>
                  </c:pt>
                  <c:pt idx="5">
                    <c:v>film &amp; video</c:v>
                  </c:pt>
                  <c:pt idx="6">
                    <c:v>journalism</c:v>
                  </c:pt>
                  <c:pt idx="7">
                    <c:v>film &amp; video</c:v>
                  </c:pt>
                  <c:pt idx="8">
                    <c:v>film &amp; video</c:v>
                  </c:pt>
                  <c:pt idx="9">
                    <c:v>film &amp; video</c:v>
                  </c:pt>
                  <c:pt idx="10">
                    <c:v>film &amp; video</c:v>
                  </c:pt>
                  <c:pt idx="11">
                    <c:v>film &amp; video</c:v>
                  </c:pt>
                  <c:pt idx="12">
                    <c:v>film &amp; video</c:v>
                  </c:pt>
                  <c:pt idx="13">
                    <c:v>film &amp; video</c:v>
                  </c:pt>
                  <c:pt idx="14">
                    <c:v>film &amp; video</c:v>
                  </c:pt>
                  <c:pt idx="15">
                    <c:v>film &amp; video</c:v>
                  </c:pt>
                  <c:pt idx="16">
                    <c:v>film &amp; video</c:v>
                  </c:pt>
                  <c:pt idx="17">
                    <c:v>film &amp; video</c:v>
                  </c:pt>
                  <c:pt idx="18">
                    <c:v>film &amp; video</c:v>
                  </c:pt>
                  <c:pt idx="19">
                    <c:v>music</c:v>
                  </c:pt>
                  <c:pt idx="20">
                    <c:v>music</c:v>
                  </c:pt>
                  <c:pt idx="21">
                    <c:v>music</c:v>
                  </c:pt>
                  <c:pt idx="22">
                    <c:v>publishing</c:v>
                  </c:pt>
                  <c:pt idx="23">
                    <c:v>publishing</c:v>
                  </c:pt>
                  <c:pt idx="24">
                    <c:v>publishing</c:v>
                  </c:pt>
                  <c:pt idx="25">
                    <c:v>publishing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music</c:v>
                  </c:pt>
                  <c:pt idx="32">
                    <c:v>music</c:v>
                  </c:pt>
                  <c:pt idx="33">
                    <c:v>music</c:v>
                  </c:pt>
                  <c:pt idx="34">
                    <c:v>music</c:v>
                  </c:pt>
                  <c:pt idx="35">
                    <c:v>music</c:v>
                  </c:pt>
                  <c:pt idx="36">
                    <c:v>music</c:v>
                  </c:pt>
                  <c:pt idx="37">
                    <c:v>music</c:v>
                  </c:pt>
                  <c:pt idx="38">
                    <c:v>music</c:v>
                  </c:pt>
                  <c:pt idx="39">
                    <c:v>music</c:v>
                  </c:pt>
                  <c:pt idx="40">
                    <c:v>music</c:v>
                  </c:pt>
                  <c:pt idx="41">
                    <c:v>music</c:v>
                  </c:pt>
                  <c:pt idx="42">
                    <c:v>music</c:v>
                  </c:pt>
                  <c:pt idx="43">
                    <c:v>music</c:v>
                  </c:pt>
                  <c:pt idx="44">
                    <c:v>music</c:v>
                  </c:pt>
                  <c:pt idx="45">
                    <c:v>music</c:v>
                  </c:pt>
                  <c:pt idx="46">
                    <c:v>music</c:v>
                  </c:pt>
                  <c:pt idx="47">
                    <c:v>music</c:v>
                  </c:pt>
                  <c:pt idx="48">
                    <c:v>games</c:v>
                  </c:pt>
                  <c:pt idx="49">
                    <c:v>games</c:v>
                  </c:pt>
                  <c:pt idx="50">
                    <c:v>games</c:v>
                  </c:pt>
                  <c:pt idx="51">
                    <c:v>publishing</c:v>
                  </c:pt>
                  <c:pt idx="52">
                    <c:v>publishing</c:v>
                  </c:pt>
                  <c:pt idx="53">
                    <c:v>publishing</c:v>
                  </c:pt>
                  <c:pt idx="54">
                    <c:v>publishing</c:v>
                  </c:pt>
                  <c:pt idx="55">
                    <c:v>publishing</c:v>
                  </c:pt>
                  <c:pt idx="56">
                    <c:v>publishing</c:v>
                  </c:pt>
                  <c:pt idx="57">
                    <c:v>publishing</c:v>
                  </c:pt>
                  <c:pt idx="58">
                    <c:v>photography</c:v>
                  </c:pt>
                  <c:pt idx="59">
                    <c:v>photography</c:v>
                  </c:pt>
                  <c:pt idx="60">
                    <c:v>photography</c:v>
                  </c:pt>
                  <c:pt idx="61">
                    <c:v>photography</c:v>
                  </c:pt>
                  <c:pt idx="62">
                    <c:v>theater</c:v>
                  </c:pt>
                  <c:pt idx="63">
                    <c:v>theater</c:v>
                  </c:pt>
                  <c:pt idx="64">
                    <c:v>theater</c:v>
                  </c:pt>
                  <c:pt idx="65">
                    <c:v>theater</c:v>
                  </c:pt>
                  <c:pt idx="66">
                    <c:v>theater</c:v>
                  </c:pt>
                  <c:pt idx="67">
                    <c:v>theater</c:v>
                  </c:pt>
                  <c:pt idx="68">
                    <c:v>theater</c:v>
                  </c:pt>
                  <c:pt idx="69">
                    <c:v>publishing</c:v>
                  </c:pt>
                  <c:pt idx="70">
                    <c:v>publishing</c:v>
                  </c:pt>
                  <c:pt idx="71">
                    <c:v>publishing</c:v>
                  </c:pt>
                  <c:pt idx="72">
                    <c:v>music</c:v>
                  </c:pt>
                  <c:pt idx="73">
                    <c:v>music</c:v>
                  </c:pt>
                  <c:pt idx="74">
                    <c:v>music</c:v>
                  </c:pt>
                  <c:pt idx="75">
                    <c:v>music</c:v>
                  </c:pt>
                  <c:pt idx="76">
                    <c:v>music</c:v>
                  </c:pt>
                  <c:pt idx="77">
                    <c:v>music</c:v>
                  </c:pt>
                  <c:pt idx="78">
                    <c:v>music</c:v>
                  </c:pt>
                  <c:pt idx="79">
                    <c:v>film &amp; video</c:v>
                  </c:pt>
                  <c:pt idx="80">
                    <c:v>film &amp; video</c:v>
                  </c:pt>
                  <c:pt idx="81">
                    <c:v>film &amp; video</c:v>
                  </c:pt>
                  <c:pt idx="82">
                    <c:v>film &amp; video</c:v>
                  </c:pt>
                  <c:pt idx="83">
                    <c:v>film &amp; video</c:v>
                  </c:pt>
                  <c:pt idx="84">
                    <c:v>film &amp; video</c:v>
                  </c:pt>
                  <c:pt idx="85">
                    <c:v>film &amp; video</c:v>
                  </c:pt>
                  <c:pt idx="86">
                    <c:v>film &amp; video</c:v>
                  </c:pt>
                  <c:pt idx="87">
                    <c:v>film &amp; video</c:v>
                  </c:pt>
                  <c:pt idx="88">
                    <c:v>film &amp; video</c:v>
                  </c:pt>
                  <c:pt idx="89">
                    <c:v>publishing</c:v>
                  </c:pt>
                  <c:pt idx="90">
                    <c:v>publishing</c:v>
                  </c:pt>
                  <c:pt idx="91">
                    <c:v>publishing</c:v>
                  </c:pt>
                  <c:pt idx="92">
                    <c:v>publishing</c:v>
                  </c:pt>
                  <c:pt idx="93">
                    <c:v>games</c:v>
                  </c:pt>
                  <c:pt idx="94">
                    <c:v>games</c:v>
                  </c:pt>
                  <c:pt idx="95">
                    <c:v>games</c:v>
                  </c:pt>
                  <c:pt idx="96">
                    <c:v>games</c:v>
                  </c:pt>
                  <c:pt idx="97">
                    <c:v>games</c:v>
                  </c:pt>
                  <c:pt idx="98">
                    <c:v>games</c:v>
                  </c:pt>
                  <c:pt idx="99">
                    <c:v>technology</c:v>
                  </c:pt>
                  <c:pt idx="100">
                    <c:v>technology</c:v>
                  </c:pt>
                  <c:pt idx="101">
                    <c:v>technology</c:v>
                  </c:pt>
                  <c:pt idx="102">
                    <c:v>technology</c:v>
                  </c:pt>
                  <c:pt idx="103">
                    <c:v>technology</c:v>
                  </c:pt>
                  <c:pt idx="104">
                    <c:v>technology</c:v>
                  </c:pt>
                  <c:pt idx="105">
                    <c:v>technology</c:v>
                  </c:pt>
                  <c:pt idx="106">
                    <c:v>technology</c:v>
                  </c:pt>
                  <c:pt idx="107">
                    <c:v>technology</c:v>
                  </c:pt>
                  <c:pt idx="108">
                    <c:v>technology</c:v>
                  </c:pt>
                  <c:pt idx="109">
                    <c:v>technology</c:v>
                  </c:pt>
                  <c:pt idx="110">
                    <c:v>technology</c:v>
                  </c:pt>
                  <c:pt idx="111">
                    <c:v>technology</c:v>
                  </c:pt>
                  <c:pt idx="112">
                    <c:v>music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IT</c:v>
                  </c:pt>
                  <c:pt idx="5">
                    <c:v>US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CH</c:v>
                  </c:pt>
                  <c:pt idx="10">
                    <c:v>DK</c:v>
                  </c:pt>
                  <c:pt idx="11">
                    <c:v>GB</c:v>
                  </c:pt>
                  <c:pt idx="12">
                    <c:v>IT</c:v>
                  </c:pt>
                  <c:pt idx="13">
                    <c:v>US</c:v>
                  </c:pt>
                  <c:pt idx="14">
                    <c:v>AU</c:v>
                  </c:pt>
                  <c:pt idx="15">
                    <c:v>CA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US</c:v>
                  </c:pt>
                  <c:pt idx="19">
                    <c:v>GB</c:v>
                  </c:pt>
                  <c:pt idx="20">
                    <c:v>IT</c:v>
                  </c:pt>
                  <c:pt idx="21">
                    <c:v>US</c:v>
                  </c:pt>
                  <c:pt idx="22">
                    <c:v>CA</c:v>
                  </c:pt>
                  <c:pt idx="23">
                    <c:v>DK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GB</c:v>
                  </c:pt>
                  <c:pt idx="29">
                    <c:v>IT</c:v>
                  </c:pt>
                  <c:pt idx="30">
                    <c:v>US</c:v>
                  </c:pt>
                  <c:pt idx="31">
                    <c:v>AU</c:v>
                  </c:pt>
                  <c:pt idx="32">
                    <c:v>CA</c:v>
                  </c:pt>
                  <c:pt idx="33">
                    <c:v>CH</c:v>
                  </c:pt>
                  <c:pt idx="34">
                    <c:v>DK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US</c:v>
                  </c:pt>
                  <c:pt idx="38">
                    <c:v>AU</c:v>
                  </c:pt>
                  <c:pt idx="39">
                    <c:v>CA</c:v>
                  </c:pt>
                  <c:pt idx="40">
                    <c:v>CH</c:v>
                  </c:pt>
                  <c:pt idx="41">
                    <c:v>DK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DK</c:v>
                  </c:pt>
                  <c:pt idx="45">
                    <c:v>GB</c:v>
                  </c:pt>
                  <c:pt idx="46">
                    <c:v>IT</c:v>
                  </c:pt>
                  <c:pt idx="47">
                    <c:v>US</c:v>
                  </c:pt>
                  <c:pt idx="48">
                    <c:v>AU</c:v>
                  </c:pt>
                  <c:pt idx="49">
                    <c:v>IT</c:v>
                  </c:pt>
                  <c:pt idx="50">
                    <c:v>US</c:v>
                  </c:pt>
                  <c:pt idx="51">
                    <c:v>AU</c:v>
                  </c:pt>
                  <c:pt idx="52">
                    <c:v>CA</c:v>
                  </c:pt>
                  <c:pt idx="53">
                    <c:v>CH</c:v>
                  </c:pt>
                  <c:pt idx="54">
                    <c:v>DK</c:v>
                  </c:pt>
                  <c:pt idx="55">
                    <c:v>GB</c:v>
                  </c:pt>
                  <c:pt idx="56">
                    <c:v>IT</c:v>
                  </c:pt>
                  <c:pt idx="57">
                    <c:v>US</c:v>
                  </c:pt>
                  <c:pt idx="58">
                    <c:v>AU</c:v>
                  </c:pt>
                  <c:pt idx="59">
                    <c:v>CA</c:v>
                  </c:pt>
                  <c:pt idx="60">
                    <c:v>IT</c:v>
                  </c:pt>
                  <c:pt idx="61">
                    <c:v>US</c:v>
                  </c:pt>
                  <c:pt idx="62">
                    <c:v>AU</c:v>
                  </c:pt>
                  <c:pt idx="63">
                    <c:v>CA</c:v>
                  </c:pt>
                  <c:pt idx="64">
                    <c:v>CH</c:v>
                  </c:pt>
                  <c:pt idx="65">
                    <c:v>DK</c:v>
                  </c:pt>
                  <c:pt idx="66">
                    <c:v>GB</c:v>
                  </c:pt>
                  <c:pt idx="67">
                    <c:v>IT</c:v>
                  </c:pt>
                  <c:pt idx="68">
                    <c:v>US</c:v>
                  </c:pt>
                  <c:pt idx="69">
                    <c:v>AU</c:v>
                  </c:pt>
                  <c:pt idx="70">
                    <c:v>CH</c:v>
                  </c:pt>
                  <c:pt idx="71">
                    <c:v>US</c:v>
                  </c:pt>
                  <c:pt idx="72">
                    <c:v>AU</c:v>
                  </c:pt>
                  <c:pt idx="73">
                    <c:v>CA</c:v>
                  </c:pt>
                  <c:pt idx="74">
                    <c:v>CH</c:v>
                  </c:pt>
                  <c:pt idx="75">
                    <c:v>DK</c:v>
                  </c:pt>
                  <c:pt idx="76">
                    <c:v>GB</c:v>
                  </c:pt>
                  <c:pt idx="77">
                    <c:v>IT</c:v>
                  </c:pt>
                  <c:pt idx="78">
                    <c:v>US</c:v>
                  </c:pt>
                  <c:pt idx="79">
                    <c:v>AU</c:v>
                  </c:pt>
                  <c:pt idx="80">
                    <c:v>DK</c:v>
                  </c:pt>
                  <c:pt idx="81">
                    <c:v>US</c:v>
                  </c:pt>
                  <c:pt idx="82">
                    <c:v>CA</c:v>
                  </c:pt>
                  <c:pt idx="83">
                    <c:v>CH</c:v>
                  </c:pt>
                  <c:pt idx="84">
                    <c:v>GB</c:v>
                  </c:pt>
                  <c:pt idx="85">
                    <c:v>IT</c:v>
                  </c:pt>
                  <c:pt idx="86">
                    <c:v>US</c:v>
                  </c:pt>
                  <c:pt idx="87">
                    <c:v>GB</c:v>
                  </c:pt>
                  <c:pt idx="88">
                    <c:v>US</c:v>
                  </c:pt>
                  <c:pt idx="89">
                    <c:v>DK</c:v>
                  </c:pt>
                  <c:pt idx="90">
                    <c:v>GB</c:v>
                  </c:pt>
                  <c:pt idx="91">
                    <c:v>IT</c:v>
                  </c:pt>
                  <c:pt idx="92">
                    <c:v>US</c:v>
                  </c:pt>
                  <c:pt idx="93">
                    <c:v>AU</c:v>
                  </c:pt>
                  <c:pt idx="94">
                    <c:v>CH</c:v>
                  </c:pt>
                  <c:pt idx="95">
                    <c:v>DK</c:v>
                  </c:pt>
                  <c:pt idx="96">
                    <c:v>GB</c:v>
                  </c:pt>
                  <c:pt idx="97">
                    <c:v>IT</c:v>
                  </c:pt>
                  <c:pt idx="98">
                    <c:v>US</c:v>
                  </c:pt>
                  <c:pt idx="99">
                    <c:v>AU</c:v>
                  </c:pt>
                  <c:pt idx="100">
                    <c:v>CA</c:v>
                  </c:pt>
                  <c:pt idx="101">
                    <c:v>CH</c:v>
                  </c:pt>
                  <c:pt idx="102">
                    <c:v>DK</c:v>
                  </c:pt>
                  <c:pt idx="103">
                    <c:v>GB</c:v>
                  </c:pt>
                  <c:pt idx="104">
                    <c:v>IT</c:v>
                  </c:pt>
                  <c:pt idx="105">
                    <c:v>US</c:v>
                  </c:pt>
                  <c:pt idx="106">
                    <c:v>AU</c:v>
                  </c:pt>
                  <c:pt idx="107">
                    <c:v>CA</c:v>
                  </c:pt>
                  <c:pt idx="108">
                    <c:v>DK</c:v>
                  </c:pt>
                  <c:pt idx="109">
                    <c:v>GB</c:v>
                  </c:pt>
                  <c:pt idx="110">
                    <c:v>IT</c:v>
                  </c:pt>
                  <c:pt idx="111">
                    <c:v>US</c:v>
                  </c:pt>
                  <c:pt idx="112">
                    <c:v>US</c:v>
                  </c:pt>
                </c:lvl>
                <c:lvl>
                  <c:pt idx="0">
                    <c:v>animation</c:v>
                  </c:pt>
                  <c:pt idx="6">
                    <c:v>audio</c:v>
                  </c:pt>
                  <c:pt idx="7">
                    <c:v>documentary</c:v>
                  </c:pt>
                  <c:pt idx="14">
                    <c:v>drama</c:v>
                  </c:pt>
                  <c:pt idx="19">
                    <c:v>electric music</c:v>
                  </c:pt>
                  <c:pt idx="22">
                    <c:v>fiction</c:v>
                  </c:pt>
                  <c:pt idx="26">
                    <c:v>food trucks</c:v>
                  </c:pt>
                  <c:pt idx="31">
                    <c:v>indie rock</c:v>
                  </c:pt>
                  <c:pt idx="38">
                    <c:v>jazz</c:v>
                  </c:pt>
                  <c:pt idx="44">
                    <c:v>metal</c:v>
                  </c:pt>
                  <c:pt idx="48">
                    <c:v>mobile games</c:v>
                  </c:pt>
                  <c:pt idx="51">
                    <c:v>nonfiction</c:v>
                  </c:pt>
                  <c:pt idx="58">
                    <c:v>photography books</c:v>
                  </c:pt>
                  <c:pt idx="62">
                    <c:v>plays</c:v>
                  </c:pt>
                  <c:pt idx="69">
                    <c:v>radio &amp; podcasts</c:v>
                  </c:pt>
                  <c:pt idx="72">
                    <c:v>rock</c:v>
                  </c:pt>
                  <c:pt idx="79">
                    <c:v>science fiction</c:v>
                  </c:pt>
                  <c:pt idx="82">
                    <c:v>shorts</c:v>
                  </c:pt>
                  <c:pt idx="87">
                    <c:v>television</c:v>
                  </c:pt>
                  <c:pt idx="89">
                    <c:v>translations</c:v>
                  </c:pt>
                  <c:pt idx="93">
                    <c:v>video games</c:v>
                  </c:pt>
                  <c:pt idx="99">
                    <c:v>wearables</c:v>
                  </c:pt>
                  <c:pt idx="106">
                    <c:v>web</c:v>
                  </c:pt>
                  <c:pt idx="112">
                    <c:v>world music</c:v>
                  </c:pt>
                  <c:pt idx="113">
                    <c:v>(blank)</c:v>
                  </c:pt>
                </c:lvl>
              </c:multiLvlStrCache>
            </c:multiLvlStrRef>
          </c:cat>
          <c:val>
            <c:numRef>
              <c:f>'Sub, category, and country'!$D$5:$D$256</c:f>
              <c:numCache>
                <c:formatCode>General</c:formatCode>
                <c:ptCount val="114"/>
                <c:pt idx="5">
                  <c:v>2</c:v>
                </c:pt>
                <c:pt idx="7">
                  <c:v>1</c:v>
                </c:pt>
                <c:pt idx="18">
                  <c:v>1</c:v>
                </c:pt>
                <c:pt idx="50">
                  <c:v>1</c:v>
                </c:pt>
                <c:pt idx="57">
                  <c:v>1</c:v>
                </c:pt>
                <c:pt idx="61">
                  <c:v>1</c:v>
                </c:pt>
                <c:pt idx="65">
                  <c:v>1</c:v>
                </c:pt>
                <c:pt idx="68">
                  <c:v>1</c:v>
                </c:pt>
                <c:pt idx="84">
                  <c:v>1</c:v>
                </c:pt>
                <c:pt idx="94">
                  <c:v>1</c:v>
                </c:pt>
                <c:pt idx="98">
                  <c:v>1</c:v>
                </c:pt>
                <c:pt idx="105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C-7E4C-82DE-48E006EDE0B2}"/>
            </c:ext>
          </c:extLst>
        </c:ser>
        <c:ser>
          <c:idx val="3"/>
          <c:order val="3"/>
          <c:tx>
            <c:strRef>
              <c:f>'Sub, category, and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53"/>
            </a:solidFill>
            <a:ln>
              <a:noFill/>
            </a:ln>
            <a:effectLst/>
          </c:spPr>
          <c:invertIfNegative val="0"/>
          <c:cat>
            <c:multiLvlStrRef>
              <c:f>'Sub, category, and country'!$A$5:$A$256</c:f>
              <c:multiLvlStrCache>
                <c:ptCount val="114"/>
                <c:lvl>
                  <c:pt idx="0">
                    <c:v>film &amp; video</c:v>
                  </c:pt>
                  <c:pt idx="1">
                    <c:v>film &amp; video</c:v>
                  </c:pt>
                  <c:pt idx="2">
                    <c:v>film &amp; video</c:v>
                  </c:pt>
                  <c:pt idx="3">
                    <c:v>film &amp; video</c:v>
                  </c:pt>
                  <c:pt idx="4">
                    <c:v>film &amp; video</c:v>
                  </c:pt>
                  <c:pt idx="5">
                    <c:v>film &amp; video</c:v>
                  </c:pt>
                  <c:pt idx="6">
                    <c:v>journalism</c:v>
                  </c:pt>
                  <c:pt idx="7">
                    <c:v>film &amp; video</c:v>
                  </c:pt>
                  <c:pt idx="8">
                    <c:v>film &amp; video</c:v>
                  </c:pt>
                  <c:pt idx="9">
                    <c:v>film &amp; video</c:v>
                  </c:pt>
                  <c:pt idx="10">
                    <c:v>film &amp; video</c:v>
                  </c:pt>
                  <c:pt idx="11">
                    <c:v>film &amp; video</c:v>
                  </c:pt>
                  <c:pt idx="12">
                    <c:v>film &amp; video</c:v>
                  </c:pt>
                  <c:pt idx="13">
                    <c:v>film &amp; video</c:v>
                  </c:pt>
                  <c:pt idx="14">
                    <c:v>film &amp; video</c:v>
                  </c:pt>
                  <c:pt idx="15">
                    <c:v>film &amp; video</c:v>
                  </c:pt>
                  <c:pt idx="16">
                    <c:v>film &amp; video</c:v>
                  </c:pt>
                  <c:pt idx="17">
                    <c:v>film &amp; video</c:v>
                  </c:pt>
                  <c:pt idx="18">
                    <c:v>film &amp; video</c:v>
                  </c:pt>
                  <c:pt idx="19">
                    <c:v>music</c:v>
                  </c:pt>
                  <c:pt idx="20">
                    <c:v>music</c:v>
                  </c:pt>
                  <c:pt idx="21">
                    <c:v>music</c:v>
                  </c:pt>
                  <c:pt idx="22">
                    <c:v>publishing</c:v>
                  </c:pt>
                  <c:pt idx="23">
                    <c:v>publishing</c:v>
                  </c:pt>
                  <c:pt idx="24">
                    <c:v>publishing</c:v>
                  </c:pt>
                  <c:pt idx="25">
                    <c:v>publishing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music</c:v>
                  </c:pt>
                  <c:pt idx="32">
                    <c:v>music</c:v>
                  </c:pt>
                  <c:pt idx="33">
                    <c:v>music</c:v>
                  </c:pt>
                  <c:pt idx="34">
                    <c:v>music</c:v>
                  </c:pt>
                  <c:pt idx="35">
                    <c:v>music</c:v>
                  </c:pt>
                  <c:pt idx="36">
                    <c:v>music</c:v>
                  </c:pt>
                  <c:pt idx="37">
                    <c:v>music</c:v>
                  </c:pt>
                  <c:pt idx="38">
                    <c:v>music</c:v>
                  </c:pt>
                  <c:pt idx="39">
                    <c:v>music</c:v>
                  </c:pt>
                  <c:pt idx="40">
                    <c:v>music</c:v>
                  </c:pt>
                  <c:pt idx="41">
                    <c:v>music</c:v>
                  </c:pt>
                  <c:pt idx="42">
                    <c:v>music</c:v>
                  </c:pt>
                  <c:pt idx="43">
                    <c:v>music</c:v>
                  </c:pt>
                  <c:pt idx="44">
                    <c:v>music</c:v>
                  </c:pt>
                  <c:pt idx="45">
                    <c:v>music</c:v>
                  </c:pt>
                  <c:pt idx="46">
                    <c:v>music</c:v>
                  </c:pt>
                  <c:pt idx="47">
                    <c:v>music</c:v>
                  </c:pt>
                  <c:pt idx="48">
                    <c:v>games</c:v>
                  </c:pt>
                  <c:pt idx="49">
                    <c:v>games</c:v>
                  </c:pt>
                  <c:pt idx="50">
                    <c:v>games</c:v>
                  </c:pt>
                  <c:pt idx="51">
                    <c:v>publishing</c:v>
                  </c:pt>
                  <c:pt idx="52">
                    <c:v>publishing</c:v>
                  </c:pt>
                  <c:pt idx="53">
                    <c:v>publishing</c:v>
                  </c:pt>
                  <c:pt idx="54">
                    <c:v>publishing</c:v>
                  </c:pt>
                  <c:pt idx="55">
                    <c:v>publishing</c:v>
                  </c:pt>
                  <c:pt idx="56">
                    <c:v>publishing</c:v>
                  </c:pt>
                  <c:pt idx="57">
                    <c:v>publishing</c:v>
                  </c:pt>
                  <c:pt idx="58">
                    <c:v>photography</c:v>
                  </c:pt>
                  <c:pt idx="59">
                    <c:v>photography</c:v>
                  </c:pt>
                  <c:pt idx="60">
                    <c:v>photography</c:v>
                  </c:pt>
                  <c:pt idx="61">
                    <c:v>photography</c:v>
                  </c:pt>
                  <c:pt idx="62">
                    <c:v>theater</c:v>
                  </c:pt>
                  <c:pt idx="63">
                    <c:v>theater</c:v>
                  </c:pt>
                  <c:pt idx="64">
                    <c:v>theater</c:v>
                  </c:pt>
                  <c:pt idx="65">
                    <c:v>theater</c:v>
                  </c:pt>
                  <c:pt idx="66">
                    <c:v>theater</c:v>
                  </c:pt>
                  <c:pt idx="67">
                    <c:v>theater</c:v>
                  </c:pt>
                  <c:pt idx="68">
                    <c:v>theater</c:v>
                  </c:pt>
                  <c:pt idx="69">
                    <c:v>publishing</c:v>
                  </c:pt>
                  <c:pt idx="70">
                    <c:v>publishing</c:v>
                  </c:pt>
                  <c:pt idx="71">
                    <c:v>publishing</c:v>
                  </c:pt>
                  <c:pt idx="72">
                    <c:v>music</c:v>
                  </c:pt>
                  <c:pt idx="73">
                    <c:v>music</c:v>
                  </c:pt>
                  <c:pt idx="74">
                    <c:v>music</c:v>
                  </c:pt>
                  <c:pt idx="75">
                    <c:v>music</c:v>
                  </c:pt>
                  <c:pt idx="76">
                    <c:v>music</c:v>
                  </c:pt>
                  <c:pt idx="77">
                    <c:v>music</c:v>
                  </c:pt>
                  <c:pt idx="78">
                    <c:v>music</c:v>
                  </c:pt>
                  <c:pt idx="79">
                    <c:v>film &amp; video</c:v>
                  </c:pt>
                  <c:pt idx="80">
                    <c:v>film &amp; video</c:v>
                  </c:pt>
                  <c:pt idx="81">
                    <c:v>film &amp; video</c:v>
                  </c:pt>
                  <c:pt idx="82">
                    <c:v>film &amp; video</c:v>
                  </c:pt>
                  <c:pt idx="83">
                    <c:v>film &amp; video</c:v>
                  </c:pt>
                  <c:pt idx="84">
                    <c:v>film &amp; video</c:v>
                  </c:pt>
                  <c:pt idx="85">
                    <c:v>film &amp; video</c:v>
                  </c:pt>
                  <c:pt idx="86">
                    <c:v>film &amp; video</c:v>
                  </c:pt>
                  <c:pt idx="87">
                    <c:v>film &amp; video</c:v>
                  </c:pt>
                  <c:pt idx="88">
                    <c:v>film &amp; video</c:v>
                  </c:pt>
                  <c:pt idx="89">
                    <c:v>publishing</c:v>
                  </c:pt>
                  <c:pt idx="90">
                    <c:v>publishing</c:v>
                  </c:pt>
                  <c:pt idx="91">
                    <c:v>publishing</c:v>
                  </c:pt>
                  <c:pt idx="92">
                    <c:v>publishing</c:v>
                  </c:pt>
                  <c:pt idx="93">
                    <c:v>games</c:v>
                  </c:pt>
                  <c:pt idx="94">
                    <c:v>games</c:v>
                  </c:pt>
                  <c:pt idx="95">
                    <c:v>games</c:v>
                  </c:pt>
                  <c:pt idx="96">
                    <c:v>games</c:v>
                  </c:pt>
                  <c:pt idx="97">
                    <c:v>games</c:v>
                  </c:pt>
                  <c:pt idx="98">
                    <c:v>games</c:v>
                  </c:pt>
                  <c:pt idx="99">
                    <c:v>technology</c:v>
                  </c:pt>
                  <c:pt idx="100">
                    <c:v>technology</c:v>
                  </c:pt>
                  <c:pt idx="101">
                    <c:v>technology</c:v>
                  </c:pt>
                  <c:pt idx="102">
                    <c:v>technology</c:v>
                  </c:pt>
                  <c:pt idx="103">
                    <c:v>technology</c:v>
                  </c:pt>
                  <c:pt idx="104">
                    <c:v>technology</c:v>
                  </c:pt>
                  <c:pt idx="105">
                    <c:v>technology</c:v>
                  </c:pt>
                  <c:pt idx="106">
                    <c:v>technology</c:v>
                  </c:pt>
                  <c:pt idx="107">
                    <c:v>technology</c:v>
                  </c:pt>
                  <c:pt idx="108">
                    <c:v>technology</c:v>
                  </c:pt>
                  <c:pt idx="109">
                    <c:v>technology</c:v>
                  </c:pt>
                  <c:pt idx="110">
                    <c:v>technology</c:v>
                  </c:pt>
                  <c:pt idx="111">
                    <c:v>technology</c:v>
                  </c:pt>
                  <c:pt idx="112">
                    <c:v>music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IT</c:v>
                  </c:pt>
                  <c:pt idx="5">
                    <c:v>US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CH</c:v>
                  </c:pt>
                  <c:pt idx="10">
                    <c:v>DK</c:v>
                  </c:pt>
                  <c:pt idx="11">
                    <c:v>GB</c:v>
                  </c:pt>
                  <c:pt idx="12">
                    <c:v>IT</c:v>
                  </c:pt>
                  <c:pt idx="13">
                    <c:v>US</c:v>
                  </c:pt>
                  <c:pt idx="14">
                    <c:v>AU</c:v>
                  </c:pt>
                  <c:pt idx="15">
                    <c:v>CA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US</c:v>
                  </c:pt>
                  <c:pt idx="19">
                    <c:v>GB</c:v>
                  </c:pt>
                  <c:pt idx="20">
                    <c:v>IT</c:v>
                  </c:pt>
                  <c:pt idx="21">
                    <c:v>US</c:v>
                  </c:pt>
                  <c:pt idx="22">
                    <c:v>CA</c:v>
                  </c:pt>
                  <c:pt idx="23">
                    <c:v>DK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GB</c:v>
                  </c:pt>
                  <c:pt idx="29">
                    <c:v>IT</c:v>
                  </c:pt>
                  <c:pt idx="30">
                    <c:v>US</c:v>
                  </c:pt>
                  <c:pt idx="31">
                    <c:v>AU</c:v>
                  </c:pt>
                  <c:pt idx="32">
                    <c:v>CA</c:v>
                  </c:pt>
                  <c:pt idx="33">
                    <c:v>CH</c:v>
                  </c:pt>
                  <c:pt idx="34">
                    <c:v>DK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US</c:v>
                  </c:pt>
                  <c:pt idx="38">
                    <c:v>AU</c:v>
                  </c:pt>
                  <c:pt idx="39">
                    <c:v>CA</c:v>
                  </c:pt>
                  <c:pt idx="40">
                    <c:v>CH</c:v>
                  </c:pt>
                  <c:pt idx="41">
                    <c:v>DK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DK</c:v>
                  </c:pt>
                  <c:pt idx="45">
                    <c:v>GB</c:v>
                  </c:pt>
                  <c:pt idx="46">
                    <c:v>IT</c:v>
                  </c:pt>
                  <c:pt idx="47">
                    <c:v>US</c:v>
                  </c:pt>
                  <c:pt idx="48">
                    <c:v>AU</c:v>
                  </c:pt>
                  <c:pt idx="49">
                    <c:v>IT</c:v>
                  </c:pt>
                  <c:pt idx="50">
                    <c:v>US</c:v>
                  </c:pt>
                  <c:pt idx="51">
                    <c:v>AU</c:v>
                  </c:pt>
                  <c:pt idx="52">
                    <c:v>CA</c:v>
                  </c:pt>
                  <c:pt idx="53">
                    <c:v>CH</c:v>
                  </c:pt>
                  <c:pt idx="54">
                    <c:v>DK</c:v>
                  </c:pt>
                  <c:pt idx="55">
                    <c:v>GB</c:v>
                  </c:pt>
                  <c:pt idx="56">
                    <c:v>IT</c:v>
                  </c:pt>
                  <c:pt idx="57">
                    <c:v>US</c:v>
                  </c:pt>
                  <c:pt idx="58">
                    <c:v>AU</c:v>
                  </c:pt>
                  <c:pt idx="59">
                    <c:v>CA</c:v>
                  </c:pt>
                  <c:pt idx="60">
                    <c:v>IT</c:v>
                  </c:pt>
                  <c:pt idx="61">
                    <c:v>US</c:v>
                  </c:pt>
                  <c:pt idx="62">
                    <c:v>AU</c:v>
                  </c:pt>
                  <c:pt idx="63">
                    <c:v>CA</c:v>
                  </c:pt>
                  <c:pt idx="64">
                    <c:v>CH</c:v>
                  </c:pt>
                  <c:pt idx="65">
                    <c:v>DK</c:v>
                  </c:pt>
                  <c:pt idx="66">
                    <c:v>GB</c:v>
                  </c:pt>
                  <c:pt idx="67">
                    <c:v>IT</c:v>
                  </c:pt>
                  <c:pt idx="68">
                    <c:v>US</c:v>
                  </c:pt>
                  <c:pt idx="69">
                    <c:v>AU</c:v>
                  </c:pt>
                  <c:pt idx="70">
                    <c:v>CH</c:v>
                  </c:pt>
                  <c:pt idx="71">
                    <c:v>US</c:v>
                  </c:pt>
                  <c:pt idx="72">
                    <c:v>AU</c:v>
                  </c:pt>
                  <c:pt idx="73">
                    <c:v>CA</c:v>
                  </c:pt>
                  <c:pt idx="74">
                    <c:v>CH</c:v>
                  </c:pt>
                  <c:pt idx="75">
                    <c:v>DK</c:v>
                  </c:pt>
                  <c:pt idx="76">
                    <c:v>GB</c:v>
                  </c:pt>
                  <c:pt idx="77">
                    <c:v>IT</c:v>
                  </c:pt>
                  <c:pt idx="78">
                    <c:v>US</c:v>
                  </c:pt>
                  <c:pt idx="79">
                    <c:v>AU</c:v>
                  </c:pt>
                  <c:pt idx="80">
                    <c:v>DK</c:v>
                  </c:pt>
                  <c:pt idx="81">
                    <c:v>US</c:v>
                  </c:pt>
                  <c:pt idx="82">
                    <c:v>CA</c:v>
                  </c:pt>
                  <c:pt idx="83">
                    <c:v>CH</c:v>
                  </c:pt>
                  <c:pt idx="84">
                    <c:v>GB</c:v>
                  </c:pt>
                  <c:pt idx="85">
                    <c:v>IT</c:v>
                  </c:pt>
                  <c:pt idx="86">
                    <c:v>US</c:v>
                  </c:pt>
                  <c:pt idx="87">
                    <c:v>GB</c:v>
                  </c:pt>
                  <c:pt idx="88">
                    <c:v>US</c:v>
                  </c:pt>
                  <c:pt idx="89">
                    <c:v>DK</c:v>
                  </c:pt>
                  <c:pt idx="90">
                    <c:v>GB</c:v>
                  </c:pt>
                  <c:pt idx="91">
                    <c:v>IT</c:v>
                  </c:pt>
                  <c:pt idx="92">
                    <c:v>US</c:v>
                  </c:pt>
                  <c:pt idx="93">
                    <c:v>AU</c:v>
                  </c:pt>
                  <c:pt idx="94">
                    <c:v>CH</c:v>
                  </c:pt>
                  <c:pt idx="95">
                    <c:v>DK</c:v>
                  </c:pt>
                  <c:pt idx="96">
                    <c:v>GB</c:v>
                  </c:pt>
                  <c:pt idx="97">
                    <c:v>IT</c:v>
                  </c:pt>
                  <c:pt idx="98">
                    <c:v>US</c:v>
                  </c:pt>
                  <c:pt idx="99">
                    <c:v>AU</c:v>
                  </c:pt>
                  <c:pt idx="100">
                    <c:v>CA</c:v>
                  </c:pt>
                  <c:pt idx="101">
                    <c:v>CH</c:v>
                  </c:pt>
                  <c:pt idx="102">
                    <c:v>DK</c:v>
                  </c:pt>
                  <c:pt idx="103">
                    <c:v>GB</c:v>
                  </c:pt>
                  <c:pt idx="104">
                    <c:v>IT</c:v>
                  </c:pt>
                  <c:pt idx="105">
                    <c:v>US</c:v>
                  </c:pt>
                  <c:pt idx="106">
                    <c:v>AU</c:v>
                  </c:pt>
                  <c:pt idx="107">
                    <c:v>CA</c:v>
                  </c:pt>
                  <c:pt idx="108">
                    <c:v>DK</c:v>
                  </c:pt>
                  <c:pt idx="109">
                    <c:v>GB</c:v>
                  </c:pt>
                  <c:pt idx="110">
                    <c:v>IT</c:v>
                  </c:pt>
                  <c:pt idx="111">
                    <c:v>US</c:v>
                  </c:pt>
                  <c:pt idx="112">
                    <c:v>US</c:v>
                  </c:pt>
                </c:lvl>
                <c:lvl>
                  <c:pt idx="0">
                    <c:v>animation</c:v>
                  </c:pt>
                  <c:pt idx="6">
                    <c:v>audio</c:v>
                  </c:pt>
                  <c:pt idx="7">
                    <c:v>documentary</c:v>
                  </c:pt>
                  <c:pt idx="14">
                    <c:v>drama</c:v>
                  </c:pt>
                  <c:pt idx="19">
                    <c:v>electric music</c:v>
                  </c:pt>
                  <c:pt idx="22">
                    <c:v>fiction</c:v>
                  </c:pt>
                  <c:pt idx="26">
                    <c:v>food trucks</c:v>
                  </c:pt>
                  <c:pt idx="31">
                    <c:v>indie rock</c:v>
                  </c:pt>
                  <c:pt idx="38">
                    <c:v>jazz</c:v>
                  </c:pt>
                  <c:pt idx="44">
                    <c:v>metal</c:v>
                  </c:pt>
                  <c:pt idx="48">
                    <c:v>mobile games</c:v>
                  </c:pt>
                  <c:pt idx="51">
                    <c:v>nonfiction</c:v>
                  </c:pt>
                  <c:pt idx="58">
                    <c:v>photography books</c:v>
                  </c:pt>
                  <c:pt idx="62">
                    <c:v>plays</c:v>
                  </c:pt>
                  <c:pt idx="69">
                    <c:v>radio &amp; podcasts</c:v>
                  </c:pt>
                  <c:pt idx="72">
                    <c:v>rock</c:v>
                  </c:pt>
                  <c:pt idx="79">
                    <c:v>science fiction</c:v>
                  </c:pt>
                  <c:pt idx="82">
                    <c:v>shorts</c:v>
                  </c:pt>
                  <c:pt idx="87">
                    <c:v>television</c:v>
                  </c:pt>
                  <c:pt idx="89">
                    <c:v>translations</c:v>
                  </c:pt>
                  <c:pt idx="93">
                    <c:v>video games</c:v>
                  </c:pt>
                  <c:pt idx="99">
                    <c:v>wearables</c:v>
                  </c:pt>
                  <c:pt idx="106">
                    <c:v>web</c:v>
                  </c:pt>
                  <c:pt idx="112">
                    <c:v>world music</c:v>
                  </c:pt>
                  <c:pt idx="113">
                    <c:v>(blank)</c:v>
                  </c:pt>
                </c:lvl>
              </c:multiLvlStrCache>
            </c:multiLvlStrRef>
          </c:cat>
          <c:val>
            <c:numRef>
              <c:f>'Sub, category, and country'!$E$5:$E$256</c:f>
              <c:numCache>
                <c:formatCode>General</c:formatCode>
                <c:ptCount val="114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25</c:v>
                </c:pt>
                <c:pt idx="14">
                  <c:v>3</c:v>
                </c:pt>
                <c:pt idx="16">
                  <c:v>2</c:v>
                </c:pt>
                <c:pt idx="18">
                  <c:v>17</c:v>
                </c:pt>
                <c:pt idx="21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8">
                  <c:v>4</c:v>
                </c:pt>
                <c:pt idx="30">
                  <c:v>17</c:v>
                </c:pt>
                <c:pt idx="31">
                  <c:v>1</c:v>
                </c:pt>
                <c:pt idx="32">
                  <c:v>2</c:v>
                </c:pt>
                <c:pt idx="35">
                  <c:v>2</c:v>
                </c:pt>
                <c:pt idx="37">
                  <c:v>18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6</c:v>
                </c:pt>
                <c:pt idx="45">
                  <c:v>1</c:v>
                </c:pt>
                <c:pt idx="47">
                  <c:v>3</c:v>
                </c:pt>
                <c:pt idx="48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6">
                  <c:v>1</c:v>
                </c:pt>
                <c:pt idx="57">
                  <c:v>8</c:v>
                </c:pt>
                <c:pt idx="58">
                  <c:v>1</c:v>
                </c:pt>
                <c:pt idx="60">
                  <c:v>1</c:v>
                </c:pt>
                <c:pt idx="61">
                  <c:v>24</c:v>
                </c:pt>
                <c:pt idx="62">
                  <c:v>6</c:v>
                </c:pt>
                <c:pt idx="63">
                  <c:v>7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10</c:v>
                </c:pt>
                <c:pt idx="68">
                  <c:v>149</c:v>
                </c:pt>
                <c:pt idx="70">
                  <c:v>1</c:v>
                </c:pt>
                <c:pt idx="71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39</c:v>
                </c:pt>
                <c:pt idx="79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9</c:v>
                </c:pt>
                <c:pt idx="89">
                  <c:v>2</c:v>
                </c:pt>
                <c:pt idx="92">
                  <c:v>12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19</c:v>
                </c:pt>
                <c:pt idx="106">
                  <c:v>4</c:v>
                </c:pt>
                <c:pt idx="107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26</c:v>
                </c:pt>
                <c:pt idx="1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C-7E4C-82DE-48E006EDE0B2}"/>
            </c:ext>
          </c:extLst>
        </c:ser>
        <c:ser>
          <c:idx val="4"/>
          <c:order val="4"/>
          <c:tx>
            <c:strRef>
              <c:f>'Sub, category, and country'!$F$3:$F$4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'Sub, category, and country'!$A$5:$A$256</c:f>
              <c:multiLvlStrCache>
                <c:ptCount val="114"/>
                <c:lvl>
                  <c:pt idx="0">
                    <c:v>film &amp; video</c:v>
                  </c:pt>
                  <c:pt idx="1">
                    <c:v>film &amp; video</c:v>
                  </c:pt>
                  <c:pt idx="2">
                    <c:v>film &amp; video</c:v>
                  </c:pt>
                  <c:pt idx="3">
                    <c:v>film &amp; video</c:v>
                  </c:pt>
                  <c:pt idx="4">
                    <c:v>film &amp; video</c:v>
                  </c:pt>
                  <c:pt idx="5">
                    <c:v>film &amp; video</c:v>
                  </c:pt>
                  <c:pt idx="6">
                    <c:v>journalism</c:v>
                  </c:pt>
                  <c:pt idx="7">
                    <c:v>film &amp; video</c:v>
                  </c:pt>
                  <c:pt idx="8">
                    <c:v>film &amp; video</c:v>
                  </c:pt>
                  <c:pt idx="9">
                    <c:v>film &amp; video</c:v>
                  </c:pt>
                  <c:pt idx="10">
                    <c:v>film &amp; video</c:v>
                  </c:pt>
                  <c:pt idx="11">
                    <c:v>film &amp; video</c:v>
                  </c:pt>
                  <c:pt idx="12">
                    <c:v>film &amp; video</c:v>
                  </c:pt>
                  <c:pt idx="13">
                    <c:v>film &amp; video</c:v>
                  </c:pt>
                  <c:pt idx="14">
                    <c:v>film &amp; video</c:v>
                  </c:pt>
                  <c:pt idx="15">
                    <c:v>film &amp; video</c:v>
                  </c:pt>
                  <c:pt idx="16">
                    <c:v>film &amp; video</c:v>
                  </c:pt>
                  <c:pt idx="17">
                    <c:v>film &amp; video</c:v>
                  </c:pt>
                  <c:pt idx="18">
                    <c:v>film &amp; video</c:v>
                  </c:pt>
                  <c:pt idx="19">
                    <c:v>music</c:v>
                  </c:pt>
                  <c:pt idx="20">
                    <c:v>music</c:v>
                  </c:pt>
                  <c:pt idx="21">
                    <c:v>music</c:v>
                  </c:pt>
                  <c:pt idx="22">
                    <c:v>publishing</c:v>
                  </c:pt>
                  <c:pt idx="23">
                    <c:v>publishing</c:v>
                  </c:pt>
                  <c:pt idx="24">
                    <c:v>publishing</c:v>
                  </c:pt>
                  <c:pt idx="25">
                    <c:v>publishing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music</c:v>
                  </c:pt>
                  <c:pt idx="32">
                    <c:v>music</c:v>
                  </c:pt>
                  <c:pt idx="33">
                    <c:v>music</c:v>
                  </c:pt>
                  <c:pt idx="34">
                    <c:v>music</c:v>
                  </c:pt>
                  <c:pt idx="35">
                    <c:v>music</c:v>
                  </c:pt>
                  <c:pt idx="36">
                    <c:v>music</c:v>
                  </c:pt>
                  <c:pt idx="37">
                    <c:v>music</c:v>
                  </c:pt>
                  <c:pt idx="38">
                    <c:v>music</c:v>
                  </c:pt>
                  <c:pt idx="39">
                    <c:v>music</c:v>
                  </c:pt>
                  <c:pt idx="40">
                    <c:v>music</c:v>
                  </c:pt>
                  <c:pt idx="41">
                    <c:v>music</c:v>
                  </c:pt>
                  <c:pt idx="42">
                    <c:v>music</c:v>
                  </c:pt>
                  <c:pt idx="43">
                    <c:v>music</c:v>
                  </c:pt>
                  <c:pt idx="44">
                    <c:v>music</c:v>
                  </c:pt>
                  <c:pt idx="45">
                    <c:v>music</c:v>
                  </c:pt>
                  <c:pt idx="46">
                    <c:v>music</c:v>
                  </c:pt>
                  <c:pt idx="47">
                    <c:v>music</c:v>
                  </c:pt>
                  <c:pt idx="48">
                    <c:v>games</c:v>
                  </c:pt>
                  <c:pt idx="49">
                    <c:v>games</c:v>
                  </c:pt>
                  <c:pt idx="50">
                    <c:v>games</c:v>
                  </c:pt>
                  <c:pt idx="51">
                    <c:v>publishing</c:v>
                  </c:pt>
                  <c:pt idx="52">
                    <c:v>publishing</c:v>
                  </c:pt>
                  <c:pt idx="53">
                    <c:v>publishing</c:v>
                  </c:pt>
                  <c:pt idx="54">
                    <c:v>publishing</c:v>
                  </c:pt>
                  <c:pt idx="55">
                    <c:v>publishing</c:v>
                  </c:pt>
                  <c:pt idx="56">
                    <c:v>publishing</c:v>
                  </c:pt>
                  <c:pt idx="57">
                    <c:v>publishing</c:v>
                  </c:pt>
                  <c:pt idx="58">
                    <c:v>photography</c:v>
                  </c:pt>
                  <c:pt idx="59">
                    <c:v>photography</c:v>
                  </c:pt>
                  <c:pt idx="60">
                    <c:v>photography</c:v>
                  </c:pt>
                  <c:pt idx="61">
                    <c:v>photography</c:v>
                  </c:pt>
                  <c:pt idx="62">
                    <c:v>theater</c:v>
                  </c:pt>
                  <c:pt idx="63">
                    <c:v>theater</c:v>
                  </c:pt>
                  <c:pt idx="64">
                    <c:v>theater</c:v>
                  </c:pt>
                  <c:pt idx="65">
                    <c:v>theater</c:v>
                  </c:pt>
                  <c:pt idx="66">
                    <c:v>theater</c:v>
                  </c:pt>
                  <c:pt idx="67">
                    <c:v>theater</c:v>
                  </c:pt>
                  <c:pt idx="68">
                    <c:v>theater</c:v>
                  </c:pt>
                  <c:pt idx="69">
                    <c:v>publishing</c:v>
                  </c:pt>
                  <c:pt idx="70">
                    <c:v>publishing</c:v>
                  </c:pt>
                  <c:pt idx="71">
                    <c:v>publishing</c:v>
                  </c:pt>
                  <c:pt idx="72">
                    <c:v>music</c:v>
                  </c:pt>
                  <c:pt idx="73">
                    <c:v>music</c:v>
                  </c:pt>
                  <c:pt idx="74">
                    <c:v>music</c:v>
                  </c:pt>
                  <c:pt idx="75">
                    <c:v>music</c:v>
                  </c:pt>
                  <c:pt idx="76">
                    <c:v>music</c:v>
                  </c:pt>
                  <c:pt idx="77">
                    <c:v>music</c:v>
                  </c:pt>
                  <c:pt idx="78">
                    <c:v>music</c:v>
                  </c:pt>
                  <c:pt idx="79">
                    <c:v>film &amp; video</c:v>
                  </c:pt>
                  <c:pt idx="80">
                    <c:v>film &amp; video</c:v>
                  </c:pt>
                  <c:pt idx="81">
                    <c:v>film &amp; video</c:v>
                  </c:pt>
                  <c:pt idx="82">
                    <c:v>film &amp; video</c:v>
                  </c:pt>
                  <c:pt idx="83">
                    <c:v>film &amp; video</c:v>
                  </c:pt>
                  <c:pt idx="84">
                    <c:v>film &amp; video</c:v>
                  </c:pt>
                  <c:pt idx="85">
                    <c:v>film &amp; video</c:v>
                  </c:pt>
                  <c:pt idx="86">
                    <c:v>film &amp; video</c:v>
                  </c:pt>
                  <c:pt idx="87">
                    <c:v>film &amp; video</c:v>
                  </c:pt>
                  <c:pt idx="88">
                    <c:v>film &amp; video</c:v>
                  </c:pt>
                  <c:pt idx="89">
                    <c:v>publishing</c:v>
                  </c:pt>
                  <c:pt idx="90">
                    <c:v>publishing</c:v>
                  </c:pt>
                  <c:pt idx="91">
                    <c:v>publishing</c:v>
                  </c:pt>
                  <c:pt idx="92">
                    <c:v>publishing</c:v>
                  </c:pt>
                  <c:pt idx="93">
                    <c:v>games</c:v>
                  </c:pt>
                  <c:pt idx="94">
                    <c:v>games</c:v>
                  </c:pt>
                  <c:pt idx="95">
                    <c:v>games</c:v>
                  </c:pt>
                  <c:pt idx="96">
                    <c:v>games</c:v>
                  </c:pt>
                  <c:pt idx="97">
                    <c:v>games</c:v>
                  </c:pt>
                  <c:pt idx="98">
                    <c:v>games</c:v>
                  </c:pt>
                  <c:pt idx="99">
                    <c:v>technology</c:v>
                  </c:pt>
                  <c:pt idx="100">
                    <c:v>technology</c:v>
                  </c:pt>
                  <c:pt idx="101">
                    <c:v>technology</c:v>
                  </c:pt>
                  <c:pt idx="102">
                    <c:v>technology</c:v>
                  </c:pt>
                  <c:pt idx="103">
                    <c:v>technology</c:v>
                  </c:pt>
                  <c:pt idx="104">
                    <c:v>technology</c:v>
                  </c:pt>
                  <c:pt idx="105">
                    <c:v>technology</c:v>
                  </c:pt>
                  <c:pt idx="106">
                    <c:v>technology</c:v>
                  </c:pt>
                  <c:pt idx="107">
                    <c:v>technology</c:v>
                  </c:pt>
                  <c:pt idx="108">
                    <c:v>technology</c:v>
                  </c:pt>
                  <c:pt idx="109">
                    <c:v>technology</c:v>
                  </c:pt>
                  <c:pt idx="110">
                    <c:v>technology</c:v>
                  </c:pt>
                  <c:pt idx="111">
                    <c:v>technology</c:v>
                  </c:pt>
                  <c:pt idx="112">
                    <c:v>music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IT</c:v>
                  </c:pt>
                  <c:pt idx="5">
                    <c:v>US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CH</c:v>
                  </c:pt>
                  <c:pt idx="10">
                    <c:v>DK</c:v>
                  </c:pt>
                  <c:pt idx="11">
                    <c:v>GB</c:v>
                  </c:pt>
                  <c:pt idx="12">
                    <c:v>IT</c:v>
                  </c:pt>
                  <c:pt idx="13">
                    <c:v>US</c:v>
                  </c:pt>
                  <c:pt idx="14">
                    <c:v>AU</c:v>
                  </c:pt>
                  <c:pt idx="15">
                    <c:v>CA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US</c:v>
                  </c:pt>
                  <c:pt idx="19">
                    <c:v>GB</c:v>
                  </c:pt>
                  <c:pt idx="20">
                    <c:v>IT</c:v>
                  </c:pt>
                  <c:pt idx="21">
                    <c:v>US</c:v>
                  </c:pt>
                  <c:pt idx="22">
                    <c:v>CA</c:v>
                  </c:pt>
                  <c:pt idx="23">
                    <c:v>DK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GB</c:v>
                  </c:pt>
                  <c:pt idx="29">
                    <c:v>IT</c:v>
                  </c:pt>
                  <c:pt idx="30">
                    <c:v>US</c:v>
                  </c:pt>
                  <c:pt idx="31">
                    <c:v>AU</c:v>
                  </c:pt>
                  <c:pt idx="32">
                    <c:v>CA</c:v>
                  </c:pt>
                  <c:pt idx="33">
                    <c:v>CH</c:v>
                  </c:pt>
                  <c:pt idx="34">
                    <c:v>DK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US</c:v>
                  </c:pt>
                  <c:pt idx="38">
                    <c:v>AU</c:v>
                  </c:pt>
                  <c:pt idx="39">
                    <c:v>CA</c:v>
                  </c:pt>
                  <c:pt idx="40">
                    <c:v>CH</c:v>
                  </c:pt>
                  <c:pt idx="41">
                    <c:v>DK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DK</c:v>
                  </c:pt>
                  <c:pt idx="45">
                    <c:v>GB</c:v>
                  </c:pt>
                  <c:pt idx="46">
                    <c:v>IT</c:v>
                  </c:pt>
                  <c:pt idx="47">
                    <c:v>US</c:v>
                  </c:pt>
                  <c:pt idx="48">
                    <c:v>AU</c:v>
                  </c:pt>
                  <c:pt idx="49">
                    <c:v>IT</c:v>
                  </c:pt>
                  <c:pt idx="50">
                    <c:v>US</c:v>
                  </c:pt>
                  <c:pt idx="51">
                    <c:v>AU</c:v>
                  </c:pt>
                  <c:pt idx="52">
                    <c:v>CA</c:v>
                  </c:pt>
                  <c:pt idx="53">
                    <c:v>CH</c:v>
                  </c:pt>
                  <c:pt idx="54">
                    <c:v>DK</c:v>
                  </c:pt>
                  <c:pt idx="55">
                    <c:v>GB</c:v>
                  </c:pt>
                  <c:pt idx="56">
                    <c:v>IT</c:v>
                  </c:pt>
                  <c:pt idx="57">
                    <c:v>US</c:v>
                  </c:pt>
                  <c:pt idx="58">
                    <c:v>AU</c:v>
                  </c:pt>
                  <c:pt idx="59">
                    <c:v>CA</c:v>
                  </c:pt>
                  <c:pt idx="60">
                    <c:v>IT</c:v>
                  </c:pt>
                  <c:pt idx="61">
                    <c:v>US</c:v>
                  </c:pt>
                  <c:pt idx="62">
                    <c:v>AU</c:v>
                  </c:pt>
                  <c:pt idx="63">
                    <c:v>CA</c:v>
                  </c:pt>
                  <c:pt idx="64">
                    <c:v>CH</c:v>
                  </c:pt>
                  <c:pt idx="65">
                    <c:v>DK</c:v>
                  </c:pt>
                  <c:pt idx="66">
                    <c:v>GB</c:v>
                  </c:pt>
                  <c:pt idx="67">
                    <c:v>IT</c:v>
                  </c:pt>
                  <c:pt idx="68">
                    <c:v>US</c:v>
                  </c:pt>
                  <c:pt idx="69">
                    <c:v>AU</c:v>
                  </c:pt>
                  <c:pt idx="70">
                    <c:v>CH</c:v>
                  </c:pt>
                  <c:pt idx="71">
                    <c:v>US</c:v>
                  </c:pt>
                  <c:pt idx="72">
                    <c:v>AU</c:v>
                  </c:pt>
                  <c:pt idx="73">
                    <c:v>CA</c:v>
                  </c:pt>
                  <c:pt idx="74">
                    <c:v>CH</c:v>
                  </c:pt>
                  <c:pt idx="75">
                    <c:v>DK</c:v>
                  </c:pt>
                  <c:pt idx="76">
                    <c:v>GB</c:v>
                  </c:pt>
                  <c:pt idx="77">
                    <c:v>IT</c:v>
                  </c:pt>
                  <c:pt idx="78">
                    <c:v>US</c:v>
                  </c:pt>
                  <c:pt idx="79">
                    <c:v>AU</c:v>
                  </c:pt>
                  <c:pt idx="80">
                    <c:v>DK</c:v>
                  </c:pt>
                  <c:pt idx="81">
                    <c:v>US</c:v>
                  </c:pt>
                  <c:pt idx="82">
                    <c:v>CA</c:v>
                  </c:pt>
                  <c:pt idx="83">
                    <c:v>CH</c:v>
                  </c:pt>
                  <c:pt idx="84">
                    <c:v>GB</c:v>
                  </c:pt>
                  <c:pt idx="85">
                    <c:v>IT</c:v>
                  </c:pt>
                  <c:pt idx="86">
                    <c:v>US</c:v>
                  </c:pt>
                  <c:pt idx="87">
                    <c:v>GB</c:v>
                  </c:pt>
                  <c:pt idx="88">
                    <c:v>US</c:v>
                  </c:pt>
                  <c:pt idx="89">
                    <c:v>DK</c:v>
                  </c:pt>
                  <c:pt idx="90">
                    <c:v>GB</c:v>
                  </c:pt>
                  <c:pt idx="91">
                    <c:v>IT</c:v>
                  </c:pt>
                  <c:pt idx="92">
                    <c:v>US</c:v>
                  </c:pt>
                  <c:pt idx="93">
                    <c:v>AU</c:v>
                  </c:pt>
                  <c:pt idx="94">
                    <c:v>CH</c:v>
                  </c:pt>
                  <c:pt idx="95">
                    <c:v>DK</c:v>
                  </c:pt>
                  <c:pt idx="96">
                    <c:v>GB</c:v>
                  </c:pt>
                  <c:pt idx="97">
                    <c:v>IT</c:v>
                  </c:pt>
                  <c:pt idx="98">
                    <c:v>US</c:v>
                  </c:pt>
                  <c:pt idx="99">
                    <c:v>AU</c:v>
                  </c:pt>
                  <c:pt idx="100">
                    <c:v>CA</c:v>
                  </c:pt>
                  <c:pt idx="101">
                    <c:v>CH</c:v>
                  </c:pt>
                  <c:pt idx="102">
                    <c:v>DK</c:v>
                  </c:pt>
                  <c:pt idx="103">
                    <c:v>GB</c:v>
                  </c:pt>
                  <c:pt idx="104">
                    <c:v>IT</c:v>
                  </c:pt>
                  <c:pt idx="105">
                    <c:v>US</c:v>
                  </c:pt>
                  <c:pt idx="106">
                    <c:v>AU</c:v>
                  </c:pt>
                  <c:pt idx="107">
                    <c:v>CA</c:v>
                  </c:pt>
                  <c:pt idx="108">
                    <c:v>DK</c:v>
                  </c:pt>
                  <c:pt idx="109">
                    <c:v>GB</c:v>
                  </c:pt>
                  <c:pt idx="110">
                    <c:v>IT</c:v>
                  </c:pt>
                  <c:pt idx="111">
                    <c:v>US</c:v>
                  </c:pt>
                  <c:pt idx="112">
                    <c:v>US</c:v>
                  </c:pt>
                </c:lvl>
                <c:lvl>
                  <c:pt idx="0">
                    <c:v>animation</c:v>
                  </c:pt>
                  <c:pt idx="6">
                    <c:v>audio</c:v>
                  </c:pt>
                  <c:pt idx="7">
                    <c:v>documentary</c:v>
                  </c:pt>
                  <c:pt idx="14">
                    <c:v>drama</c:v>
                  </c:pt>
                  <c:pt idx="19">
                    <c:v>electric music</c:v>
                  </c:pt>
                  <c:pt idx="22">
                    <c:v>fiction</c:v>
                  </c:pt>
                  <c:pt idx="26">
                    <c:v>food trucks</c:v>
                  </c:pt>
                  <c:pt idx="31">
                    <c:v>indie rock</c:v>
                  </c:pt>
                  <c:pt idx="38">
                    <c:v>jazz</c:v>
                  </c:pt>
                  <c:pt idx="44">
                    <c:v>metal</c:v>
                  </c:pt>
                  <c:pt idx="48">
                    <c:v>mobile games</c:v>
                  </c:pt>
                  <c:pt idx="51">
                    <c:v>nonfiction</c:v>
                  </c:pt>
                  <c:pt idx="58">
                    <c:v>photography books</c:v>
                  </c:pt>
                  <c:pt idx="62">
                    <c:v>plays</c:v>
                  </c:pt>
                  <c:pt idx="69">
                    <c:v>radio &amp; podcasts</c:v>
                  </c:pt>
                  <c:pt idx="72">
                    <c:v>rock</c:v>
                  </c:pt>
                  <c:pt idx="79">
                    <c:v>science fiction</c:v>
                  </c:pt>
                  <c:pt idx="82">
                    <c:v>shorts</c:v>
                  </c:pt>
                  <c:pt idx="87">
                    <c:v>television</c:v>
                  </c:pt>
                  <c:pt idx="89">
                    <c:v>translations</c:v>
                  </c:pt>
                  <c:pt idx="93">
                    <c:v>video games</c:v>
                  </c:pt>
                  <c:pt idx="99">
                    <c:v>wearables</c:v>
                  </c:pt>
                  <c:pt idx="106">
                    <c:v>web</c:v>
                  </c:pt>
                  <c:pt idx="112">
                    <c:v>world music</c:v>
                  </c:pt>
                  <c:pt idx="113">
                    <c:v>(blank)</c:v>
                  </c:pt>
                </c:lvl>
              </c:multiLvlStrCache>
            </c:multiLvlStrRef>
          </c:cat>
          <c:val>
            <c:numRef>
              <c:f>'Sub, category, and country'!$F$5:$F$256</c:f>
              <c:numCache>
                <c:formatCode>General</c:formatCode>
                <c:ptCount val="114"/>
              </c:numCache>
            </c:numRef>
          </c:val>
          <c:extLst>
            <c:ext xmlns:c16="http://schemas.microsoft.com/office/drawing/2014/chart" uri="{C3380CC4-5D6E-409C-BE32-E72D297353CC}">
              <c16:uniqueId val="{00000004-7C2C-7E4C-82DE-48E006E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118400"/>
        <c:axId val="1666120128"/>
      </c:barChart>
      <c:catAx>
        <c:axId val="1666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20128"/>
        <c:crosses val="autoZero"/>
        <c:auto val="1"/>
        <c:lblAlgn val="ctr"/>
        <c:lblOffset val="100"/>
        <c:noMultiLvlLbl val="0"/>
      </c:catAx>
      <c:valAx>
        <c:axId val="16661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[Stuart Brown's Crowdfunding Book.xlsx]Converted by month!PivotTable4</c:name>
    <c:fmtId val="1"/>
  </c:pivotSource>
  <c:chart>
    <c:autoTitleDeleted val="0"/>
    <c:pivotFmts>
      <c:pivotFmt>
        <c:idx val="0"/>
        <c:spPr>
          <a:ln w="28575" cap="rnd">
            <a:solidFill>
              <a:srgbClr val="6C6E6E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F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7A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FF53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'Converted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6C6E6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'Converted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'Converted by month'!$B$6:$B$19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A4E-B6F0-774B94D2DC13}"/>
            </c:ext>
          </c:extLst>
        </c:ser>
        <c:ser>
          <c:idx val="1"/>
          <c:order val="1"/>
          <c:tx>
            <c:strRef>
              <c:f>'Converted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B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'Converted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'Converted by month'!$C$6:$C$19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A4E-B6F0-774B94D2DC13}"/>
            </c:ext>
          </c:extLst>
        </c:ser>
        <c:ser>
          <c:idx val="2"/>
          <c:order val="2"/>
          <c:tx>
            <c:strRef>
              <c:f>'Converted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7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'Converted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'Converted by month'!$D$6:$D$19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A4E-B6F0-774B94D2DC13}"/>
            </c:ext>
          </c:extLst>
        </c:ser>
        <c:ser>
          <c:idx val="3"/>
          <c:order val="3"/>
          <c:tx>
            <c:strRef>
              <c:f>'Converted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FF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'Converted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'Converted by month'!$E$6:$E$19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C-4A4E-B6F0-774B94D2DC13}"/>
            </c:ext>
          </c:extLst>
        </c:ser>
        <c:ser>
          <c:idx val="4"/>
          <c:order val="4"/>
          <c:tx>
            <c:strRef>
              <c:f>'Converted by month'!$F$4:$F$5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'Converted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'Converted by month'!$F$6:$F$19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AC-4A4E-B6F0-774B94D2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9231"/>
        <c:axId val="640946207"/>
      </c:lineChart>
      <c:catAx>
        <c:axId val="6407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6207"/>
        <c:crosses val="autoZero"/>
        <c:auto val="1"/>
        <c:lblAlgn val="ctr"/>
        <c:lblOffset val="100"/>
        <c:noMultiLvlLbl val="0"/>
      </c:catAx>
      <c:valAx>
        <c:axId val="6409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analysis'!$F$1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rgbClr val="00FF53"/>
              </a:solidFill>
              <a:round/>
            </a:ln>
            <a:effectLst/>
          </c:spPr>
          <c:marker>
            <c:symbol val="none"/>
          </c:marker>
          <c:val>
            <c:numRef>
              <c:f>'Goals analysis'!$F$2:$F$13</c:f>
              <c:numCache>
                <c:formatCode>0.000%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5-8542-85E6-3370580AE0F8}"/>
            </c:ext>
          </c:extLst>
        </c:ser>
        <c:ser>
          <c:idx val="1"/>
          <c:order val="1"/>
          <c:tx>
            <c:strRef>
              <c:f>'Goals analysis'!$G$1</c:f>
              <c:strCache>
                <c:ptCount val="1"/>
                <c:pt idx="0">
                  <c:v>%Failed</c:v>
                </c:pt>
              </c:strCache>
            </c:strRef>
          </c:tx>
          <c:spPr>
            <a:ln w="28575" cap="rnd">
              <a:solidFill>
                <a:srgbClr val="BF0000"/>
              </a:solidFill>
              <a:round/>
            </a:ln>
            <a:effectLst/>
          </c:spPr>
          <c:marker>
            <c:symbol val="none"/>
          </c:marker>
          <c:val>
            <c:numRef>
              <c:f>'Goals analysis'!$G$2:$G$13</c:f>
              <c:numCache>
                <c:formatCode>0.000%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5-8542-85E6-3370580AE0F8}"/>
            </c:ext>
          </c:extLst>
        </c:ser>
        <c:ser>
          <c:idx val="2"/>
          <c:order val="2"/>
          <c:tx>
            <c:strRef>
              <c:f>'Goals analysis'!$H$1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rgbClr val="6C6E6E"/>
              </a:solidFill>
              <a:round/>
            </a:ln>
            <a:effectLst/>
          </c:spPr>
          <c:marker>
            <c:symbol val="none"/>
          </c:marker>
          <c:val>
            <c:numRef>
              <c:f>'Goals analysis'!$H$2:$H$13</c:f>
              <c:numCache>
                <c:formatCode>0.000%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5-8542-85E6-3370580A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062560"/>
        <c:axId val="1665209184"/>
      </c:lineChart>
      <c:catAx>
        <c:axId val="17560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9184"/>
        <c:crosses val="autoZero"/>
        <c:auto val="1"/>
        <c:lblAlgn val="ctr"/>
        <c:lblOffset val="100"/>
        <c:noMultiLvlLbl val="0"/>
      </c:catAx>
      <c:valAx>
        <c:axId val="166520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</xdr:colOff>
      <xdr:row>2</xdr:row>
      <xdr:rowOff>95249</xdr:rowOff>
    </xdr:from>
    <xdr:to>
      <xdr:col>18</xdr:col>
      <xdr:colOff>812800</xdr:colOff>
      <xdr:row>50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F13B1-E0DD-893C-FC8C-D03B899F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317499</xdr:colOff>
      <xdr:row>0</xdr:row>
      <xdr:rowOff>88899</xdr:rowOff>
    </xdr:from>
    <xdr:to>
      <xdr:col>36</xdr:col>
      <xdr:colOff>399143</xdr:colOff>
      <xdr:row>112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22D24-1496-6492-DC7B-5F9B94F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107950</xdr:rowOff>
    </xdr:from>
    <xdr:to>
      <xdr:col>13</xdr:col>
      <xdr:colOff>114300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365E7-2A80-E49D-73B5-578A0F03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6350</xdr:rowOff>
    </xdr:from>
    <xdr:to>
      <xdr:col>12</xdr:col>
      <xdr:colOff>596900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3A046-30A8-4954-59C8-0EDE9728B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art Brown" refreshedDate="45170.621618055557" createdVersion="8" refreshedVersion="8" minRefreshableVersion="3" recordCount="1001" xr:uid="{B1A03795-3829-ED46-A44A-58D2B4CED4D6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art Brown" refreshedDate="45170.828302199072" createdVersion="8" refreshedVersion="8" minRefreshableVersion="3" recordCount="1001" xr:uid="{498FEEAB-2FF8-1D46-A258-D28FAD5B9CC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6FA2-75A0-1042-9C79-55C98F34359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3">
  <location ref="A3:F6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2">
    <field x="16"/>
    <field x="9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6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8B852-577B-9847-861F-B415D0E6F071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5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sd="0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sd="0" x="24"/>
        <item t="default"/>
      </items>
    </pivotField>
  </pivotFields>
  <rowFields count="3">
    <field x="17"/>
    <field x="9"/>
    <field x="16"/>
  </rowFields>
  <rowItems count="252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5"/>
    </i>
    <i r="2">
      <x/>
    </i>
    <i r="1">
      <x v="6"/>
    </i>
    <i r="2">
      <x/>
    </i>
    <i>
      <x v="1"/>
    </i>
    <i r="1">
      <x v="6"/>
    </i>
    <i r="2">
      <x v="3"/>
    </i>
    <i>
      <x v="2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3"/>
    </i>
    <i r="1">
      <x/>
    </i>
    <i r="2">
      <x/>
    </i>
    <i r="1">
      <x v="1"/>
    </i>
    <i r="2">
      <x/>
    </i>
    <i r="1">
      <x v="3"/>
    </i>
    <i r="2">
      <x/>
    </i>
    <i r="1">
      <x v="4"/>
    </i>
    <i r="2">
      <x/>
    </i>
    <i r="1">
      <x v="6"/>
    </i>
    <i r="2">
      <x/>
    </i>
    <i>
      <x v="4"/>
    </i>
    <i r="1">
      <x v="4"/>
    </i>
    <i r="2">
      <x v="4"/>
    </i>
    <i r="1">
      <x v="5"/>
    </i>
    <i r="2">
      <x v="4"/>
    </i>
    <i r="1">
      <x v="6"/>
    </i>
    <i r="2">
      <x v="4"/>
    </i>
    <i>
      <x v="5"/>
    </i>
    <i r="1">
      <x v="1"/>
    </i>
    <i r="2">
      <x v="6"/>
    </i>
    <i r="1">
      <x v="3"/>
    </i>
    <i r="2">
      <x v="6"/>
    </i>
    <i r="1">
      <x v="5"/>
    </i>
    <i r="2">
      <x v="6"/>
    </i>
    <i r="1">
      <x v="6"/>
    </i>
    <i r="2">
      <x v="6"/>
    </i>
    <i>
      <x v="6"/>
    </i>
    <i r="1">
      <x/>
    </i>
    <i r="2">
      <x v="1"/>
    </i>
    <i r="1">
      <x v="1"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>
      <x v="7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>
      <x v="8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 r="1">
      <x v="5"/>
    </i>
    <i r="2">
      <x v="4"/>
    </i>
    <i r="1">
      <x v="6"/>
    </i>
    <i r="2">
      <x v="4"/>
    </i>
    <i>
      <x v="9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>
      <x v="10"/>
    </i>
    <i r="1">
      <x/>
    </i>
    <i r="2">
      <x v="2"/>
    </i>
    <i r="1">
      <x v="5"/>
    </i>
    <i r="2">
      <x v="2"/>
    </i>
    <i r="1">
      <x v="6"/>
    </i>
    <i r="2">
      <x v="2"/>
    </i>
    <i>
      <x v="11"/>
    </i>
    <i r="1">
      <x/>
    </i>
    <i r="2">
      <x v="6"/>
    </i>
    <i r="1">
      <x v="1"/>
    </i>
    <i r="2">
      <x v="6"/>
    </i>
    <i r="1">
      <x v="2"/>
    </i>
    <i r="2">
      <x v="6"/>
    </i>
    <i r="1">
      <x v="3"/>
    </i>
    <i r="2">
      <x v="6"/>
    </i>
    <i r="1">
      <x v="4"/>
    </i>
    <i r="2">
      <x v="6"/>
    </i>
    <i r="1">
      <x v="5"/>
    </i>
    <i r="2">
      <x v="6"/>
    </i>
    <i r="1">
      <x v="6"/>
    </i>
    <i r="2">
      <x v="6"/>
    </i>
    <i>
      <x v="12"/>
    </i>
    <i r="1">
      <x/>
    </i>
    <i r="2">
      <x v="5"/>
    </i>
    <i r="1">
      <x v="1"/>
    </i>
    <i r="2">
      <x v="5"/>
    </i>
    <i r="1">
      <x v="5"/>
    </i>
    <i r="2">
      <x v="5"/>
    </i>
    <i r="1">
      <x v="6"/>
    </i>
    <i r="2">
      <x v="5"/>
    </i>
    <i>
      <x v="13"/>
    </i>
    <i r="1">
      <x/>
    </i>
    <i r="2">
      <x v="8"/>
    </i>
    <i r="1">
      <x v="1"/>
    </i>
    <i r="2">
      <x v="8"/>
    </i>
    <i r="1">
      <x v="2"/>
    </i>
    <i r="2">
      <x v="8"/>
    </i>
    <i r="1">
      <x v="3"/>
    </i>
    <i r="2">
      <x v="8"/>
    </i>
    <i r="1">
      <x v="4"/>
    </i>
    <i r="2">
      <x v="8"/>
    </i>
    <i r="1">
      <x v="5"/>
    </i>
    <i r="2">
      <x v="8"/>
    </i>
    <i r="1">
      <x v="6"/>
    </i>
    <i r="2">
      <x v="8"/>
    </i>
    <i>
      <x v="14"/>
    </i>
    <i r="1">
      <x/>
    </i>
    <i r="2">
      <x v="6"/>
    </i>
    <i r="1">
      <x v="2"/>
    </i>
    <i r="2">
      <x v="6"/>
    </i>
    <i r="1">
      <x v="6"/>
    </i>
    <i r="2">
      <x v="6"/>
    </i>
    <i>
      <x v="15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>
      <x v="16"/>
    </i>
    <i r="1">
      <x/>
    </i>
    <i r="2">
      <x/>
    </i>
    <i r="1">
      <x v="3"/>
    </i>
    <i r="2">
      <x/>
    </i>
    <i r="1">
      <x v="6"/>
    </i>
    <i r="2">
      <x/>
    </i>
    <i>
      <x v="17"/>
    </i>
    <i r="1">
      <x v="1"/>
    </i>
    <i r="2">
      <x/>
    </i>
    <i r="1">
      <x v="2"/>
    </i>
    <i r="2">
      <x/>
    </i>
    <i r="1">
      <x v="4"/>
    </i>
    <i r="2">
      <x/>
    </i>
    <i r="1">
      <x v="5"/>
    </i>
    <i r="2">
      <x/>
    </i>
    <i r="1">
      <x v="6"/>
    </i>
    <i r="2">
      <x/>
    </i>
    <i>
      <x v="18"/>
    </i>
    <i r="1">
      <x v="4"/>
    </i>
    <i r="2">
      <x/>
    </i>
    <i r="1">
      <x v="6"/>
    </i>
    <i r="2">
      <x/>
    </i>
    <i>
      <x v="19"/>
    </i>
    <i r="1">
      <x v="3"/>
    </i>
    <i r="2">
      <x v="6"/>
    </i>
    <i r="1">
      <x v="4"/>
    </i>
    <i r="2">
      <x v="6"/>
    </i>
    <i r="1">
      <x v="5"/>
    </i>
    <i r="2">
      <x v="6"/>
    </i>
    <i r="1">
      <x v="6"/>
    </i>
    <i r="2">
      <x v="6"/>
    </i>
    <i>
      <x v="20"/>
    </i>
    <i r="1">
      <x/>
    </i>
    <i r="2"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>
      <x v="21"/>
    </i>
    <i r="1">
      <x/>
    </i>
    <i r="2">
      <x v="7"/>
    </i>
    <i r="1">
      <x v="1"/>
    </i>
    <i r="2">
      <x v="7"/>
    </i>
    <i r="1">
      <x v="2"/>
    </i>
    <i r="2">
      <x v="7"/>
    </i>
    <i r="1">
      <x v="3"/>
    </i>
    <i r="2">
      <x v="7"/>
    </i>
    <i r="1">
      <x v="4"/>
    </i>
    <i r="2">
      <x v="7"/>
    </i>
    <i r="1">
      <x v="5"/>
    </i>
    <i r="2">
      <x v="7"/>
    </i>
    <i r="1">
      <x v="6"/>
    </i>
    <i r="2">
      <x v="7"/>
    </i>
    <i>
      <x v="22"/>
    </i>
    <i r="1">
      <x/>
    </i>
    <i r="2">
      <x v="7"/>
    </i>
    <i r="1">
      <x v="1"/>
    </i>
    <i r="2">
      <x v="7"/>
    </i>
    <i r="1">
      <x v="3"/>
    </i>
    <i r="2">
      <x v="7"/>
    </i>
    <i r="1">
      <x v="4"/>
    </i>
    <i r="2">
      <x v="7"/>
    </i>
    <i r="1">
      <x v="5"/>
    </i>
    <i r="2">
      <x v="7"/>
    </i>
    <i r="1">
      <x v="6"/>
    </i>
    <i r="2">
      <x v="7"/>
    </i>
    <i>
      <x v="23"/>
    </i>
    <i r="1">
      <x v="6"/>
    </i>
    <i r="2">
      <x v="4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b-Category" fld="17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  <reference field="16" count="1" selected="0">
            <x v="7"/>
          </reference>
          <reference field="17" count="1" selected="0">
            <x v="22"/>
          </reference>
        </references>
      </pivotArea>
    </chartFormat>
    <chartFormat chart="0" format="6">
      <pivotArea type="data" outline="0" fieldPosition="0">
        <references count="5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  <reference field="16" count="1" selected="0">
            <x v="7"/>
          </reference>
          <reference field="17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E23F5-CEA6-BC43-8818-B2A32D369C2C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40" zoomScaleNormal="100" workbookViewId="0">
      <selection activeCell="H1" sqref="G1:H1048576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12" max="12" width="11.1640625" bestFit="1" customWidth="1"/>
    <col min="14" max="14" width="11.1640625" bestFit="1" customWidth="1"/>
    <col min="18" max="18" width="28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2074</v>
      </c>
      <c r="N1" s="1" t="s">
        <v>9</v>
      </c>
      <c r="O1" s="1" t="s">
        <v>2075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1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t="e">
        <f>(E2/H2)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21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(E3/D3)*100</f>
        <v>1040</v>
      </c>
      <c r="G3" t="s">
        <v>20</v>
      </c>
      <c r="H3">
        <v>158</v>
      </c>
      <c r="I3">
        <f t="shared" ref="I3:I66" si="0">(E3/H3)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1">_xlfn.TEXTBEFORE(R3,"/")</f>
        <v>music</v>
      </c>
      <c r="T3" t="str">
        <f t="shared" ref="T3:T66" si="2">_xlfn.TEXTAFTER(R3,"/")</f>
        <v>rock</v>
      </c>
    </row>
    <row r="4" spans="1:20" ht="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3">(E4/D4)*100</f>
        <v>131.4787822878229</v>
      </c>
      <c r="G4" t="s">
        <v>20</v>
      </c>
      <c r="H4">
        <v>1425</v>
      </c>
      <c r="I4">
        <f t="shared" si="0"/>
        <v>100.01614035087719</v>
      </c>
      <c r="J4" t="s">
        <v>26</v>
      </c>
      <c r="K4" t="s">
        <v>27</v>
      </c>
      <c r="L4">
        <v>1384668000</v>
      </c>
      <c r="M4" s="10">
        <f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58.976190476190467</v>
      </c>
      <c r="G5" t="s">
        <v>14</v>
      </c>
      <c r="H5">
        <v>24</v>
      </c>
      <c r="I5">
        <f t="shared" si="0"/>
        <v>103.20833333333333</v>
      </c>
      <c r="J5" t="s">
        <v>21</v>
      </c>
      <c r="K5" t="s">
        <v>22</v>
      </c>
      <c r="L5">
        <v>1565499600</v>
      </c>
      <c r="M5" s="10">
        <f>(((L5/60)/60)/24)+DATE(1970,1,1)</f>
        <v>43688.208333333328</v>
      </c>
      <c r="N5">
        <v>1568955600</v>
      </c>
      <c r="O5" s="10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ht="21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69.276315789473685</v>
      </c>
      <c r="G6" t="s">
        <v>14</v>
      </c>
      <c r="H6">
        <v>53</v>
      </c>
      <c r="I6">
        <f t="shared" si="0"/>
        <v>99.339622641509436</v>
      </c>
      <c r="J6" t="s">
        <v>21</v>
      </c>
      <c r="K6" t="s">
        <v>22</v>
      </c>
      <c r="L6">
        <v>1547964000</v>
      </c>
      <c r="M6" s="10">
        <f>(((L6/60)/60)/24)+DATE(1970,1,1)</f>
        <v>43485.25</v>
      </c>
      <c r="N6">
        <v>1548309600</v>
      </c>
      <c r="O6" s="10">
        <f>(((N6/60)/60)/24)+DATE(1970,1,1)</f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ht="21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173.61842105263159</v>
      </c>
      <c r="G7" t="s">
        <v>20</v>
      </c>
      <c r="H7">
        <v>174</v>
      </c>
      <c r="I7">
        <f t="shared" si="0"/>
        <v>75.833333333333329</v>
      </c>
      <c r="J7" t="s">
        <v>36</v>
      </c>
      <c r="K7" t="s">
        <v>37</v>
      </c>
      <c r="L7">
        <v>1346130000</v>
      </c>
      <c r="M7" s="10">
        <f>(((L7/60)/60)/24)+DATE(1970,1,1)</f>
        <v>41149.208333333336</v>
      </c>
      <c r="N7">
        <v>1347080400</v>
      </c>
      <c r="O7" s="10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ht="21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20.961538461538463</v>
      </c>
      <c r="G8" t="s">
        <v>14</v>
      </c>
      <c r="H8">
        <v>18</v>
      </c>
      <c r="I8">
        <f t="shared" si="0"/>
        <v>60.555555555555557</v>
      </c>
      <c r="J8" t="s">
        <v>40</v>
      </c>
      <c r="K8" t="s">
        <v>41</v>
      </c>
      <c r="L8">
        <v>1505278800</v>
      </c>
      <c r="M8" s="10">
        <f>(((L8/60)/60)/24)+DATE(1970,1,1)</f>
        <v>42991.208333333328</v>
      </c>
      <c r="N8">
        <v>1505365200</v>
      </c>
      <c r="O8" s="10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ht="21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327.57777777777778</v>
      </c>
      <c r="G9" t="s">
        <v>20</v>
      </c>
      <c r="H9">
        <v>227</v>
      </c>
      <c r="I9">
        <f t="shared" si="0"/>
        <v>64.93832599118943</v>
      </c>
      <c r="J9" t="s">
        <v>36</v>
      </c>
      <c r="K9" t="s">
        <v>37</v>
      </c>
      <c r="L9">
        <v>1439442000</v>
      </c>
      <c r="M9" s="10">
        <f>(((L9/60)/60)/24)+DATE(1970,1,1)</f>
        <v>42229.208333333328</v>
      </c>
      <c r="N9">
        <v>1439614800</v>
      </c>
      <c r="O9" s="10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ht="2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19.932788374205266</v>
      </c>
      <c r="G10" t="s">
        <v>47</v>
      </c>
      <c r="H10">
        <v>708</v>
      </c>
      <c r="I10">
        <f t="shared" si="0"/>
        <v>30.997175141242938</v>
      </c>
      <c r="J10" t="s">
        <v>36</v>
      </c>
      <c r="K10" t="s">
        <v>37</v>
      </c>
      <c r="L10">
        <v>1281330000</v>
      </c>
      <c r="M10" s="10">
        <f>(((L10/60)/60)/24)+DATE(1970,1,1)</f>
        <v>40399.208333333336</v>
      </c>
      <c r="N10">
        <v>1281502800</v>
      </c>
      <c r="O10" s="10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ht="21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51.741935483870968</v>
      </c>
      <c r="G11" t="s">
        <v>14</v>
      </c>
      <c r="H11">
        <v>44</v>
      </c>
      <c r="I11">
        <f t="shared" si="0"/>
        <v>72.909090909090907</v>
      </c>
      <c r="J11" t="s">
        <v>21</v>
      </c>
      <c r="K11" t="s">
        <v>22</v>
      </c>
      <c r="L11">
        <v>1379566800</v>
      </c>
      <c r="M11" s="10">
        <f>(((L11/60)/60)/24)+DATE(1970,1,1)</f>
        <v>41536.208333333336</v>
      </c>
      <c r="N11">
        <v>1383804000</v>
      </c>
      <c r="O11" s="10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ht="21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10">
        <f>(((L12/60)/60)/24)+DATE(1970,1,1)</f>
        <v>40404.208333333336</v>
      </c>
      <c r="N12">
        <v>1285909200</v>
      </c>
      <c r="O12" s="10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>
        <f t="shared" si="0"/>
        <v>112.22222222222223</v>
      </c>
      <c r="J13" t="s">
        <v>21</v>
      </c>
      <c r="K13" t="s">
        <v>22</v>
      </c>
      <c r="L13">
        <v>1285045200</v>
      </c>
      <c r="M13" s="10">
        <f>(((L13/60)/60)/24)+DATE(1970,1,1)</f>
        <v>40442.208333333336</v>
      </c>
      <c r="N13">
        <v>1285563600</v>
      </c>
      <c r="O13" s="10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ht="21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>
        <f t="shared" si="0"/>
        <v>102.34545454545454</v>
      </c>
      <c r="J14" t="s">
        <v>21</v>
      </c>
      <c r="K14" t="s">
        <v>22</v>
      </c>
      <c r="L14">
        <v>1571720400</v>
      </c>
      <c r="M14" s="10">
        <f>(((L14/60)/60)/24)+DATE(1970,1,1)</f>
        <v>43760.208333333328</v>
      </c>
      <c r="N14">
        <v>1572411600</v>
      </c>
      <c r="O14" s="10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>
        <f t="shared" si="0"/>
        <v>105.05102040816327</v>
      </c>
      <c r="J15" t="s">
        <v>21</v>
      </c>
      <c r="K15" t="s">
        <v>22</v>
      </c>
      <c r="L15">
        <v>1465621200</v>
      </c>
      <c r="M15" s="10">
        <f>(((L15/60)/60)/24)+DATE(1970,1,1)</f>
        <v>42532.208333333328</v>
      </c>
      <c r="N15">
        <v>1466658000</v>
      </c>
      <c r="O15" s="10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ht="21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>
        <f t="shared" si="0"/>
        <v>94.144999999999996</v>
      </c>
      <c r="J16" t="s">
        <v>21</v>
      </c>
      <c r="K16" t="s">
        <v>22</v>
      </c>
      <c r="L16">
        <v>1331013600</v>
      </c>
      <c r="M16" s="10">
        <f>(((L16/60)/60)/24)+DATE(1970,1,1)</f>
        <v>40974.25</v>
      </c>
      <c r="N16">
        <v>1333342800</v>
      </c>
      <c r="O16" s="10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ht="21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>
        <f t="shared" si="0"/>
        <v>84.986725663716811</v>
      </c>
      <c r="J17" t="s">
        <v>21</v>
      </c>
      <c r="K17" t="s">
        <v>22</v>
      </c>
      <c r="L17">
        <v>1575957600</v>
      </c>
      <c r="M17" s="10">
        <f>(((L17/60)/60)/24)+DATE(1970,1,1)</f>
        <v>43809.25</v>
      </c>
      <c r="N17">
        <v>1576303200</v>
      </c>
      <c r="O17" s="10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ht="21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10">
        <f>(((L18/60)/60)/24)+DATE(1970,1,1)</f>
        <v>41661.25</v>
      </c>
      <c r="N18">
        <v>1392271200</v>
      </c>
      <c r="O18" s="10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ht="2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>
        <f t="shared" si="0"/>
        <v>107.96236989591674</v>
      </c>
      <c r="J19" t="s">
        <v>21</v>
      </c>
      <c r="K19" t="s">
        <v>22</v>
      </c>
      <c r="L19">
        <v>1294812000</v>
      </c>
      <c r="M19" s="10">
        <f>(((L19/60)/60)/24)+DATE(1970,1,1)</f>
        <v>40555.25</v>
      </c>
      <c r="N19">
        <v>1294898400</v>
      </c>
      <c r="O19" s="10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ht="2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>
        <f t="shared" si="0"/>
        <v>45.103703703703701</v>
      </c>
      <c r="J20" t="s">
        <v>21</v>
      </c>
      <c r="K20" t="s">
        <v>22</v>
      </c>
      <c r="L20">
        <v>1536382800</v>
      </c>
      <c r="M20" s="10">
        <f>(((L20/60)/60)/24)+DATE(1970,1,1)</f>
        <v>43351.208333333328</v>
      </c>
      <c r="N20">
        <v>1537074000</v>
      </c>
      <c r="O20" s="10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ht="21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>
        <f t="shared" si="0"/>
        <v>45.001483679525222</v>
      </c>
      <c r="J21" t="s">
        <v>21</v>
      </c>
      <c r="K21" t="s">
        <v>22</v>
      </c>
      <c r="L21">
        <v>1551679200</v>
      </c>
      <c r="M21" s="10">
        <f>(((L21/60)/60)/24)+DATE(1970,1,1)</f>
        <v>43528.25</v>
      </c>
      <c r="N21">
        <v>1553490000</v>
      </c>
      <c r="O21" s="10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ht="2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>
        <f t="shared" si="0"/>
        <v>105.97134670487107</v>
      </c>
      <c r="J22" t="s">
        <v>21</v>
      </c>
      <c r="K22" t="s">
        <v>22</v>
      </c>
      <c r="L22">
        <v>1406523600</v>
      </c>
      <c r="M22" s="10">
        <f>(((L22/60)/60)/24)+DATE(1970,1,1)</f>
        <v>41848.208333333336</v>
      </c>
      <c r="N22">
        <v>1406523600</v>
      </c>
      <c r="O22" s="10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ht="21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>
        <f t="shared" si="0"/>
        <v>69.055555555555557</v>
      </c>
      <c r="J23" t="s">
        <v>21</v>
      </c>
      <c r="K23" t="s">
        <v>22</v>
      </c>
      <c r="L23">
        <v>1313384400</v>
      </c>
      <c r="M23" s="10">
        <f>(((L23/60)/60)/24)+DATE(1970,1,1)</f>
        <v>40770.208333333336</v>
      </c>
      <c r="N23">
        <v>1316322000</v>
      </c>
      <c r="O23" s="10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ht="2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>
        <f t="shared" si="0"/>
        <v>85.044943820224717</v>
      </c>
      <c r="J24" t="s">
        <v>21</v>
      </c>
      <c r="K24" t="s">
        <v>22</v>
      </c>
      <c r="L24">
        <v>1522731600</v>
      </c>
      <c r="M24" s="10">
        <f>(((L24/60)/60)/24)+DATE(1970,1,1)</f>
        <v>43193.208333333328</v>
      </c>
      <c r="N24">
        <v>1524027600</v>
      </c>
      <c r="O24" s="10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ht="21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>
        <f t="shared" si="0"/>
        <v>105.22535211267606</v>
      </c>
      <c r="J25" t="s">
        <v>40</v>
      </c>
      <c r="K25" t="s">
        <v>41</v>
      </c>
      <c r="L25">
        <v>1550124000</v>
      </c>
      <c r="M25" s="10">
        <f>(((L25/60)/60)/24)+DATE(1970,1,1)</f>
        <v>43510.25</v>
      </c>
      <c r="N25">
        <v>1554699600</v>
      </c>
      <c r="O25" s="10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ht="2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>
        <f t="shared" si="0"/>
        <v>39.003741114852225</v>
      </c>
      <c r="J26" t="s">
        <v>21</v>
      </c>
      <c r="K26" t="s">
        <v>22</v>
      </c>
      <c r="L26">
        <v>1403326800</v>
      </c>
      <c r="M26" s="10">
        <f>(((L26/60)/60)/24)+DATE(1970,1,1)</f>
        <v>41811.208333333336</v>
      </c>
      <c r="N26">
        <v>1403499600</v>
      </c>
      <c r="O26" s="10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ht="21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>
        <f t="shared" si="0"/>
        <v>73.030674846625772</v>
      </c>
      <c r="J27" t="s">
        <v>21</v>
      </c>
      <c r="K27" t="s">
        <v>22</v>
      </c>
      <c r="L27">
        <v>1305694800</v>
      </c>
      <c r="M27" s="10">
        <f>(((L27/60)/60)/24)+DATE(1970,1,1)</f>
        <v>40681.208333333336</v>
      </c>
      <c r="N27">
        <v>1307422800</v>
      </c>
      <c r="O27" s="10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ht="2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>
        <f t="shared" si="0"/>
        <v>35.009459459459457</v>
      </c>
      <c r="J28" t="s">
        <v>21</v>
      </c>
      <c r="K28" t="s">
        <v>22</v>
      </c>
      <c r="L28">
        <v>1533013200</v>
      </c>
      <c r="M28" s="10">
        <f>(((L28/60)/60)/24)+DATE(1970,1,1)</f>
        <v>43312.208333333328</v>
      </c>
      <c r="N28">
        <v>1535346000</v>
      </c>
      <c r="O28" s="10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ht="21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10">
        <f>(((L29/60)/60)/24)+DATE(1970,1,1)</f>
        <v>42280.208333333328</v>
      </c>
      <c r="N29">
        <v>1444539600</v>
      </c>
      <c r="O29" s="10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ht="2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>
        <f t="shared" si="0"/>
        <v>61.997747747747745</v>
      </c>
      <c r="J30" t="s">
        <v>21</v>
      </c>
      <c r="K30" t="s">
        <v>22</v>
      </c>
      <c r="L30">
        <v>1265695200</v>
      </c>
      <c r="M30" s="10">
        <f>(((L30/60)/60)/24)+DATE(1970,1,1)</f>
        <v>40218.25</v>
      </c>
      <c r="N30">
        <v>1267682400</v>
      </c>
      <c r="O30" s="10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ht="2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>
        <f t="shared" si="0"/>
        <v>94.000622665006233</v>
      </c>
      <c r="J31" t="s">
        <v>98</v>
      </c>
      <c r="K31" t="s">
        <v>99</v>
      </c>
      <c r="L31">
        <v>1532062800</v>
      </c>
      <c r="M31" s="10">
        <f>(((L31/60)/60)/24)+DATE(1970,1,1)</f>
        <v>43301.208333333328</v>
      </c>
      <c r="N31">
        <v>1535518800</v>
      </c>
      <c r="O31" s="10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ht="2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>
        <f t="shared" si="0"/>
        <v>112.05426356589147</v>
      </c>
      <c r="J32" t="s">
        <v>21</v>
      </c>
      <c r="K32" t="s">
        <v>22</v>
      </c>
      <c r="L32">
        <v>1558674000</v>
      </c>
      <c r="M32" s="10">
        <f>(((L32/60)/60)/24)+DATE(1970,1,1)</f>
        <v>43609.208333333328</v>
      </c>
      <c r="N32">
        <v>1559106000</v>
      </c>
      <c r="O32" s="10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ht="2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>
        <f t="shared" si="0"/>
        <v>48.008849557522126</v>
      </c>
      <c r="J33" t="s">
        <v>40</v>
      </c>
      <c r="K33" t="s">
        <v>41</v>
      </c>
      <c r="L33">
        <v>1451973600</v>
      </c>
      <c r="M33" s="10">
        <f>(((L33/60)/60)/24)+DATE(1970,1,1)</f>
        <v>42374.25</v>
      </c>
      <c r="N33">
        <v>1454392800</v>
      </c>
      <c r="O33" s="10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ht="21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>
        <f t="shared" si="0"/>
        <v>38.004334633723452</v>
      </c>
      <c r="J34" t="s">
        <v>107</v>
      </c>
      <c r="K34" t="s">
        <v>108</v>
      </c>
      <c r="L34">
        <v>1515564000</v>
      </c>
      <c r="M34" s="10">
        <f>(((L34/60)/60)/24)+DATE(1970,1,1)</f>
        <v>43110.25</v>
      </c>
      <c r="N34">
        <v>1517896800</v>
      </c>
      <c r="O34" s="10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ht="2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>
        <f t="shared" si="0"/>
        <v>35.000184535892231</v>
      </c>
      <c r="J35" t="s">
        <v>21</v>
      </c>
      <c r="K35" t="s">
        <v>22</v>
      </c>
      <c r="L35">
        <v>1412485200</v>
      </c>
      <c r="M35" s="10">
        <f>(((L35/60)/60)/24)+DATE(1970,1,1)</f>
        <v>41917.208333333336</v>
      </c>
      <c r="N35">
        <v>1415685600</v>
      </c>
      <c r="O35" s="10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10">
        <f>(((L36/60)/60)/24)+DATE(1970,1,1)</f>
        <v>42817.208333333328</v>
      </c>
      <c r="N36">
        <v>1490677200</v>
      </c>
      <c r="O36" s="10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ht="2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>
        <f t="shared" si="0"/>
        <v>95.993893129770996</v>
      </c>
      <c r="J37" t="s">
        <v>36</v>
      </c>
      <c r="K37" t="s">
        <v>37</v>
      </c>
      <c r="L37">
        <v>1547877600</v>
      </c>
      <c r="M37" s="10">
        <f>(((L37/60)/60)/24)+DATE(1970,1,1)</f>
        <v>43484.25</v>
      </c>
      <c r="N37">
        <v>1551506400</v>
      </c>
      <c r="O37" s="10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ht="21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>
        <f t="shared" si="0"/>
        <v>68.8125</v>
      </c>
      <c r="J38" t="s">
        <v>21</v>
      </c>
      <c r="K38" t="s">
        <v>22</v>
      </c>
      <c r="L38">
        <v>1298700000</v>
      </c>
      <c r="M38" s="10">
        <f>(((L38/60)/60)/24)+DATE(1970,1,1)</f>
        <v>40600.25</v>
      </c>
      <c r="N38">
        <v>1300856400</v>
      </c>
      <c r="O38" s="10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>
        <f t="shared" si="0"/>
        <v>105.97196261682242</v>
      </c>
      <c r="J39" t="s">
        <v>21</v>
      </c>
      <c r="K39" t="s">
        <v>22</v>
      </c>
      <c r="L39">
        <v>1570338000</v>
      </c>
      <c r="M39" s="10">
        <f>(((L39/60)/60)/24)+DATE(1970,1,1)</f>
        <v>43744.208333333328</v>
      </c>
      <c r="N39">
        <v>1573192800</v>
      </c>
      <c r="O39" s="10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ht="2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>
        <f t="shared" si="0"/>
        <v>75.261194029850742</v>
      </c>
      <c r="J40" t="s">
        <v>21</v>
      </c>
      <c r="K40" t="s">
        <v>22</v>
      </c>
      <c r="L40">
        <v>1287378000</v>
      </c>
      <c r="M40" s="10">
        <f>(((L40/60)/60)/24)+DATE(1970,1,1)</f>
        <v>40469.208333333336</v>
      </c>
      <c r="N40">
        <v>1287810000</v>
      </c>
      <c r="O40" s="10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ht="21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>
        <f t="shared" si="0"/>
        <v>57.125</v>
      </c>
      <c r="J41" t="s">
        <v>36</v>
      </c>
      <c r="K41" t="s">
        <v>37</v>
      </c>
      <c r="L41">
        <v>1361772000</v>
      </c>
      <c r="M41" s="10">
        <f>(((L41/60)/60)/24)+DATE(1970,1,1)</f>
        <v>41330.25</v>
      </c>
      <c r="N41">
        <v>1362978000</v>
      </c>
      <c r="O41" s="10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ht="2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>
        <f t="shared" si="0"/>
        <v>75.141414141414145</v>
      </c>
      <c r="J42" t="s">
        <v>21</v>
      </c>
      <c r="K42" t="s">
        <v>22</v>
      </c>
      <c r="L42">
        <v>1275714000</v>
      </c>
      <c r="M42" s="10">
        <f>(((L42/60)/60)/24)+DATE(1970,1,1)</f>
        <v>40334.208333333336</v>
      </c>
      <c r="N42">
        <v>1277355600</v>
      </c>
      <c r="O42" s="10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ht="2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>
        <f t="shared" si="0"/>
        <v>107.42342342342343</v>
      </c>
      <c r="J43" t="s">
        <v>107</v>
      </c>
      <c r="K43" t="s">
        <v>108</v>
      </c>
      <c r="L43">
        <v>1346734800</v>
      </c>
      <c r="M43" s="10">
        <f>(((L43/60)/60)/24)+DATE(1970,1,1)</f>
        <v>41156.208333333336</v>
      </c>
      <c r="N43">
        <v>1348981200</v>
      </c>
      <c r="O43" s="10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ht="2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>
        <f t="shared" si="0"/>
        <v>35.995495495495497</v>
      </c>
      <c r="J44" t="s">
        <v>21</v>
      </c>
      <c r="K44" t="s">
        <v>22</v>
      </c>
      <c r="L44">
        <v>1309755600</v>
      </c>
      <c r="M44" s="10">
        <f>(((L44/60)/60)/24)+DATE(1970,1,1)</f>
        <v>40728.208333333336</v>
      </c>
      <c r="N44">
        <v>1310533200</v>
      </c>
      <c r="O44" s="10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ht="2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>
        <f t="shared" si="0"/>
        <v>26.998873148744366</v>
      </c>
      <c r="J45" t="s">
        <v>21</v>
      </c>
      <c r="K45" t="s">
        <v>22</v>
      </c>
      <c r="L45">
        <v>1406178000</v>
      </c>
      <c r="M45" s="10">
        <f>(((L45/60)/60)/24)+DATE(1970,1,1)</f>
        <v>41844.208333333336</v>
      </c>
      <c r="N45">
        <v>1407560400</v>
      </c>
      <c r="O45" s="10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ht="2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>
        <f t="shared" si="0"/>
        <v>107.56122448979592</v>
      </c>
      <c r="J46" t="s">
        <v>36</v>
      </c>
      <c r="K46" t="s">
        <v>37</v>
      </c>
      <c r="L46">
        <v>1552798800</v>
      </c>
      <c r="M46" s="10">
        <f>(((L46/60)/60)/24)+DATE(1970,1,1)</f>
        <v>43541.208333333328</v>
      </c>
      <c r="N46">
        <v>1552885200</v>
      </c>
      <c r="O46" s="10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>
        <f t="shared" si="0"/>
        <v>94.375</v>
      </c>
      <c r="J47" t="s">
        <v>21</v>
      </c>
      <c r="K47" t="s">
        <v>22</v>
      </c>
      <c r="L47">
        <v>1478062800</v>
      </c>
      <c r="M47" s="10">
        <f>(((L47/60)/60)/24)+DATE(1970,1,1)</f>
        <v>42676.208333333328</v>
      </c>
      <c r="N47">
        <v>1479362400</v>
      </c>
      <c r="O47" s="10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ht="2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>
        <f t="shared" si="0"/>
        <v>46.163043478260867</v>
      </c>
      <c r="J48" t="s">
        <v>21</v>
      </c>
      <c r="K48" t="s">
        <v>22</v>
      </c>
      <c r="L48">
        <v>1278565200</v>
      </c>
      <c r="M48" s="10">
        <f>(((L48/60)/60)/24)+DATE(1970,1,1)</f>
        <v>40367.208333333336</v>
      </c>
      <c r="N48">
        <v>1280552400</v>
      </c>
      <c r="O48" s="10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ht="2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>
        <f t="shared" si="0"/>
        <v>47.845637583892618</v>
      </c>
      <c r="J49" t="s">
        <v>21</v>
      </c>
      <c r="K49" t="s">
        <v>22</v>
      </c>
      <c r="L49">
        <v>1396069200</v>
      </c>
      <c r="M49" s="10">
        <f>(((L49/60)/60)/24)+DATE(1970,1,1)</f>
        <v>41727.208333333336</v>
      </c>
      <c r="N49">
        <v>1398661200</v>
      </c>
      <c r="O49" s="10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ht="2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>
        <f t="shared" si="0"/>
        <v>53.007815713698065</v>
      </c>
      <c r="J50" t="s">
        <v>21</v>
      </c>
      <c r="K50" t="s">
        <v>22</v>
      </c>
      <c r="L50">
        <v>1435208400</v>
      </c>
      <c r="M50" s="10">
        <f>(((L50/60)/60)/24)+DATE(1970,1,1)</f>
        <v>42180.208333333328</v>
      </c>
      <c r="N50">
        <v>1436245200</v>
      </c>
      <c r="O50" s="10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ht="2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>
        <f t="shared" si="0"/>
        <v>45.059405940594061</v>
      </c>
      <c r="J51" t="s">
        <v>21</v>
      </c>
      <c r="K51" t="s">
        <v>22</v>
      </c>
      <c r="L51">
        <v>1571547600</v>
      </c>
      <c r="M51" s="10">
        <f>(((L51/60)/60)/24)+DATE(1970,1,1)</f>
        <v>43758.208333333328</v>
      </c>
      <c r="N51">
        <v>1575439200</v>
      </c>
      <c r="O51" s="10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10">
        <f>(((L52/60)/60)/24)+DATE(1970,1,1)</f>
        <v>41487.208333333336</v>
      </c>
      <c r="N52">
        <v>1377752400</v>
      </c>
      <c r="O52" s="10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ht="21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>
        <f t="shared" si="0"/>
        <v>99.006816632583508</v>
      </c>
      <c r="J53" t="s">
        <v>40</v>
      </c>
      <c r="K53" t="s">
        <v>41</v>
      </c>
      <c r="L53">
        <v>1332824400</v>
      </c>
      <c r="M53" s="10">
        <f>(((L53/60)/60)/24)+DATE(1970,1,1)</f>
        <v>40995.208333333336</v>
      </c>
      <c r="N53">
        <v>1334206800</v>
      </c>
      <c r="O53" s="10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ht="21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>
        <f t="shared" si="0"/>
        <v>32.786666666666669</v>
      </c>
      <c r="J54" t="s">
        <v>21</v>
      </c>
      <c r="K54" t="s">
        <v>22</v>
      </c>
      <c r="L54">
        <v>1284526800</v>
      </c>
      <c r="M54" s="10">
        <f>(((L54/60)/60)/24)+DATE(1970,1,1)</f>
        <v>40436.208333333336</v>
      </c>
      <c r="N54">
        <v>1284872400</v>
      </c>
      <c r="O54" s="10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ht="2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>
        <f t="shared" si="0"/>
        <v>59.119617224880386</v>
      </c>
      <c r="J55" t="s">
        <v>21</v>
      </c>
      <c r="K55" t="s">
        <v>22</v>
      </c>
      <c r="L55">
        <v>1400562000</v>
      </c>
      <c r="M55" s="10">
        <f>(((L55/60)/60)/24)+DATE(1970,1,1)</f>
        <v>41779.208333333336</v>
      </c>
      <c r="N55">
        <v>1403931600</v>
      </c>
      <c r="O55" s="10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>
        <f t="shared" si="0"/>
        <v>44.93333333333333</v>
      </c>
      <c r="J56" t="s">
        <v>21</v>
      </c>
      <c r="K56" t="s">
        <v>22</v>
      </c>
      <c r="L56">
        <v>1520748000</v>
      </c>
      <c r="M56" s="10">
        <f>(((L56/60)/60)/24)+DATE(1970,1,1)</f>
        <v>43170.25</v>
      </c>
      <c r="N56">
        <v>1521262800</v>
      </c>
      <c r="O56" s="10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>
        <f t="shared" si="0"/>
        <v>89.664122137404576</v>
      </c>
      <c r="J57" t="s">
        <v>21</v>
      </c>
      <c r="K57" t="s">
        <v>22</v>
      </c>
      <c r="L57">
        <v>1532926800</v>
      </c>
      <c r="M57" s="10">
        <f>(((L57/60)/60)/24)+DATE(1970,1,1)</f>
        <v>43311.208333333328</v>
      </c>
      <c r="N57">
        <v>1533358800</v>
      </c>
      <c r="O57" s="10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>
        <f t="shared" si="0"/>
        <v>70.079268292682926</v>
      </c>
      <c r="J58" t="s">
        <v>21</v>
      </c>
      <c r="K58" t="s">
        <v>22</v>
      </c>
      <c r="L58">
        <v>1420869600</v>
      </c>
      <c r="M58" s="10">
        <f>(((L58/60)/60)/24)+DATE(1970,1,1)</f>
        <v>42014.25</v>
      </c>
      <c r="N58">
        <v>1421474400</v>
      </c>
      <c r="O58" s="10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ht="2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>
        <f t="shared" si="0"/>
        <v>31.059701492537314</v>
      </c>
      <c r="J59" t="s">
        <v>21</v>
      </c>
      <c r="K59" t="s">
        <v>22</v>
      </c>
      <c r="L59">
        <v>1504242000</v>
      </c>
      <c r="M59" s="10">
        <f>(((L59/60)/60)/24)+DATE(1970,1,1)</f>
        <v>42979.208333333328</v>
      </c>
      <c r="N59">
        <v>1505278800</v>
      </c>
      <c r="O59" s="10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ht="2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>
        <f t="shared" si="0"/>
        <v>29.061611374407583</v>
      </c>
      <c r="J60" t="s">
        <v>21</v>
      </c>
      <c r="K60" t="s">
        <v>22</v>
      </c>
      <c r="L60">
        <v>1442811600</v>
      </c>
      <c r="M60" s="10">
        <f>(((L60/60)/60)/24)+DATE(1970,1,1)</f>
        <v>42268.208333333328</v>
      </c>
      <c r="N60">
        <v>1443934800</v>
      </c>
      <c r="O60" s="10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ht="2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>
        <f t="shared" si="0"/>
        <v>30.0859375</v>
      </c>
      <c r="J61" t="s">
        <v>21</v>
      </c>
      <c r="K61" t="s">
        <v>22</v>
      </c>
      <c r="L61">
        <v>1497243600</v>
      </c>
      <c r="M61" s="10">
        <f>(((L61/60)/60)/24)+DATE(1970,1,1)</f>
        <v>42898.208333333328</v>
      </c>
      <c r="N61">
        <v>1498539600</v>
      </c>
      <c r="O61" s="10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ht="2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>
        <f t="shared" si="0"/>
        <v>84.998125000000002</v>
      </c>
      <c r="J62" t="s">
        <v>15</v>
      </c>
      <c r="K62" t="s">
        <v>16</v>
      </c>
      <c r="L62">
        <v>1342501200</v>
      </c>
      <c r="M62" s="10">
        <f>(((L62/60)/60)/24)+DATE(1970,1,1)</f>
        <v>41107.208333333336</v>
      </c>
      <c r="N62">
        <v>1342760400</v>
      </c>
      <c r="O62" s="10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>
        <f t="shared" si="0"/>
        <v>82.001775410563695</v>
      </c>
      <c r="J63" t="s">
        <v>15</v>
      </c>
      <c r="K63" t="s">
        <v>16</v>
      </c>
      <c r="L63">
        <v>1298268000</v>
      </c>
      <c r="M63" s="10">
        <f>(((L63/60)/60)/24)+DATE(1970,1,1)</f>
        <v>40595.25</v>
      </c>
      <c r="N63">
        <v>1301720400</v>
      </c>
      <c r="O63" s="10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>
        <f t="shared" si="0"/>
        <v>58.040160642570278</v>
      </c>
      <c r="J64" t="s">
        <v>21</v>
      </c>
      <c r="K64" t="s">
        <v>22</v>
      </c>
      <c r="L64">
        <v>1433480400</v>
      </c>
      <c r="M64" s="10">
        <f>(((L64/60)/60)/24)+DATE(1970,1,1)</f>
        <v>42160.208333333328</v>
      </c>
      <c r="N64">
        <v>1433566800</v>
      </c>
      <c r="O64" s="10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ht="21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10">
        <f>(((L65/60)/60)/24)+DATE(1970,1,1)</f>
        <v>42853.208333333328</v>
      </c>
      <c r="N65">
        <v>1493874000</v>
      </c>
      <c r="O65" s="10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ht="21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>
        <f t="shared" si="0"/>
        <v>71.94736842105263</v>
      </c>
      <c r="J66" t="s">
        <v>21</v>
      </c>
      <c r="K66" t="s">
        <v>22</v>
      </c>
      <c r="L66">
        <v>1530507600</v>
      </c>
      <c r="M66" s="10">
        <f>(((L66/60)/60)/24)+DATE(1970,1,1)</f>
        <v>43283.208333333328</v>
      </c>
      <c r="N66">
        <v>1531803600</v>
      </c>
      <c r="O66" s="10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1"/>
        <v>technology</v>
      </c>
      <c r="T66" t="str">
        <f t="shared" si="2"/>
        <v>web</v>
      </c>
    </row>
    <row r="67" spans="1:20" ht="2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>
        <f t="shared" ref="I67:I130" si="4">(E67/H67)</f>
        <v>61.038135593220339</v>
      </c>
      <c r="J67" t="s">
        <v>21</v>
      </c>
      <c r="K67" t="s">
        <v>22</v>
      </c>
      <c r="L67">
        <v>1296108000</v>
      </c>
      <c r="M67" s="10">
        <f>(((L67/60)/60)/24)+DATE(1970,1,1)</f>
        <v>40570.25</v>
      </c>
      <c r="N67">
        <v>1296712800</v>
      </c>
      <c r="O67" s="10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5">_xlfn.TEXTBEFORE(R67,"/")</f>
        <v>theater</v>
      </c>
      <c r="T67" t="str">
        <f t="shared" ref="T67:T130" si="6">_xlfn.TEXTAFTER(R67,"/")</f>
        <v>plays</v>
      </c>
    </row>
    <row r="68" spans="1:20" ht="21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7">(E68/D68)*100</f>
        <v>45.068965517241381</v>
      </c>
      <c r="G68" t="s">
        <v>14</v>
      </c>
      <c r="H68">
        <v>12</v>
      </c>
      <c r="I68">
        <f t="shared" si="4"/>
        <v>108.91666666666667</v>
      </c>
      <c r="J68" t="s">
        <v>21</v>
      </c>
      <c r="K68" t="s">
        <v>22</v>
      </c>
      <c r="L68">
        <v>1428469200</v>
      </c>
      <c r="M68" s="10">
        <f>(((L68/60)/60)/24)+DATE(1970,1,1)</f>
        <v>42102.208333333328</v>
      </c>
      <c r="N68">
        <v>1428901200</v>
      </c>
      <c r="O68" s="10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si="6"/>
        <v>plays</v>
      </c>
    </row>
    <row r="69" spans="1:20" ht="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>
        <f t="shared" si="4"/>
        <v>29.001722017220171</v>
      </c>
      <c r="J69" t="s">
        <v>40</v>
      </c>
      <c r="K69" t="s">
        <v>41</v>
      </c>
      <c r="L69">
        <v>1264399200</v>
      </c>
      <c r="M69" s="10">
        <f>(((L69/60)/60)/24)+DATE(1970,1,1)</f>
        <v>40203.25</v>
      </c>
      <c r="N69">
        <v>1264831200</v>
      </c>
      <c r="O69" s="10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 t="shared" si="5"/>
        <v>technology</v>
      </c>
      <c r="T69" t="str">
        <f t="shared" si="6"/>
        <v>wearables</v>
      </c>
    </row>
    <row r="70" spans="1:20" ht="2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>
        <f t="shared" si="4"/>
        <v>58.975609756097562</v>
      </c>
      <c r="J70" t="s">
        <v>107</v>
      </c>
      <c r="K70" t="s">
        <v>108</v>
      </c>
      <c r="L70">
        <v>1501131600</v>
      </c>
      <c r="M70" s="10">
        <f>(((L70/60)/60)/24)+DATE(1970,1,1)</f>
        <v>42943.208333333328</v>
      </c>
      <c r="N70">
        <v>1505192400</v>
      </c>
      <c r="O70" s="10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5"/>
        <v>theater</v>
      </c>
      <c r="T70" t="str">
        <f t="shared" si="6"/>
        <v>plays</v>
      </c>
    </row>
    <row r="71" spans="1:20" ht="2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>
        <f t="shared" si="4"/>
        <v>111.82352941176471</v>
      </c>
      <c r="J71" t="s">
        <v>21</v>
      </c>
      <c r="K71" t="s">
        <v>22</v>
      </c>
      <c r="L71">
        <v>1292738400</v>
      </c>
      <c r="M71" s="10">
        <f>(((L71/60)/60)/24)+DATE(1970,1,1)</f>
        <v>40531.25</v>
      </c>
      <c r="N71">
        <v>1295676000</v>
      </c>
      <c r="O71" s="10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 t="shared" si="5"/>
        <v>theater</v>
      </c>
      <c r="T71" t="str">
        <f t="shared" si="6"/>
        <v>plays</v>
      </c>
    </row>
    <row r="72" spans="1:20" ht="2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>
        <f t="shared" si="4"/>
        <v>63.995555555555555</v>
      </c>
      <c r="J72" t="s">
        <v>107</v>
      </c>
      <c r="K72" t="s">
        <v>108</v>
      </c>
      <c r="L72">
        <v>1288674000</v>
      </c>
      <c r="M72" s="10">
        <f>(((L72/60)/60)/24)+DATE(1970,1,1)</f>
        <v>40484.208333333336</v>
      </c>
      <c r="N72">
        <v>1292911200</v>
      </c>
      <c r="O72" s="10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 t="shared" si="5"/>
        <v>theater</v>
      </c>
      <c r="T72" t="str">
        <f t="shared" si="6"/>
        <v>plays</v>
      </c>
    </row>
    <row r="73" spans="1:20" ht="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>
        <f t="shared" si="4"/>
        <v>85.315789473684205</v>
      </c>
      <c r="J73" t="s">
        <v>21</v>
      </c>
      <c r="K73" t="s">
        <v>22</v>
      </c>
      <c r="L73">
        <v>1575093600</v>
      </c>
      <c r="M73" s="10">
        <f>(((L73/60)/60)/24)+DATE(1970,1,1)</f>
        <v>43799.25</v>
      </c>
      <c r="N73">
        <v>1575439200</v>
      </c>
      <c r="O73" s="10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 t="shared" si="5"/>
        <v>theater</v>
      </c>
      <c r="T73" t="str">
        <f t="shared" si="6"/>
        <v>plays</v>
      </c>
    </row>
    <row r="74" spans="1:20" ht="21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>
        <f t="shared" si="4"/>
        <v>74.481481481481481</v>
      </c>
      <c r="J74" t="s">
        <v>21</v>
      </c>
      <c r="K74" t="s">
        <v>22</v>
      </c>
      <c r="L74">
        <v>1435726800</v>
      </c>
      <c r="M74" s="10">
        <f>(((L74/60)/60)/24)+DATE(1970,1,1)</f>
        <v>42186.208333333328</v>
      </c>
      <c r="N74">
        <v>1438837200</v>
      </c>
      <c r="O74" s="10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5"/>
        <v>film &amp; video</v>
      </c>
      <c r="T74" t="str">
        <f t="shared" si="6"/>
        <v>animation</v>
      </c>
    </row>
    <row r="75" spans="1:20" ht="2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>
        <f t="shared" si="4"/>
        <v>105.14772727272727</v>
      </c>
      <c r="J75" t="s">
        <v>21</v>
      </c>
      <c r="K75" t="s">
        <v>22</v>
      </c>
      <c r="L75">
        <v>1480226400</v>
      </c>
      <c r="M75" s="10">
        <f>(((L75/60)/60)/24)+DATE(1970,1,1)</f>
        <v>42701.25</v>
      </c>
      <c r="N75">
        <v>1480485600</v>
      </c>
      <c r="O75" s="10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 t="shared" si="5"/>
        <v>music</v>
      </c>
      <c r="T75" t="str">
        <f t="shared" si="6"/>
        <v>jazz</v>
      </c>
    </row>
    <row r="76" spans="1:20" ht="2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>
        <f t="shared" si="4"/>
        <v>56.188235294117646</v>
      </c>
      <c r="J76" t="s">
        <v>40</v>
      </c>
      <c r="K76" t="s">
        <v>41</v>
      </c>
      <c r="L76">
        <v>1459054800</v>
      </c>
      <c r="M76" s="10">
        <f>(((L76/60)/60)/24)+DATE(1970,1,1)</f>
        <v>42456.208333333328</v>
      </c>
      <c r="N76">
        <v>1459141200</v>
      </c>
      <c r="O76" s="10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5"/>
        <v>music</v>
      </c>
      <c r="T76" t="str">
        <f t="shared" si="6"/>
        <v>metal</v>
      </c>
    </row>
    <row r="77" spans="1:20" ht="2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>
        <f t="shared" si="4"/>
        <v>85.917647058823533</v>
      </c>
      <c r="J77" t="s">
        <v>21</v>
      </c>
      <c r="K77" t="s">
        <v>22</v>
      </c>
      <c r="L77">
        <v>1531630800</v>
      </c>
      <c r="M77" s="10">
        <f>(((L77/60)/60)/24)+DATE(1970,1,1)</f>
        <v>43296.208333333328</v>
      </c>
      <c r="N77">
        <v>1532322000</v>
      </c>
      <c r="O77" s="10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5"/>
        <v>photography</v>
      </c>
      <c r="T77" t="str">
        <f t="shared" si="6"/>
        <v>photography books</v>
      </c>
    </row>
    <row r="78" spans="1:20" ht="21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>
        <f t="shared" si="4"/>
        <v>57.00296912114014</v>
      </c>
      <c r="J78" t="s">
        <v>21</v>
      </c>
      <c r="K78" t="s">
        <v>22</v>
      </c>
      <c r="L78">
        <v>1421992800</v>
      </c>
      <c r="M78" s="10">
        <f>(((L78/60)/60)/24)+DATE(1970,1,1)</f>
        <v>42027.25</v>
      </c>
      <c r="N78">
        <v>1426222800</v>
      </c>
      <c r="O78" s="10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5"/>
        <v>theater</v>
      </c>
      <c r="T78" t="str">
        <f t="shared" si="6"/>
        <v>plays</v>
      </c>
    </row>
    <row r="79" spans="1:20" ht="21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>
        <f t="shared" si="4"/>
        <v>79.642857142857139</v>
      </c>
      <c r="J79" t="s">
        <v>21</v>
      </c>
      <c r="K79" t="s">
        <v>22</v>
      </c>
      <c r="L79">
        <v>1285563600</v>
      </c>
      <c r="M79" s="10">
        <f>(((L79/60)/60)/24)+DATE(1970,1,1)</f>
        <v>40448.208333333336</v>
      </c>
      <c r="N79">
        <v>1286773200</v>
      </c>
      <c r="O79" s="10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5"/>
        <v>film &amp; video</v>
      </c>
      <c r="T79" t="str">
        <f t="shared" si="6"/>
        <v>animation</v>
      </c>
    </row>
    <row r="80" spans="1:20" ht="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>
        <f t="shared" si="4"/>
        <v>41.018181818181816</v>
      </c>
      <c r="J80" t="s">
        <v>21</v>
      </c>
      <c r="K80" t="s">
        <v>22</v>
      </c>
      <c r="L80">
        <v>1523854800</v>
      </c>
      <c r="M80" s="10">
        <f>(((L80/60)/60)/24)+DATE(1970,1,1)</f>
        <v>43206.208333333328</v>
      </c>
      <c r="N80">
        <v>1523941200</v>
      </c>
      <c r="O80" s="10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5"/>
        <v>publishing</v>
      </c>
      <c r="T80" t="str">
        <f t="shared" si="6"/>
        <v>translations</v>
      </c>
    </row>
    <row r="81" spans="1:20" ht="21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>
        <f t="shared" si="4"/>
        <v>48.004773269689736</v>
      </c>
      <c r="J81" t="s">
        <v>21</v>
      </c>
      <c r="K81" t="s">
        <v>22</v>
      </c>
      <c r="L81">
        <v>1529125200</v>
      </c>
      <c r="M81" s="10">
        <f>(((L81/60)/60)/24)+DATE(1970,1,1)</f>
        <v>43267.208333333328</v>
      </c>
      <c r="N81">
        <v>1529557200</v>
      </c>
      <c r="O81" s="10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5"/>
        <v>theater</v>
      </c>
      <c r="T81" t="str">
        <f t="shared" si="6"/>
        <v>plays</v>
      </c>
    </row>
    <row r="82" spans="1:20" ht="2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>
        <f t="shared" si="4"/>
        <v>55.212598425196852</v>
      </c>
      <c r="J82" t="s">
        <v>21</v>
      </c>
      <c r="K82" t="s">
        <v>22</v>
      </c>
      <c r="L82">
        <v>1503982800</v>
      </c>
      <c r="M82" s="10">
        <f>(((L82/60)/60)/24)+DATE(1970,1,1)</f>
        <v>42976.208333333328</v>
      </c>
      <c r="N82">
        <v>1506574800</v>
      </c>
      <c r="O82" s="10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5"/>
        <v>games</v>
      </c>
      <c r="T82" t="str">
        <f t="shared" si="6"/>
        <v>video games</v>
      </c>
    </row>
    <row r="83" spans="1:20" ht="2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>
        <f t="shared" si="4"/>
        <v>92.109489051094897</v>
      </c>
      <c r="J83" t="s">
        <v>21</v>
      </c>
      <c r="K83" t="s">
        <v>22</v>
      </c>
      <c r="L83">
        <v>1511416800</v>
      </c>
      <c r="M83" s="10">
        <f>(((L83/60)/60)/24)+DATE(1970,1,1)</f>
        <v>43062.25</v>
      </c>
      <c r="N83">
        <v>1513576800</v>
      </c>
      <c r="O83" s="10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 t="shared" si="5"/>
        <v>music</v>
      </c>
      <c r="T83" t="str">
        <f t="shared" si="6"/>
        <v>rock</v>
      </c>
    </row>
    <row r="84" spans="1:20" ht="2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>
        <f t="shared" si="4"/>
        <v>83.183333333333337</v>
      </c>
      <c r="J84" t="s">
        <v>40</v>
      </c>
      <c r="K84" t="s">
        <v>41</v>
      </c>
      <c r="L84">
        <v>1547704800</v>
      </c>
      <c r="M84" s="10">
        <f>(((L84/60)/60)/24)+DATE(1970,1,1)</f>
        <v>43482.25</v>
      </c>
      <c r="N84">
        <v>1548309600</v>
      </c>
      <c r="O84" s="10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 t="shared" si="5"/>
        <v>games</v>
      </c>
      <c r="T84" t="str">
        <f t="shared" si="6"/>
        <v>video games</v>
      </c>
    </row>
    <row r="85" spans="1:20" ht="21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>
        <f t="shared" si="4"/>
        <v>39.996000000000002</v>
      </c>
      <c r="J85" t="s">
        <v>21</v>
      </c>
      <c r="K85" t="s">
        <v>22</v>
      </c>
      <c r="L85">
        <v>1469682000</v>
      </c>
      <c r="M85" s="10">
        <f>(((L85/60)/60)/24)+DATE(1970,1,1)</f>
        <v>42579.208333333328</v>
      </c>
      <c r="N85">
        <v>1471582800</v>
      </c>
      <c r="O85" s="10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5"/>
        <v>music</v>
      </c>
      <c r="T85" t="str">
        <f t="shared" si="6"/>
        <v>electric music</v>
      </c>
    </row>
    <row r="86" spans="1:20" ht="2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>
        <f t="shared" si="4"/>
        <v>111.1336898395722</v>
      </c>
      <c r="J86" t="s">
        <v>21</v>
      </c>
      <c r="K86" t="s">
        <v>22</v>
      </c>
      <c r="L86">
        <v>1343451600</v>
      </c>
      <c r="M86" s="10">
        <f>(((L86/60)/60)/24)+DATE(1970,1,1)</f>
        <v>41118.208333333336</v>
      </c>
      <c r="N86">
        <v>1344315600</v>
      </c>
      <c r="O86" s="10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5"/>
        <v>technology</v>
      </c>
      <c r="T86" t="str">
        <f t="shared" si="6"/>
        <v>wearables</v>
      </c>
    </row>
    <row r="87" spans="1:20" ht="2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>
        <f t="shared" si="4"/>
        <v>90.563380281690144</v>
      </c>
      <c r="J87" t="s">
        <v>26</v>
      </c>
      <c r="K87" t="s">
        <v>27</v>
      </c>
      <c r="L87">
        <v>1315717200</v>
      </c>
      <c r="M87" s="10">
        <f>(((L87/60)/60)/24)+DATE(1970,1,1)</f>
        <v>40797.208333333336</v>
      </c>
      <c r="N87">
        <v>1316408400</v>
      </c>
      <c r="O87" s="10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5"/>
        <v>music</v>
      </c>
      <c r="T87" t="str">
        <f t="shared" si="6"/>
        <v>indie rock</v>
      </c>
    </row>
    <row r="88" spans="1:20" ht="2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>
        <f t="shared" si="4"/>
        <v>61.108374384236456</v>
      </c>
      <c r="J88" t="s">
        <v>21</v>
      </c>
      <c r="K88" t="s">
        <v>22</v>
      </c>
      <c r="L88">
        <v>1430715600</v>
      </c>
      <c r="M88" s="10">
        <f>(((L88/60)/60)/24)+DATE(1970,1,1)</f>
        <v>42128.208333333328</v>
      </c>
      <c r="N88">
        <v>1431838800</v>
      </c>
      <c r="O88" s="10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5"/>
        <v>theater</v>
      </c>
      <c r="T88" t="str">
        <f t="shared" si="6"/>
        <v>plays</v>
      </c>
    </row>
    <row r="89" spans="1:20" ht="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>
        <f t="shared" si="4"/>
        <v>83.022941970310384</v>
      </c>
      <c r="J89" t="s">
        <v>26</v>
      </c>
      <c r="K89" t="s">
        <v>27</v>
      </c>
      <c r="L89">
        <v>1299564000</v>
      </c>
      <c r="M89" s="10">
        <f>(((L89/60)/60)/24)+DATE(1970,1,1)</f>
        <v>40610.25</v>
      </c>
      <c r="N89">
        <v>1300510800</v>
      </c>
      <c r="O89" s="10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5"/>
        <v>music</v>
      </c>
      <c r="T89" t="str">
        <f t="shared" si="6"/>
        <v>rock</v>
      </c>
    </row>
    <row r="90" spans="1:20" ht="2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>
        <f t="shared" si="4"/>
        <v>110.76106194690266</v>
      </c>
      <c r="J90" t="s">
        <v>21</v>
      </c>
      <c r="K90" t="s">
        <v>22</v>
      </c>
      <c r="L90">
        <v>1429160400</v>
      </c>
      <c r="M90" s="10">
        <f>(((L90/60)/60)/24)+DATE(1970,1,1)</f>
        <v>42110.208333333328</v>
      </c>
      <c r="N90">
        <v>1431061200</v>
      </c>
      <c r="O90" s="10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5"/>
        <v>publishing</v>
      </c>
      <c r="T90" t="str">
        <f t="shared" si="6"/>
        <v>translations</v>
      </c>
    </row>
    <row r="91" spans="1:20" ht="2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>
        <f t="shared" si="4"/>
        <v>89.458333333333329</v>
      </c>
      <c r="J91" t="s">
        <v>21</v>
      </c>
      <c r="K91" t="s">
        <v>22</v>
      </c>
      <c r="L91">
        <v>1271307600</v>
      </c>
      <c r="M91" s="10">
        <f>(((L91/60)/60)/24)+DATE(1970,1,1)</f>
        <v>40283.208333333336</v>
      </c>
      <c r="N91">
        <v>1271480400</v>
      </c>
      <c r="O91" s="10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5"/>
        <v>theater</v>
      </c>
      <c r="T91" t="str">
        <f t="shared" si="6"/>
        <v>plays</v>
      </c>
    </row>
    <row r="92" spans="1:20" ht="21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>
        <f t="shared" si="4"/>
        <v>57.849056603773583</v>
      </c>
      <c r="J92" t="s">
        <v>21</v>
      </c>
      <c r="K92" t="s">
        <v>22</v>
      </c>
      <c r="L92">
        <v>1456380000</v>
      </c>
      <c r="M92" s="10">
        <f>(((L92/60)/60)/24)+DATE(1970,1,1)</f>
        <v>42425.25</v>
      </c>
      <c r="N92">
        <v>1456380000</v>
      </c>
      <c r="O92" s="10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 t="shared" si="5"/>
        <v>theater</v>
      </c>
      <c r="T92" t="str">
        <f t="shared" si="6"/>
        <v>plays</v>
      </c>
    </row>
    <row r="93" spans="1:20" ht="21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>
        <f t="shared" si="4"/>
        <v>109.99705449189985</v>
      </c>
      <c r="J93" t="s">
        <v>107</v>
      </c>
      <c r="K93" t="s">
        <v>108</v>
      </c>
      <c r="L93">
        <v>1470459600</v>
      </c>
      <c r="M93" s="10">
        <f>(((L93/60)/60)/24)+DATE(1970,1,1)</f>
        <v>42588.208333333328</v>
      </c>
      <c r="N93">
        <v>1472878800</v>
      </c>
      <c r="O93" s="10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5"/>
        <v>publishing</v>
      </c>
      <c r="T93" t="str">
        <f t="shared" si="6"/>
        <v>translations</v>
      </c>
    </row>
    <row r="94" spans="1:20" ht="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>
        <f t="shared" si="4"/>
        <v>103.96586345381526</v>
      </c>
      <c r="J94" t="s">
        <v>98</v>
      </c>
      <c r="K94" t="s">
        <v>99</v>
      </c>
      <c r="L94">
        <v>1277269200</v>
      </c>
      <c r="M94" s="10">
        <f>(((L94/60)/60)/24)+DATE(1970,1,1)</f>
        <v>40352.208333333336</v>
      </c>
      <c r="N94">
        <v>1277355600</v>
      </c>
      <c r="O94" s="10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5"/>
        <v>games</v>
      </c>
      <c r="T94" t="str">
        <f t="shared" si="6"/>
        <v>video games</v>
      </c>
    </row>
    <row r="95" spans="1:20" ht="2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>
        <f t="shared" si="4"/>
        <v>107.99508196721311</v>
      </c>
      <c r="J95" t="s">
        <v>21</v>
      </c>
      <c r="K95" t="s">
        <v>22</v>
      </c>
      <c r="L95">
        <v>1350709200</v>
      </c>
      <c r="M95" s="10">
        <f>(((L95/60)/60)/24)+DATE(1970,1,1)</f>
        <v>41202.208333333336</v>
      </c>
      <c r="N95">
        <v>1351054800</v>
      </c>
      <c r="O95" s="10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5"/>
        <v>theater</v>
      </c>
      <c r="T95" t="str">
        <f t="shared" si="6"/>
        <v>plays</v>
      </c>
    </row>
    <row r="96" spans="1:20" ht="2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>
        <f t="shared" si="4"/>
        <v>48.927777777777777</v>
      </c>
      <c r="J96" t="s">
        <v>40</v>
      </c>
      <c r="K96" t="s">
        <v>41</v>
      </c>
      <c r="L96">
        <v>1554613200</v>
      </c>
      <c r="M96" s="10">
        <f>(((L96/60)/60)/24)+DATE(1970,1,1)</f>
        <v>43562.208333333328</v>
      </c>
      <c r="N96">
        <v>1555563600</v>
      </c>
      <c r="O96" s="10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5"/>
        <v>technology</v>
      </c>
      <c r="T96" t="str">
        <f t="shared" si="6"/>
        <v>web</v>
      </c>
    </row>
    <row r="97" spans="1:20" ht="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>
        <f t="shared" si="4"/>
        <v>37.666666666666664</v>
      </c>
      <c r="J97" t="s">
        <v>21</v>
      </c>
      <c r="K97" t="s">
        <v>22</v>
      </c>
      <c r="L97">
        <v>1571029200</v>
      </c>
      <c r="M97" s="10">
        <f>(((L97/60)/60)/24)+DATE(1970,1,1)</f>
        <v>43752.208333333328</v>
      </c>
      <c r="N97">
        <v>1571634000</v>
      </c>
      <c r="O97" s="10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5"/>
        <v>film &amp; video</v>
      </c>
      <c r="T97" t="str">
        <f t="shared" si="6"/>
        <v>documentary</v>
      </c>
    </row>
    <row r="98" spans="1:20" ht="2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>
        <f t="shared" si="4"/>
        <v>64.999141999141997</v>
      </c>
      <c r="J98" t="s">
        <v>21</v>
      </c>
      <c r="K98" t="s">
        <v>22</v>
      </c>
      <c r="L98">
        <v>1299736800</v>
      </c>
      <c r="M98" s="10">
        <f>(((L98/60)/60)/24)+DATE(1970,1,1)</f>
        <v>40612.25</v>
      </c>
      <c r="N98">
        <v>1300856400</v>
      </c>
      <c r="O98" s="10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5"/>
        <v>theater</v>
      </c>
      <c r="T98" t="str">
        <f t="shared" si="6"/>
        <v>plays</v>
      </c>
    </row>
    <row r="99" spans="1:20" ht="2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>
        <f t="shared" si="4"/>
        <v>106.61061946902655</v>
      </c>
      <c r="J99" t="s">
        <v>21</v>
      </c>
      <c r="K99" t="s">
        <v>22</v>
      </c>
      <c r="L99">
        <v>1435208400</v>
      </c>
      <c r="M99" s="10">
        <f>(((L99/60)/60)/24)+DATE(1970,1,1)</f>
        <v>42180.208333333328</v>
      </c>
      <c r="N99">
        <v>1439874000</v>
      </c>
      <c r="O99" s="10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5"/>
        <v>food</v>
      </c>
      <c r="T99" t="str">
        <f t="shared" si="6"/>
        <v>food trucks</v>
      </c>
    </row>
    <row r="100" spans="1:20" ht="21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>
        <f t="shared" si="4"/>
        <v>27.009016393442622</v>
      </c>
      <c r="J100" t="s">
        <v>26</v>
      </c>
      <c r="K100" t="s">
        <v>27</v>
      </c>
      <c r="L100">
        <v>1437973200</v>
      </c>
      <c r="M100" s="10">
        <f>(((L100/60)/60)/24)+DATE(1970,1,1)</f>
        <v>42212.208333333328</v>
      </c>
      <c r="N100">
        <v>1438318800</v>
      </c>
      <c r="O100" s="10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5"/>
        <v>games</v>
      </c>
      <c r="T100" t="str">
        <f t="shared" si="6"/>
        <v>video games</v>
      </c>
    </row>
    <row r="101" spans="1:20" ht="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>
        <f t="shared" si="4"/>
        <v>91.16463414634147</v>
      </c>
      <c r="J101" t="s">
        <v>21</v>
      </c>
      <c r="K101" t="s">
        <v>22</v>
      </c>
      <c r="L101">
        <v>1416895200</v>
      </c>
      <c r="M101" s="10">
        <f>(((L101/60)/60)/24)+DATE(1970,1,1)</f>
        <v>41968.25</v>
      </c>
      <c r="N101">
        <v>1419400800</v>
      </c>
      <c r="O101" s="10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5"/>
        <v>theater</v>
      </c>
      <c r="T101" t="str">
        <f t="shared" si="6"/>
        <v>plays</v>
      </c>
    </row>
    <row r="102" spans="1:20" ht="21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10">
        <f>(((L102/60)/60)/24)+DATE(1970,1,1)</f>
        <v>40835.208333333336</v>
      </c>
      <c r="N102">
        <v>1320555600</v>
      </c>
      <c r="O102" s="10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5"/>
        <v>theater</v>
      </c>
      <c r="T102" t="str">
        <f t="shared" si="6"/>
        <v>plays</v>
      </c>
    </row>
    <row r="103" spans="1:20" ht="2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>
        <f t="shared" si="4"/>
        <v>56.054878048780488</v>
      </c>
      <c r="J103" t="s">
        <v>21</v>
      </c>
      <c r="K103" t="s">
        <v>22</v>
      </c>
      <c r="L103">
        <v>1424498400</v>
      </c>
      <c r="M103" s="10">
        <f>(((L103/60)/60)/24)+DATE(1970,1,1)</f>
        <v>42056.25</v>
      </c>
      <c r="N103">
        <v>1425103200</v>
      </c>
      <c r="O103" s="10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5"/>
        <v>music</v>
      </c>
      <c r="T103" t="str">
        <f t="shared" si="6"/>
        <v>electric music</v>
      </c>
    </row>
    <row r="104" spans="1:20" ht="2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>
        <f t="shared" si="4"/>
        <v>31.017857142857142</v>
      </c>
      <c r="J104" t="s">
        <v>21</v>
      </c>
      <c r="K104" t="s">
        <v>22</v>
      </c>
      <c r="L104">
        <v>1526274000</v>
      </c>
      <c r="M104" s="10">
        <f>(((L104/60)/60)/24)+DATE(1970,1,1)</f>
        <v>43234.208333333328</v>
      </c>
      <c r="N104">
        <v>1526878800</v>
      </c>
      <c r="O104" s="10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5"/>
        <v>technology</v>
      </c>
      <c r="T104" t="str">
        <f t="shared" si="6"/>
        <v>wearables</v>
      </c>
    </row>
    <row r="105" spans="1:20" ht="21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>(((L105/60)/60)/24)+DATE(1970,1,1)</f>
        <v>40475.208333333336</v>
      </c>
      <c r="N105">
        <v>1288674000</v>
      </c>
      <c r="O105" s="10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5"/>
        <v>music</v>
      </c>
      <c r="T105" t="str">
        <f t="shared" si="6"/>
        <v>electric music</v>
      </c>
    </row>
    <row r="106" spans="1:20" ht="2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>
        <f t="shared" si="4"/>
        <v>89.005216484089729</v>
      </c>
      <c r="J106" t="s">
        <v>21</v>
      </c>
      <c r="K106" t="s">
        <v>22</v>
      </c>
      <c r="L106">
        <v>1495515600</v>
      </c>
      <c r="M106" s="10">
        <f>(((L106/60)/60)/24)+DATE(1970,1,1)</f>
        <v>42878.208333333328</v>
      </c>
      <c r="N106">
        <v>1495602000</v>
      </c>
      <c r="O106" s="10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5"/>
        <v>music</v>
      </c>
      <c r="T106" t="str">
        <f t="shared" si="6"/>
        <v>indie rock</v>
      </c>
    </row>
    <row r="107" spans="1:20" ht="2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>
        <f t="shared" si="4"/>
        <v>103.46315789473684</v>
      </c>
      <c r="J107" t="s">
        <v>21</v>
      </c>
      <c r="K107" t="s">
        <v>22</v>
      </c>
      <c r="L107">
        <v>1364878800</v>
      </c>
      <c r="M107" s="10">
        <f>(((L107/60)/60)/24)+DATE(1970,1,1)</f>
        <v>41366.208333333336</v>
      </c>
      <c r="N107">
        <v>1366434000</v>
      </c>
      <c r="O107" s="10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5"/>
        <v>technology</v>
      </c>
      <c r="T107" t="str">
        <f t="shared" si="6"/>
        <v>web</v>
      </c>
    </row>
    <row r="108" spans="1:20" ht="2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>
        <f t="shared" si="4"/>
        <v>95.278911564625844</v>
      </c>
      <c r="J108" t="s">
        <v>21</v>
      </c>
      <c r="K108" t="s">
        <v>22</v>
      </c>
      <c r="L108">
        <v>1567918800</v>
      </c>
      <c r="M108" s="10">
        <f>(((L108/60)/60)/24)+DATE(1970,1,1)</f>
        <v>43716.208333333328</v>
      </c>
      <c r="N108">
        <v>1568350800</v>
      </c>
      <c r="O108" s="10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5"/>
        <v>theater</v>
      </c>
      <c r="T108" t="str">
        <f t="shared" si="6"/>
        <v>plays</v>
      </c>
    </row>
    <row r="109" spans="1:20" ht="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>
        <f t="shared" si="4"/>
        <v>75.895348837209298</v>
      </c>
      <c r="J109" t="s">
        <v>21</v>
      </c>
      <c r="K109" t="s">
        <v>22</v>
      </c>
      <c r="L109">
        <v>1524459600</v>
      </c>
      <c r="M109" s="10">
        <f>(((L109/60)/60)/24)+DATE(1970,1,1)</f>
        <v>43213.208333333328</v>
      </c>
      <c r="N109">
        <v>1525928400</v>
      </c>
      <c r="O109" s="10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5"/>
        <v>theater</v>
      </c>
      <c r="T109" t="str">
        <f t="shared" si="6"/>
        <v>plays</v>
      </c>
    </row>
    <row r="110" spans="1:20" ht="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>
        <f t="shared" si="4"/>
        <v>107.57831325301204</v>
      </c>
      <c r="J110" t="s">
        <v>21</v>
      </c>
      <c r="K110" t="s">
        <v>22</v>
      </c>
      <c r="L110">
        <v>1333688400</v>
      </c>
      <c r="M110" s="10">
        <f>(((L110/60)/60)/24)+DATE(1970,1,1)</f>
        <v>41005.208333333336</v>
      </c>
      <c r="N110">
        <v>1336885200</v>
      </c>
      <c r="O110" s="10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5"/>
        <v>film &amp; video</v>
      </c>
      <c r="T110" t="str">
        <f t="shared" si="6"/>
        <v>documentary</v>
      </c>
    </row>
    <row r="111" spans="1:20" ht="21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>
        <f t="shared" si="4"/>
        <v>51.31666666666667</v>
      </c>
      <c r="J111" t="s">
        <v>21</v>
      </c>
      <c r="K111" t="s">
        <v>22</v>
      </c>
      <c r="L111">
        <v>1389506400</v>
      </c>
      <c r="M111" s="10">
        <f>(((L111/60)/60)/24)+DATE(1970,1,1)</f>
        <v>41651.25</v>
      </c>
      <c r="N111">
        <v>1389679200</v>
      </c>
      <c r="O111" s="10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5"/>
        <v>film &amp; video</v>
      </c>
      <c r="T111" t="str">
        <f t="shared" si="6"/>
        <v>television</v>
      </c>
    </row>
    <row r="112" spans="1:20" ht="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>
        <f t="shared" si="4"/>
        <v>71.983108108108112</v>
      </c>
      <c r="J112" t="s">
        <v>21</v>
      </c>
      <c r="K112" t="s">
        <v>22</v>
      </c>
      <c r="L112">
        <v>1536642000</v>
      </c>
      <c r="M112" s="10">
        <f>(((L112/60)/60)/24)+DATE(1970,1,1)</f>
        <v>43354.208333333328</v>
      </c>
      <c r="N112">
        <v>1538283600</v>
      </c>
      <c r="O112" s="10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5"/>
        <v>food</v>
      </c>
      <c r="T112" t="str">
        <f t="shared" si="6"/>
        <v>food trucks</v>
      </c>
    </row>
    <row r="113" spans="1:20" ht="2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>
        <f t="shared" si="4"/>
        <v>108.95414201183432</v>
      </c>
      <c r="J113" t="s">
        <v>21</v>
      </c>
      <c r="K113" t="s">
        <v>22</v>
      </c>
      <c r="L113">
        <v>1348290000</v>
      </c>
      <c r="M113" s="10">
        <f>(((L113/60)/60)/24)+DATE(1970,1,1)</f>
        <v>41174.208333333336</v>
      </c>
      <c r="N113">
        <v>1348808400</v>
      </c>
      <c r="O113" s="10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5"/>
        <v>publishing</v>
      </c>
      <c r="T113" t="str">
        <f t="shared" si="6"/>
        <v>radio &amp; podcasts</v>
      </c>
    </row>
    <row r="114" spans="1:20" ht="2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10">
        <f>(((L114/60)/60)/24)+DATE(1970,1,1)</f>
        <v>41875.208333333336</v>
      </c>
      <c r="N114">
        <v>1410152400</v>
      </c>
      <c r="O114" s="10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5"/>
        <v>technology</v>
      </c>
      <c r="T114" t="str">
        <f t="shared" si="6"/>
        <v>web</v>
      </c>
    </row>
    <row r="115" spans="1:20" ht="2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>
        <f t="shared" si="4"/>
        <v>94.938931297709928</v>
      </c>
      <c r="J115" t="s">
        <v>21</v>
      </c>
      <c r="K115" t="s">
        <v>22</v>
      </c>
      <c r="L115">
        <v>1505192400</v>
      </c>
      <c r="M115" s="10">
        <f>(((L115/60)/60)/24)+DATE(1970,1,1)</f>
        <v>42990.208333333328</v>
      </c>
      <c r="N115">
        <v>1505797200</v>
      </c>
      <c r="O115" s="10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5"/>
        <v>food</v>
      </c>
      <c r="T115" t="str">
        <f t="shared" si="6"/>
        <v>food trucks</v>
      </c>
    </row>
    <row r="116" spans="1:20" ht="2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>
        <f t="shared" si="4"/>
        <v>109.65079365079364</v>
      </c>
      <c r="J116" t="s">
        <v>21</v>
      </c>
      <c r="K116" t="s">
        <v>22</v>
      </c>
      <c r="L116">
        <v>1554786000</v>
      </c>
      <c r="M116" s="10">
        <f>(((L116/60)/60)/24)+DATE(1970,1,1)</f>
        <v>43564.208333333328</v>
      </c>
      <c r="N116">
        <v>1554872400</v>
      </c>
      <c r="O116" s="10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5"/>
        <v>technology</v>
      </c>
      <c r="T116" t="str">
        <f t="shared" si="6"/>
        <v>wearables</v>
      </c>
    </row>
    <row r="117" spans="1:20" ht="21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>(((L117/60)/60)/24)+DATE(1970,1,1)</f>
        <v>43056.25</v>
      </c>
      <c r="N117">
        <v>1513922400</v>
      </c>
      <c r="O117" s="10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5"/>
        <v>publishing</v>
      </c>
      <c r="T117" t="str">
        <f t="shared" si="6"/>
        <v>fiction</v>
      </c>
    </row>
    <row r="118" spans="1:20" ht="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>
        <f t="shared" si="4"/>
        <v>86.794520547945211</v>
      </c>
      <c r="J118" t="s">
        <v>21</v>
      </c>
      <c r="K118" t="s">
        <v>22</v>
      </c>
      <c r="L118">
        <v>1442552400</v>
      </c>
      <c r="M118" s="10">
        <f>(((L118/60)/60)/24)+DATE(1970,1,1)</f>
        <v>42265.208333333328</v>
      </c>
      <c r="N118">
        <v>1442638800</v>
      </c>
      <c r="O118" s="10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5"/>
        <v>theater</v>
      </c>
      <c r="T118" t="str">
        <f t="shared" si="6"/>
        <v>plays</v>
      </c>
    </row>
    <row r="119" spans="1:20" ht="2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>
        <f t="shared" si="4"/>
        <v>30.992727272727272</v>
      </c>
      <c r="J119" t="s">
        <v>21</v>
      </c>
      <c r="K119" t="s">
        <v>22</v>
      </c>
      <c r="L119">
        <v>1316667600</v>
      </c>
      <c r="M119" s="10">
        <f>(((L119/60)/60)/24)+DATE(1970,1,1)</f>
        <v>40808.208333333336</v>
      </c>
      <c r="N119">
        <v>1317186000</v>
      </c>
      <c r="O119" s="10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5"/>
        <v>film &amp; video</v>
      </c>
      <c r="T119" t="str">
        <f t="shared" si="6"/>
        <v>television</v>
      </c>
    </row>
    <row r="120" spans="1:20" ht="2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>
        <f t="shared" si="4"/>
        <v>94.791044776119406</v>
      </c>
      <c r="J120" t="s">
        <v>21</v>
      </c>
      <c r="K120" t="s">
        <v>22</v>
      </c>
      <c r="L120">
        <v>1390716000</v>
      </c>
      <c r="M120" s="10">
        <f>(((L120/60)/60)/24)+DATE(1970,1,1)</f>
        <v>41665.25</v>
      </c>
      <c r="N120">
        <v>1391234400</v>
      </c>
      <c r="O120" s="10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5"/>
        <v>photography</v>
      </c>
      <c r="T120" t="str">
        <f t="shared" si="6"/>
        <v>photography books</v>
      </c>
    </row>
    <row r="121" spans="1:20" ht="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>
        <f t="shared" si="4"/>
        <v>69.79220779220779</v>
      </c>
      <c r="J121" t="s">
        <v>21</v>
      </c>
      <c r="K121" t="s">
        <v>22</v>
      </c>
      <c r="L121">
        <v>1402894800</v>
      </c>
      <c r="M121" s="10">
        <f>(((L121/60)/60)/24)+DATE(1970,1,1)</f>
        <v>41806.208333333336</v>
      </c>
      <c r="N121">
        <v>1404363600</v>
      </c>
      <c r="O121" s="10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5"/>
        <v>film &amp; video</v>
      </c>
      <c r="T121" t="str">
        <f t="shared" si="6"/>
        <v>documentary</v>
      </c>
    </row>
    <row r="122" spans="1:20" ht="2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>
        <f t="shared" si="4"/>
        <v>63.003367003367003</v>
      </c>
      <c r="J122" t="s">
        <v>21</v>
      </c>
      <c r="K122" t="s">
        <v>22</v>
      </c>
      <c r="L122">
        <v>1429246800</v>
      </c>
      <c r="M122" s="10">
        <f>(((L122/60)/60)/24)+DATE(1970,1,1)</f>
        <v>42111.208333333328</v>
      </c>
      <c r="N122">
        <v>1429592400</v>
      </c>
      <c r="O122" s="10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5"/>
        <v>games</v>
      </c>
      <c r="T122" t="str">
        <f t="shared" si="6"/>
        <v>mobile games</v>
      </c>
    </row>
    <row r="123" spans="1:20" ht="2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>
        <f t="shared" si="4"/>
        <v>110.0343300110742</v>
      </c>
      <c r="J123" t="s">
        <v>21</v>
      </c>
      <c r="K123" t="s">
        <v>22</v>
      </c>
      <c r="L123">
        <v>1412485200</v>
      </c>
      <c r="M123" s="10">
        <f>(((L123/60)/60)/24)+DATE(1970,1,1)</f>
        <v>41917.208333333336</v>
      </c>
      <c r="N123">
        <v>1413608400</v>
      </c>
      <c r="O123" s="10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5"/>
        <v>games</v>
      </c>
      <c r="T123" t="str">
        <f t="shared" si="6"/>
        <v>video games</v>
      </c>
    </row>
    <row r="124" spans="1:20" ht="21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>
        <f t="shared" si="4"/>
        <v>25.997933274284026</v>
      </c>
      <c r="J124" t="s">
        <v>21</v>
      </c>
      <c r="K124" t="s">
        <v>22</v>
      </c>
      <c r="L124">
        <v>1417068000</v>
      </c>
      <c r="M124" s="10">
        <f>(((L124/60)/60)/24)+DATE(1970,1,1)</f>
        <v>41970.25</v>
      </c>
      <c r="N124">
        <v>1419400800</v>
      </c>
      <c r="O124" s="10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5"/>
        <v>publishing</v>
      </c>
      <c r="T124" t="str">
        <f t="shared" si="6"/>
        <v>fiction</v>
      </c>
    </row>
    <row r="125" spans="1:20" ht="21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>
        <f t="shared" si="4"/>
        <v>49.987915407854985</v>
      </c>
      <c r="J125" t="s">
        <v>15</v>
      </c>
      <c r="K125" t="s">
        <v>16</v>
      </c>
      <c r="L125">
        <v>1448344800</v>
      </c>
      <c r="M125" s="10">
        <f>(((L125/60)/60)/24)+DATE(1970,1,1)</f>
        <v>42332.25</v>
      </c>
      <c r="N125">
        <v>1448604000</v>
      </c>
      <c r="O125" s="10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5"/>
        <v>theater</v>
      </c>
      <c r="T125" t="str">
        <f t="shared" si="6"/>
        <v>plays</v>
      </c>
    </row>
    <row r="126" spans="1:20" ht="2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>(((L126/60)/60)/24)+DATE(1970,1,1)</f>
        <v>43598.208333333328</v>
      </c>
      <c r="N126">
        <v>1562302800</v>
      </c>
      <c r="O126" s="10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5"/>
        <v>photography</v>
      </c>
      <c r="T126" t="str">
        <f t="shared" si="6"/>
        <v>photography books</v>
      </c>
    </row>
    <row r="127" spans="1:20" ht="2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>
        <f t="shared" si="4"/>
        <v>47.083333333333336</v>
      </c>
      <c r="J127" t="s">
        <v>21</v>
      </c>
      <c r="K127" t="s">
        <v>22</v>
      </c>
      <c r="L127">
        <v>1537333200</v>
      </c>
      <c r="M127" s="10">
        <f>(((L127/60)/60)/24)+DATE(1970,1,1)</f>
        <v>43362.208333333328</v>
      </c>
      <c r="N127">
        <v>1537678800</v>
      </c>
      <c r="O127" s="10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5"/>
        <v>theater</v>
      </c>
      <c r="T127" t="str">
        <f t="shared" si="6"/>
        <v>plays</v>
      </c>
    </row>
    <row r="128" spans="1:20" ht="21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>
        <f t="shared" si="4"/>
        <v>89.944444444444443</v>
      </c>
      <c r="J128" t="s">
        <v>21</v>
      </c>
      <c r="K128" t="s">
        <v>22</v>
      </c>
      <c r="L128">
        <v>1471150800</v>
      </c>
      <c r="M128" s="10">
        <f>(((L128/60)/60)/24)+DATE(1970,1,1)</f>
        <v>42596.208333333328</v>
      </c>
      <c r="N128">
        <v>1473570000</v>
      </c>
      <c r="O128" s="10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5"/>
        <v>theater</v>
      </c>
      <c r="T128" t="str">
        <f t="shared" si="6"/>
        <v>plays</v>
      </c>
    </row>
    <row r="129" spans="1:20" ht="21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>
        <f t="shared" si="4"/>
        <v>78.96875</v>
      </c>
      <c r="J129" t="s">
        <v>15</v>
      </c>
      <c r="K129" t="s">
        <v>16</v>
      </c>
      <c r="L129">
        <v>1273640400</v>
      </c>
      <c r="M129" s="10">
        <f>(((L129/60)/60)/24)+DATE(1970,1,1)</f>
        <v>40310.208333333336</v>
      </c>
      <c r="N129">
        <v>1273899600</v>
      </c>
      <c r="O129" s="10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5"/>
        <v>theater</v>
      </c>
      <c r="T129" t="str">
        <f t="shared" si="6"/>
        <v>plays</v>
      </c>
    </row>
    <row r="130" spans="1:20" ht="2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>
        <f t="shared" si="4"/>
        <v>80.067669172932327</v>
      </c>
      <c r="J130" t="s">
        <v>21</v>
      </c>
      <c r="K130" t="s">
        <v>22</v>
      </c>
      <c r="L130">
        <v>1282885200</v>
      </c>
      <c r="M130" s="10">
        <f>(((L130/60)/60)/24)+DATE(1970,1,1)</f>
        <v>40417.208333333336</v>
      </c>
      <c r="N130">
        <v>1284008400</v>
      </c>
      <c r="O130" s="10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5"/>
        <v>music</v>
      </c>
      <c r="T130" t="str">
        <f t="shared" si="6"/>
        <v>rock</v>
      </c>
    </row>
    <row r="131" spans="1:20" ht="2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3.202693602693603</v>
      </c>
      <c r="G131" t="s">
        <v>74</v>
      </c>
      <c r="H131">
        <v>55</v>
      </c>
      <c r="I131">
        <f t="shared" ref="I131:I194" si="8">(E131/H131)</f>
        <v>86.472727272727269</v>
      </c>
      <c r="J131" t="s">
        <v>26</v>
      </c>
      <c r="K131" t="s">
        <v>27</v>
      </c>
      <c r="L131">
        <v>1422943200</v>
      </c>
      <c r="M131" s="10">
        <f>(((L131/60)/60)/24)+DATE(1970,1,1)</f>
        <v>42038.25</v>
      </c>
      <c r="N131">
        <v>1425103200</v>
      </c>
      <c r="O131" s="10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9">_xlfn.TEXTBEFORE(R131,"/")</f>
        <v>food</v>
      </c>
      <c r="T131" t="str">
        <f t="shared" ref="T131:T194" si="10">_xlfn.TEXTAFTER(R131,"/")</f>
        <v>food trucks</v>
      </c>
    </row>
    <row r="132" spans="1:20" ht="2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1">(E132/D132)*100</f>
        <v>155.46875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 s="10">
        <f>(((L132/60)/60)/24)+DATE(1970,1,1)</f>
        <v>40842.208333333336</v>
      </c>
      <c r="N132">
        <v>1320991200</v>
      </c>
      <c r="O132" s="10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9"/>
        <v>film &amp; video</v>
      </c>
      <c r="T132" t="str">
        <f t="shared" si="10"/>
        <v>drama</v>
      </c>
    </row>
    <row r="133" spans="1:20" ht="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1"/>
        <v>100.85974499089254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 s="10">
        <f>(((L133/60)/60)/24)+DATE(1970,1,1)</f>
        <v>41607.25</v>
      </c>
      <c r="N133">
        <v>1386828000</v>
      </c>
      <c r="O133" s="10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9"/>
        <v>technology</v>
      </c>
      <c r="T133" t="str">
        <f t="shared" si="10"/>
        <v>web</v>
      </c>
    </row>
    <row r="134" spans="1:20" ht="2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116.18181818181819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 s="10">
        <f>(((L134/60)/60)/24)+DATE(1970,1,1)</f>
        <v>43112.25</v>
      </c>
      <c r="N134">
        <v>1517119200</v>
      </c>
      <c r="O134" s="10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9"/>
        <v>theater</v>
      </c>
      <c r="T134" t="str">
        <f t="shared" si="10"/>
        <v>plays</v>
      </c>
    </row>
    <row r="135" spans="1:20" ht="2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310.77777777777777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 s="10">
        <f>(((L135/60)/60)/24)+DATE(1970,1,1)</f>
        <v>40767.208333333336</v>
      </c>
      <c r="N135">
        <v>1315026000</v>
      </c>
      <c r="O135" s="10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9"/>
        <v>music</v>
      </c>
      <c r="T135" t="str">
        <f t="shared" si="10"/>
        <v>world music</v>
      </c>
    </row>
    <row r="136" spans="1:20" ht="21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89.73668341708543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 s="10">
        <f>(((L136/60)/60)/24)+DATE(1970,1,1)</f>
        <v>40713.208333333336</v>
      </c>
      <c r="N136">
        <v>1312693200</v>
      </c>
      <c r="O136" s="10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9"/>
        <v>film &amp; video</v>
      </c>
      <c r="T136" t="str">
        <f t="shared" si="10"/>
        <v>documentary</v>
      </c>
    </row>
    <row r="137" spans="1:20" ht="21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71.27272727272728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 s="10">
        <f>(((L137/60)/60)/24)+DATE(1970,1,1)</f>
        <v>41340.25</v>
      </c>
      <c r="N137">
        <v>1363064400</v>
      </c>
      <c r="O137" s="10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9"/>
        <v>theater</v>
      </c>
      <c r="T137" t="str">
        <f t="shared" si="10"/>
        <v>plays</v>
      </c>
    </row>
    <row r="138" spans="1:20" ht="2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 s="10">
        <f>(((L138/60)/60)/24)+DATE(1970,1,1)</f>
        <v>41797.208333333336</v>
      </c>
      <c r="N138">
        <v>1403154000</v>
      </c>
      <c r="O138" s="10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9"/>
        <v>film &amp; video</v>
      </c>
      <c r="T138" t="str">
        <f t="shared" si="10"/>
        <v>drama</v>
      </c>
    </row>
    <row r="139" spans="1:20" ht="2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261.77777777777777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10">
        <f>(((L139/60)/60)/24)+DATE(1970,1,1)</f>
        <v>40457.208333333336</v>
      </c>
      <c r="N139">
        <v>1286859600</v>
      </c>
      <c r="O139" s="10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9"/>
        <v>publishing</v>
      </c>
      <c r="T139" t="str">
        <f t="shared" si="10"/>
        <v>nonfiction</v>
      </c>
    </row>
    <row r="140" spans="1:20" ht="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 s="10">
        <f>(((L140/60)/60)/24)+DATE(1970,1,1)</f>
        <v>41180.208333333336</v>
      </c>
      <c r="N140">
        <v>1349326800</v>
      </c>
      <c r="O140" s="10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9"/>
        <v>games</v>
      </c>
      <c r="T140" t="str">
        <f t="shared" si="10"/>
        <v>mobile games</v>
      </c>
    </row>
    <row r="141" spans="1:20" ht="21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20.896851248642779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 s="10">
        <f>(((L141/60)/60)/24)+DATE(1970,1,1)</f>
        <v>42115.208333333328</v>
      </c>
      <c r="N141">
        <v>1430974800</v>
      </c>
      <c r="O141" s="10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9"/>
        <v>technology</v>
      </c>
      <c r="T141" t="str">
        <f t="shared" si="10"/>
        <v>wearables</v>
      </c>
    </row>
    <row r="142" spans="1:20" ht="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223.16363636363636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 s="10">
        <f>(((L142/60)/60)/24)+DATE(1970,1,1)</f>
        <v>43156.25</v>
      </c>
      <c r="N142">
        <v>1519970400</v>
      </c>
      <c r="O142" s="10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9"/>
        <v>film &amp; video</v>
      </c>
      <c r="T142" t="str">
        <f t="shared" si="10"/>
        <v>documentary</v>
      </c>
    </row>
    <row r="143" spans="1:20" ht="2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101.59097978227061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 s="10">
        <f>(((L143/60)/60)/24)+DATE(1970,1,1)</f>
        <v>42167.208333333328</v>
      </c>
      <c r="N143">
        <v>1434603600</v>
      </c>
      <c r="O143" s="10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9"/>
        <v>technology</v>
      </c>
      <c r="T143" t="str">
        <f t="shared" si="10"/>
        <v>web</v>
      </c>
    </row>
    <row r="144" spans="1:20" ht="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230.03999999999996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 s="10">
        <f>(((L144/60)/60)/24)+DATE(1970,1,1)</f>
        <v>41005.208333333336</v>
      </c>
      <c r="N144">
        <v>1337230800</v>
      </c>
      <c r="O144" s="10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9"/>
        <v>technology</v>
      </c>
      <c r="T144" t="str">
        <f t="shared" si="10"/>
        <v>web</v>
      </c>
    </row>
    <row r="145" spans="1:20" ht="2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135.59259259259261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10">
        <f>(((L145/60)/60)/24)+DATE(1970,1,1)</f>
        <v>40357.208333333336</v>
      </c>
      <c r="N145">
        <v>1279429200</v>
      </c>
      <c r="O145" s="10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9"/>
        <v>music</v>
      </c>
      <c r="T145" t="str">
        <f t="shared" si="10"/>
        <v>indie rock</v>
      </c>
    </row>
    <row r="146" spans="1:20" ht="2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129.1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 s="10">
        <f>(((L146/60)/60)/24)+DATE(1970,1,1)</f>
        <v>43633.208333333328</v>
      </c>
      <c r="N146">
        <v>1561438800</v>
      </c>
      <c r="O146" s="10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9"/>
        <v>theater</v>
      </c>
      <c r="T146" t="str">
        <f t="shared" si="10"/>
        <v>plays</v>
      </c>
    </row>
    <row r="147" spans="1:20" ht="2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236.512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 s="10">
        <f>(((L147/60)/60)/24)+DATE(1970,1,1)</f>
        <v>41889.208333333336</v>
      </c>
      <c r="N147">
        <v>1410498000</v>
      </c>
      <c r="O147" s="10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9"/>
        <v>technology</v>
      </c>
      <c r="T147" t="str">
        <f t="shared" si="10"/>
        <v>wearables</v>
      </c>
    </row>
    <row r="148" spans="1:20" ht="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17.25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 s="10">
        <f>(((L148/60)/60)/24)+DATE(1970,1,1)</f>
        <v>40855.25</v>
      </c>
      <c r="N148">
        <v>1322460000</v>
      </c>
      <c r="O148" s="10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9"/>
        <v>theater</v>
      </c>
      <c r="T148" t="str">
        <f t="shared" si="10"/>
        <v>plays</v>
      </c>
    </row>
    <row r="149" spans="1:20" ht="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112.49397590361446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 s="10">
        <f>(((L149/60)/60)/24)+DATE(1970,1,1)</f>
        <v>42534.208333333328</v>
      </c>
      <c r="N149">
        <v>1466312400</v>
      </c>
      <c r="O149" s="10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9"/>
        <v>theater</v>
      </c>
      <c r="T149" t="str">
        <f t="shared" si="10"/>
        <v>plays</v>
      </c>
    </row>
    <row r="150" spans="1:20" ht="2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121.02150537634408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 s="10">
        <f>(((L150/60)/60)/24)+DATE(1970,1,1)</f>
        <v>42941.208333333328</v>
      </c>
      <c r="N150">
        <v>1501736400</v>
      </c>
      <c r="O150" s="10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9"/>
        <v>technology</v>
      </c>
      <c r="T150" t="str">
        <f t="shared" si="10"/>
        <v>wearables</v>
      </c>
    </row>
    <row r="151" spans="1:20" ht="2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219.87096774193549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 s="10">
        <f>(((L151/60)/60)/24)+DATE(1970,1,1)</f>
        <v>41275.25</v>
      </c>
      <c r="N151">
        <v>1361512800</v>
      </c>
      <c r="O151" s="10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9"/>
        <v>music</v>
      </c>
      <c r="T151" t="str">
        <f t="shared" si="10"/>
        <v>indie rock</v>
      </c>
    </row>
    <row r="152" spans="1:20" ht="21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10">
        <f>(((L152/60)/60)/24)+DATE(1970,1,1)</f>
        <v>43450.25</v>
      </c>
      <c r="N152">
        <v>1545026400</v>
      </c>
      <c r="O152" s="10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9"/>
        <v>music</v>
      </c>
      <c r="T152" t="str">
        <f t="shared" si="10"/>
        <v>rock</v>
      </c>
    </row>
    <row r="153" spans="1:20" ht="21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64.166909620991248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 s="10">
        <f>(((L153/60)/60)/24)+DATE(1970,1,1)</f>
        <v>41799.208333333336</v>
      </c>
      <c r="N153">
        <v>1406696400</v>
      </c>
      <c r="O153" s="10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9"/>
        <v>music</v>
      </c>
      <c r="T153" t="str">
        <f t="shared" si="10"/>
        <v>electric music</v>
      </c>
    </row>
    <row r="154" spans="1:20" ht="2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423.06746987951806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 s="10">
        <f>(((L154/60)/60)/24)+DATE(1970,1,1)</f>
        <v>42783.25</v>
      </c>
      <c r="N154">
        <v>1487916000</v>
      </c>
      <c r="O154" s="10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9"/>
        <v>music</v>
      </c>
      <c r="T154" t="str">
        <f t="shared" si="10"/>
        <v>indie rock</v>
      </c>
    </row>
    <row r="155" spans="1:20" ht="21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92.984160506863773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 s="10">
        <f>(((L155/60)/60)/24)+DATE(1970,1,1)</f>
        <v>41201.208333333336</v>
      </c>
      <c r="N155">
        <v>1351141200</v>
      </c>
      <c r="O155" s="10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9"/>
        <v>theater</v>
      </c>
      <c r="T155" t="str">
        <f t="shared" si="10"/>
        <v>plays</v>
      </c>
    </row>
    <row r="156" spans="1:20" ht="21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58.756567425569173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 s="10">
        <f>(((L156/60)/60)/24)+DATE(1970,1,1)</f>
        <v>42502.208333333328</v>
      </c>
      <c r="N156">
        <v>1465016400</v>
      </c>
      <c r="O156" s="10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9"/>
        <v>music</v>
      </c>
      <c r="T156" t="str">
        <f t="shared" si="10"/>
        <v>indie rock</v>
      </c>
    </row>
    <row r="157" spans="1:20" ht="21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65.022222222222226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 s="10">
        <f>(((L157/60)/60)/24)+DATE(1970,1,1)</f>
        <v>40262.208333333336</v>
      </c>
      <c r="N157">
        <v>1270789200</v>
      </c>
      <c r="O157" s="10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9"/>
        <v>theater</v>
      </c>
      <c r="T157" t="str">
        <f t="shared" si="10"/>
        <v>plays</v>
      </c>
    </row>
    <row r="158" spans="1:20" ht="2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73.939560439560438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 s="10">
        <f>(((L158/60)/60)/24)+DATE(1970,1,1)</f>
        <v>43743.208333333328</v>
      </c>
      <c r="N158">
        <v>1572325200</v>
      </c>
      <c r="O158" s="10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9"/>
        <v>music</v>
      </c>
      <c r="T158" t="str">
        <f t="shared" si="10"/>
        <v>rock</v>
      </c>
    </row>
    <row r="159" spans="1:20" ht="21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52.666666666666664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 s="10">
        <f>(((L159/60)/60)/24)+DATE(1970,1,1)</f>
        <v>41638.25</v>
      </c>
      <c r="N159">
        <v>1389420000</v>
      </c>
      <c r="O159" s="10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9"/>
        <v>photography</v>
      </c>
      <c r="T159" t="str">
        <f t="shared" si="10"/>
        <v>photography books</v>
      </c>
    </row>
    <row r="160" spans="1:20" ht="2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220.95238095238096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 s="10">
        <f>(((L160/60)/60)/24)+DATE(1970,1,1)</f>
        <v>42346.25</v>
      </c>
      <c r="N160">
        <v>1449640800</v>
      </c>
      <c r="O160" s="10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9"/>
        <v>music</v>
      </c>
      <c r="T160" t="str">
        <f t="shared" si="10"/>
        <v>rock</v>
      </c>
    </row>
    <row r="161" spans="1:20" ht="2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100.01150627615063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 s="10">
        <f>(((L161/60)/60)/24)+DATE(1970,1,1)</f>
        <v>43551.208333333328</v>
      </c>
      <c r="N161">
        <v>1555218000</v>
      </c>
      <c r="O161" s="10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9"/>
        <v>theater</v>
      </c>
      <c r="T161" t="str">
        <f t="shared" si="10"/>
        <v>plays</v>
      </c>
    </row>
    <row r="162" spans="1:20" ht="2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162.3125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 s="10">
        <f>(((L162/60)/60)/24)+DATE(1970,1,1)</f>
        <v>43582.208333333328</v>
      </c>
      <c r="N162">
        <v>1557723600</v>
      </c>
      <c r="O162" s="10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9"/>
        <v>technology</v>
      </c>
      <c r="T162" t="str">
        <f t="shared" si="10"/>
        <v>wearables</v>
      </c>
    </row>
    <row r="163" spans="1:20" ht="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78.181818181818187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 s="10">
        <f>(((L163/60)/60)/24)+DATE(1970,1,1)</f>
        <v>42270.208333333328</v>
      </c>
      <c r="N163">
        <v>1443502800</v>
      </c>
      <c r="O163" s="10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9"/>
        <v>technology</v>
      </c>
      <c r="T163" t="str">
        <f t="shared" si="10"/>
        <v>web</v>
      </c>
    </row>
    <row r="164" spans="1:20" ht="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149.73770491803279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 s="10">
        <f>(((L164/60)/60)/24)+DATE(1970,1,1)</f>
        <v>43442.25</v>
      </c>
      <c r="N164">
        <v>1546840800</v>
      </c>
      <c r="O164" s="10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9"/>
        <v>music</v>
      </c>
      <c r="T164" t="str">
        <f t="shared" si="10"/>
        <v>rock</v>
      </c>
    </row>
    <row r="165" spans="1:20" ht="2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253.25714285714284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 s="10">
        <f>(((L165/60)/60)/24)+DATE(1970,1,1)</f>
        <v>43028.208333333328</v>
      </c>
      <c r="N165">
        <v>1512712800</v>
      </c>
      <c r="O165" s="10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9"/>
        <v>photography</v>
      </c>
      <c r="T165" t="str">
        <f t="shared" si="10"/>
        <v>photography books</v>
      </c>
    </row>
    <row r="166" spans="1:20" ht="2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100.16943521594683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 s="10">
        <f>(((L166/60)/60)/24)+DATE(1970,1,1)</f>
        <v>43016.208333333328</v>
      </c>
      <c r="N166">
        <v>1507525200</v>
      </c>
      <c r="O166" s="10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9"/>
        <v>theater</v>
      </c>
      <c r="T166" t="str">
        <f t="shared" si="10"/>
        <v>plays</v>
      </c>
    </row>
    <row r="167" spans="1:20" ht="2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121.99004424778761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 s="10">
        <f>(((L167/60)/60)/24)+DATE(1970,1,1)</f>
        <v>42948.208333333328</v>
      </c>
      <c r="N167">
        <v>1504328400</v>
      </c>
      <c r="O167" s="10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9"/>
        <v>technology</v>
      </c>
      <c r="T167" t="str">
        <f t="shared" si="10"/>
        <v>web</v>
      </c>
    </row>
    <row r="168" spans="1:20" ht="2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137.13265306122449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 s="10">
        <f>(((L168/60)/60)/24)+DATE(1970,1,1)</f>
        <v>40534.25</v>
      </c>
      <c r="N168">
        <v>1293343200</v>
      </c>
      <c r="O168" s="10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9"/>
        <v>photography</v>
      </c>
      <c r="T168" t="str">
        <f t="shared" si="10"/>
        <v>photography books</v>
      </c>
    </row>
    <row r="169" spans="1:20" ht="2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415.53846153846149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 s="10">
        <f>(((L169/60)/60)/24)+DATE(1970,1,1)</f>
        <v>41435.208333333336</v>
      </c>
      <c r="N169">
        <v>1371704400</v>
      </c>
      <c r="O169" s="10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9"/>
        <v>theater</v>
      </c>
      <c r="T169" t="str">
        <f t="shared" si="10"/>
        <v>plays</v>
      </c>
    </row>
    <row r="170" spans="1:20" ht="21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31.30913348946136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 s="10">
        <f>(((L170/60)/60)/24)+DATE(1970,1,1)</f>
        <v>43518.25</v>
      </c>
      <c r="N170">
        <v>1552798800</v>
      </c>
      <c r="O170" s="10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9"/>
        <v>music</v>
      </c>
      <c r="T170" t="str">
        <f t="shared" si="10"/>
        <v>indie rock</v>
      </c>
    </row>
    <row r="171" spans="1:20" ht="2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424.08154506437768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 s="10">
        <f>(((L171/60)/60)/24)+DATE(1970,1,1)</f>
        <v>41077.208333333336</v>
      </c>
      <c r="N171">
        <v>1342328400</v>
      </c>
      <c r="O171" s="10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9"/>
        <v>film &amp; video</v>
      </c>
      <c r="T171" t="str">
        <f t="shared" si="10"/>
        <v>shorts</v>
      </c>
    </row>
    <row r="172" spans="1:20" ht="21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2.93886230728336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 s="10">
        <f>(((L172/60)/60)/24)+DATE(1970,1,1)</f>
        <v>42950.208333333328</v>
      </c>
      <c r="N172">
        <v>1502341200</v>
      </c>
      <c r="O172" s="10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9"/>
        <v>music</v>
      </c>
      <c r="T172" t="str">
        <f t="shared" si="10"/>
        <v>indie rock</v>
      </c>
    </row>
    <row r="173" spans="1:20" ht="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10.63265306122449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 s="10">
        <f>(((L173/60)/60)/24)+DATE(1970,1,1)</f>
        <v>41718.208333333336</v>
      </c>
      <c r="N173">
        <v>1397192400</v>
      </c>
      <c r="O173" s="10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9"/>
        <v>publishing</v>
      </c>
      <c r="T173" t="str">
        <f t="shared" si="10"/>
        <v>translations</v>
      </c>
    </row>
    <row r="174" spans="1:20" ht="21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82.875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 s="10">
        <f>(((L174/60)/60)/24)+DATE(1970,1,1)</f>
        <v>41839.208333333336</v>
      </c>
      <c r="N174">
        <v>1407042000</v>
      </c>
      <c r="O174" s="10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9"/>
        <v>film &amp; video</v>
      </c>
      <c r="T174" t="str">
        <f t="shared" si="10"/>
        <v>documentary</v>
      </c>
    </row>
    <row r="175" spans="1:20" ht="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163.01447776628748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 s="10">
        <f>(((L175/60)/60)/24)+DATE(1970,1,1)</f>
        <v>41412.208333333336</v>
      </c>
      <c r="N175">
        <v>1369371600</v>
      </c>
      <c r="O175" s="10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9"/>
        <v>theater</v>
      </c>
      <c r="T175" t="str">
        <f t="shared" si="10"/>
        <v>plays</v>
      </c>
    </row>
    <row r="176" spans="1:20" ht="2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894.66666666666674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 s="10">
        <f>(((L176/60)/60)/24)+DATE(1970,1,1)</f>
        <v>42282.208333333328</v>
      </c>
      <c r="N176">
        <v>1444107600</v>
      </c>
      <c r="O176" s="10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9"/>
        <v>technology</v>
      </c>
      <c r="T176" t="str">
        <f t="shared" si="10"/>
        <v>wearables</v>
      </c>
    </row>
    <row r="177" spans="1:20" ht="21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26.191501103752756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 s="10">
        <f>(((L177/60)/60)/24)+DATE(1970,1,1)</f>
        <v>42613.208333333328</v>
      </c>
      <c r="N177">
        <v>1474261200</v>
      </c>
      <c r="O177" s="10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9"/>
        <v>theater</v>
      </c>
      <c r="T177" t="str">
        <f t="shared" si="10"/>
        <v>plays</v>
      </c>
    </row>
    <row r="178" spans="1:20" ht="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74.834782608695647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 s="10">
        <f>(((L178/60)/60)/24)+DATE(1970,1,1)</f>
        <v>42616.208333333328</v>
      </c>
      <c r="N178">
        <v>1473656400</v>
      </c>
      <c r="O178" s="10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9"/>
        <v>theater</v>
      </c>
      <c r="T178" t="str">
        <f t="shared" si="10"/>
        <v>plays</v>
      </c>
    </row>
    <row r="179" spans="1:20" ht="2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416.47680412371136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 s="10">
        <f>(((L179/60)/60)/24)+DATE(1970,1,1)</f>
        <v>40497.25</v>
      </c>
      <c r="N179">
        <v>1291960800</v>
      </c>
      <c r="O179" s="10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9"/>
        <v>theater</v>
      </c>
      <c r="T179" t="str">
        <f t="shared" si="10"/>
        <v>plays</v>
      </c>
    </row>
    <row r="180" spans="1:20" ht="21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96.208333333333329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 s="10">
        <f>(((L180/60)/60)/24)+DATE(1970,1,1)</f>
        <v>42999.208333333328</v>
      </c>
      <c r="N180">
        <v>1506747600</v>
      </c>
      <c r="O180" s="10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9"/>
        <v>food</v>
      </c>
      <c r="T180" t="str">
        <f t="shared" si="10"/>
        <v>food trucks</v>
      </c>
    </row>
    <row r="181" spans="1:20" ht="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357.71910112359546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 s="10">
        <f>(((L181/60)/60)/24)+DATE(1970,1,1)</f>
        <v>41350.208333333336</v>
      </c>
      <c r="N181">
        <v>1363582800</v>
      </c>
      <c r="O181" s="10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9"/>
        <v>theater</v>
      </c>
      <c r="T181" t="str">
        <f t="shared" si="10"/>
        <v>plays</v>
      </c>
    </row>
    <row r="182" spans="1:20" ht="2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308.45714285714286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 s="10">
        <f>(((L182/60)/60)/24)+DATE(1970,1,1)</f>
        <v>40259.208333333336</v>
      </c>
      <c r="N182">
        <v>1269666000</v>
      </c>
      <c r="O182" s="10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9"/>
        <v>technology</v>
      </c>
      <c r="T182" t="str">
        <f t="shared" si="10"/>
        <v>wearables</v>
      </c>
    </row>
    <row r="183" spans="1:20" ht="21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61.802325581395344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 s="10">
        <f>(((L183/60)/60)/24)+DATE(1970,1,1)</f>
        <v>43012.208333333328</v>
      </c>
      <c r="N183">
        <v>1508648400</v>
      </c>
      <c r="O183" s="10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9"/>
        <v>technology</v>
      </c>
      <c r="T183" t="str">
        <f t="shared" si="10"/>
        <v>web</v>
      </c>
    </row>
    <row r="184" spans="1:20" ht="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722.32472324723244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 s="10">
        <f>(((L184/60)/60)/24)+DATE(1970,1,1)</f>
        <v>43631.208333333328</v>
      </c>
      <c r="N184">
        <v>1561957200</v>
      </c>
      <c r="O184" s="10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9"/>
        <v>theater</v>
      </c>
      <c r="T184" t="str">
        <f t="shared" si="10"/>
        <v>plays</v>
      </c>
    </row>
    <row r="185" spans="1:20" ht="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69.117647058823522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 s="10">
        <f>(((L185/60)/60)/24)+DATE(1970,1,1)</f>
        <v>40430.208333333336</v>
      </c>
      <c r="N185">
        <v>1285131600</v>
      </c>
      <c r="O185" s="10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9"/>
        <v>music</v>
      </c>
      <c r="T185" t="str">
        <f t="shared" si="10"/>
        <v>rock</v>
      </c>
    </row>
    <row r="186" spans="1:20" ht="2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293.05555555555554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 s="10">
        <f>(((L186/60)/60)/24)+DATE(1970,1,1)</f>
        <v>43588.208333333328</v>
      </c>
      <c r="N186">
        <v>1556946000</v>
      </c>
      <c r="O186" s="10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9"/>
        <v>theater</v>
      </c>
      <c r="T186" t="str">
        <f t="shared" si="10"/>
        <v>plays</v>
      </c>
    </row>
    <row r="187" spans="1:20" ht="21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71.8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 s="10">
        <f>(((L187/60)/60)/24)+DATE(1970,1,1)</f>
        <v>43233.208333333328</v>
      </c>
      <c r="N187">
        <v>1527138000</v>
      </c>
      <c r="O187" s="10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9"/>
        <v>film &amp; video</v>
      </c>
      <c r="T187" t="str">
        <f t="shared" si="10"/>
        <v>television</v>
      </c>
    </row>
    <row r="188" spans="1:20" ht="21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31.934684684684683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 s="10">
        <f>(((L188/60)/60)/24)+DATE(1970,1,1)</f>
        <v>41782.208333333336</v>
      </c>
      <c r="N188">
        <v>1402117200</v>
      </c>
      <c r="O188" s="10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9"/>
        <v>theater</v>
      </c>
      <c r="T188" t="str">
        <f t="shared" si="10"/>
        <v>plays</v>
      </c>
    </row>
    <row r="189" spans="1:20" ht="2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229.87375415282392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 s="10">
        <f>(((L189/60)/60)/24)+DATE(1970,1,1)</f>
        <v>41328.25</v>
      </c>
      <c r="N189">
        <v>1364014800</v>
      </c>
      <c r="O189" s="10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9"/>
        <v>film &amp; video</v>
      </c>
      <c r="T189" t="str">
        <f t="shared" si="10"/>
        <v>shorts</v>
      </c>
    </row>
    <row r="190" spans="1:20" ht="21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32.012195121951223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 s="10">
        <f>(((L190/60)/60)/24)+DATE(1970,1,1)</f>
        <v>41975.25</v>
      </c>
      <c r="N190">
        <v>1417586400</v>
      </c>
      <c r="O190" s="10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9"/>
        <v>theater</v>
      </c>
      <c r="T190" t="str">
        <f t="shared" si="10"/>
        <v>plays</v>
      </c>
    </row>
    <row r="191" spans="1:20" ht="2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23.525352848928385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 s="10">
        <f>(((L191/60)/60)/24)+DATE(1970,1,1)</f>
        <v>42433.25</v>
      </c>
      <c r="N191">
        <v>1457071200</v>
      </c>
      <c r="O191" s="10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9"/>
        <v>theater</v>
      </c>
      <c r="T191" t="str">
        <f t="shared" si="10"/>
        <v>plays</v>
      </c>
    </row>
    <row r="192" spans="1:20" ht="21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68.594594594594597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 s="10">
        <f>(((L192/60)/60)/24)+DATE(1970,1,1)</f>
        <v>41429.208333333336</v>
      </c>
      <c r="N192">
        <v>1370408400</v>
      </c>
      <c r="O192" s="10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9"/>
        <v>theater</v>
      </c>
      <c r="T192" t="str">
        <f t="shared" si="10"/>
        <v>plays</v>
      </c>
    </row>
    <row r="193" spans="1:20" ht="21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37.952380952380956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 s="10">
        <f>(((L193/60)/60)/24)+DATE(1970,1,1)</f>
        <v>43536.208333333328</v>
      </c>
      <c r="N193">
        <v>1552626000</v>
      </c>
      <c r="O193" s="10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9"/>
        <v>theater</v>
      </c>
      <c r="T193" t="str">
        <f t="shared" si="10"/>
        <v>plays</v>
      </c>
    </row>
    <row r="194" spans="1:20" ht="21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19.992957746478872</v>
      </c>
      <c r="G194" t="s">
        <v>14</v>
      </c>
      <c r="H194">
        <v>243</v>
      </c>
      <c r="I194">
        <f t="shared" si="8"/>
        <v>35.049382716049379</v>
      </c>
      <c r="J194" t="s">
        <v>21</v>
      </c>
      <c r="K194" t="s">
        <v>22</v>
      </c>
      <c r="L194">
        <v>1403845200</v>
      </c>
      <c r="M194" s="10">
        <f>(((L194/60)/60)/24)+DATE(1970,1,1)</f>
        <v>41817.208333333336</v>
      </c>
      <c r="N194">
        <v>1404190800</v>
      </c>
      <c r="O194" s="10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9"/>
        <v>music</v>
      </c>
      <c r="T194" t="str">
        <f t="shared" si="10"/>
        <v>rock</v>
      </c>
    </row>
    <row r="195" spans="1:20" ht="21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45.636363636363633</v>
      </c>
      <c r="G195" t="s">
        <v>14</v>
      </c>
      <c r="H195">
        <v>65</v>
      </c>
      <c r="I195">
        <f t="shared" ref="I195:I258" si="12">(E195/H195)</f>
        <v>46.338461538461537</v>
      </c>
      <c r="J195" t="s">
        <v>21</v>
      </c>
      <c r="K195" t="s">
        <v>22</v>
      </c>
      <c r="L195">
        <v>1523163600</v>
      </c>
      <c r="M195" s="10">
        <f>(((L195/60)/60)/24)+DATE(1970,1,1)</f>
        <v>43198.208333333328</v>
      </c>
      <c r="N195">
        <v>1523509200</v>
      </c>
      <c r="O195" s="10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3">_xlfn.TEXTBEFORE(R195,"/")</f>
        <v>music</v>
      </c>
      <c r="T195" t="str">
        <f t="shared" ref="T195:T258" si="14">_xlfn.TEXTAFTER(R195,"/")</f>
        <v>indie rock</v>
      </c>
    </row>
    <row r="196" spans="1:20" ht="2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5">(E196/D196)*100</f>
        <v>122.7605633802817</v>
      </c>
      <c r="G196" t="s">
        <v>20</v>
      </c>
      <c r="H196">
        <v>126</v>
      </c>
      <c r="I196">
        <f t="shared" si="12"/>
        <v>69.174603174603178</v>
      </c>
      <c r="J196" t="s">
        <v>21</v>
      </c>
      <c r="K196" t="s">
        <v>22</v>
      </c>
      <c r="L196">
        <v>1442206800</v>
      </c>
      <c r="M196" s="10">
        <f>(((L196/60)/60)/24)+DATE(1970,1,1)</f>
        <v>42261.208333333328</v>
      </c>
      <c r="N196">
        <v>1443589200</v>
      </c>
      <c r="O196" s="10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3"/>
        <v>music</v>
      </c>
      <c r="T196" t="str">
        <f t="shared" si="14"/>
        <v>metal</v>
      </c>
    </row>
    <row r="197" spans="1:20" ht="2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361.75316455696202</v>
      </c>
      <c r="G197" t="s">
        <v>20</v>
      </c>
      <c r="H197">
        <v>524</v>
      </c>
      <c r="I197">
        <f t="shared" si="12"/>
        <v>109.07824427480917</v>
      </c>
      <c r="J197" t="s">
        <v>21</v>
      </c>
      <c r="K197" t="s">
        <v>22</v>
      </c>
      <c r="L197">
        <v>1532840400</v>
      </c>
      <c r="M197" s="10">
        <f>(((L197/60)/60)/24)+DATE(1970,1,1)</f>
        <v>43310.208333333328</v>
      </c>
      <c r="N197">
        <v>1533445200</v>
      </c>
      <c r="O197" s="10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13"/>
        <v>music</v>
      </c>
      <c r="T197" t="str">
        <f t="shared" si="14"/>
        <v>electric music</v>
      </c>
    </row>
    <row r="198" spans="1:20" ht="21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 s="10">
        <f>(((L198/60)/60)/24)+DATE(1970,1,1)</f>
        <v>42616.208333333328</v>
      </c>
      <c r="N198">
        <v>1474520400</v>
      </c>
      <c r="O198" s="10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13"/>
        <v>technology</v>
      </c>
      <c r="T198" t="str">
        <f t="shared" si="14"/>
        <v>wearables</v>
      </c>
    </row>
    <row r="199" spans="1:20" ht="2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>
        <f t="shared" si="12"/>
        <v>82.010055304172951</v>
      </c>
      <c r="J199" t="s">
        <v>21</v>
      </c>
      <c r="K199" t="s">
        <v>22</v>
      </c>
      <c r="L199">
        <v>1498194000</v>
      </c>
      <c r="M199" s="10">
        <f>(((L199/60)/60)/24)+DATE(1970,1,1)</f>
        <v>42909.208333333328</v>
      </c>
      <c r="N199">
        <v>1499403600</v>
      </c>
      <c r="O199" s="10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13"/>
        <v>film &amp; video</v>
      </c>
      <c r="T199" t="str">
        <f t="shared" si="14"/>
        <v>drama</v>
      </c>
    </row>
    <row r="200" spans="1:20" ht="21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>
        <f t="shared" si="12"/>
        <v>35.958333333333336</v>
      </c>
      <c r="J200" t="s">
        <v>21</v>
      </c>
      <c r="K200" t="s">
        <v>22</v>
      </c>
      <c r="L200">
        <v>1281070800</v>
      </c>
      <c r="M200" s="10">
        <f>(((L200/60)/60)/24)+DATE(1970,1,1)</f>
        <v>40396.208333333336</v>
      </c>
      <c r="N200">
        <v>1283576400</v>
      </c>
      <c r="O200" s="10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13"/>
        <v>music</v>
      </c>
      <c r="T200" t="str">
        <f t="shared" si="14"/>
        <v>electric music</v>
      </c>
    </row>
    <row r="201" spans="1:20" ht="21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>
        <f t="shared" si="12"/>
        <v>74.461538461538467</v>
      </c>
      <c r="J201" t="s">
        <v>21</v>
      </c>
      <c r="K201" t="s">
        <v>22</v>
      </c>
      <c r="L201">
        <v>1436245200</v>
      </c>
      <c r="M201" s="10">
        <f>(((L201/60)/60)/24)+DATE(1970,1,1)</f>
        <v>42192.208333333328</v>
      </c>
      <c r="N201">
        <v>1436590800</v>
      </c>
      <c r="O201" s="10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13"/>
        <v>music</v>
      </c>
      <c r="T201" t="str">
        <f t="shared" si="14"/>
        <v>rock</v>
      </c>
    </row>
    <row r="202" spans="1:20" ht="21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 s="10">
        <f>(((L202/60)/60)/24)+DATE(1970,1,1)</f>
        <v>40262.208333333336</v>
      </c>
      <c r="N202">
        <v>1270443600</v>
      </c>
      <c r="O202" s="10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13"/>
        <v>theater</v>
      </c>
      <c r="T202" t="str">
        <f t="shared" si="14"/>
        <v>plays</v>
      </c>
    </row>
    <row r="203" spans="1:20" ht="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>
        <f t="shared" si="12"/>
        <v>91.114649681528661</v>
      </c>
      <c r="J203" t="s">
        <v>21</v>
      </c>
      <c r="K203" t="s">
        <v>22</v>
      </c>
      <c r="L203">
        <v>1406264400</v>
      </c>
      <c r="M203" s="10">
        <f>(((L203/60)/60)/24)+DATE(1970,1,1)</f>
        <v>41845.208333333336</v>
      </c>
      <c r="N203">
        <v>1407819600</v>
      </c>
      <c r="O203" s="10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13"/>
        <v>technology</v>
      </c>
      <c r="T203" t="str">
        <f t="shared" si="14"/>
        <v>web</v>
      </c>
    </row>
    <row r="204" spans="1:20" ht="2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>
        <f t="shared" si="12"/>
        <v>79.792682926829272</v>
      </c>
      <c r="J204" t="s">
        <v>21</v>
      </c>
      <c r="K204" t="s">
        <v>22</v>
      </c>
      <c r="L204">
        <v>1317531600</v>
      </c>
      <c r="M204" s="10">
        <f>(((L204/60)/60)/24)+DATE(1970,1,1)</f>
        <v>40818.208333333336</v>
      </c>
      <c r="N204">
        <v>1317877200</v>
      </c>
      <c r="O204" s="10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13"/>
        <v>food</v>
      </c>
      <c r="T204" t="str">
        <f t="shared" si="14"/>
        <v>food trucks</v>
      </c>
    </row>
    <row r="205" spans="1:20" ht="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>
        <f t="shared" si="12"/>
        <v>42.999777678968428</v>
      </c>
      <c r="J205" t="s">
        <v>26</v>
      </c>
      <c r="K205" t="s">
        <v>27</v>
      </c>
      <c r="L205">
        <v>1484632800</v>
      </c>
      <c r="M205" s="10">
        <f>(((L205/60)/60)/24)+DATE(1970,1,1)</f>
        <v>42752.25</v>
      </c>
      <c r="N205">
        <v>1484805600</v>
      </c>
      <c r="O205" s="10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13"/>
        <v>theater</v>
      </c>
      <c r="T205" t="str">
        <f t="shared" si="14"/>
        <v>plays</v>
      </c>
    </row>
    <row r="206" spans="1:20" ht="21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>
        <f t="shared" si="12"/>
        <v>63.225000000000001</v>
      </c>
      <c r="J206" t="s">
        <v>21</v>
      </c>
      <c r="K206" t="s">
        <v>22</v>
      </c>
      <c r="L206">
        <v>1301806800</v>
      </c>
      <c r="M206" s="10">
        <f>(((L206/60)/60)/24)+DATE(1970,1,1)</f>
        <v>40636.208333333336</v>
      </c>
      <c r="N206">
        <v>1302670800</v>
      </c>
      <c r="O206" s="10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13"/>
        <v>music</v>
      </c>
      <c r="T206" t="str">
        <f t="shared" si="14"/>
        <v>jazz</v>
      </c>
    </row>
    <row r="207" spans="1:20" ht="2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>
        <f t="shared" si="12"/>
        <v>70.174999999999997</v>
      </c>
      <c r="J207" t="s">
        <v>21</v>
      </c>
      <c r="K207" t="s">
        <v>22</v>
      </c>
      <c r="L207">
        <v>1539752400</v>
      </c>
      <c r="M207" s="10">
        <f>(((L207/60)/60)/24)+DATE(1970,1,1)</f>
        <v>43390.208333333328</v>
      </c>
      <c r="N207">
        <v>1540789200</v>
      </c>
      <c r="O207" s="10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13"/>
        <v>theater</v>
      </c>
      <c r="T207" t="str">
        <f t="shared" si="14"/>
        <v>plays</v>
      </c>
    </row>
    <row r="208" spans="1:20" ht="2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>
        <f t="shared" si="12"/>
        <v>61.333333333333336</v>
      </c>
      <c r="J208" t="s">
        <v>21</v>
      </c>
      <c r="K208" t="s">
        <v>22</v>
      </c>
      <c r="L208">
        <v>1267250400</v>
      </c>
      <c r="M208" s="10">
        <f>(((L208/60)/60)/24)+DATE(1970,1,1)</f>
        <v>40236.25</v>
      </c>
      <c r="N208">
        <v>1268028000</v>
      </c>
      <c r="O208" s="10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13"/>
        <v>publishing</v>
      </c>
      <c r="T208" t="str">
        <f t="shared" si="14"/>
        <v>fiction</v>
      </c>
    </row>
    <row r="209" spans="1:20" ht="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10">
        <f>(((L209/60)/60)/24)+DATE(1970,1,1)</f>
        <v>43340.208333333328</v>
      </c>
      <c r="N209">
        <v>1537160400</v>
      </c>
      <c r="O209" s="10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13"/>
        <v>music</v>
      </c>
      <c r="T209" t="str">
        <f t="shared" si="14"/>
        <v>rock</v>
      </c>
    </row>
    <row r="210" spans="1:20" ht="2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>
        <f t="shared" si="12"/>
        <v>96.984900146127615</v>
      </c>
      <c r="J210" t="s">
        <v>21</v>
      </c>
      <c r="K210" t="s">
        <v>22</v>
      </c>
      <c r="L210">
        <v>1510207200</v>
      </c>
      <c r="M210" s="10">
        <f>(((L210/60)/60)/24)+DATE(1970,1,1)</f>
        <v>43048.25</v>
      </c>
      <c r="N210">
        <v>1512280800</v>
      </c>
      <c r="O210" s="10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13"/>
        <v>film &amp; video</v>
      </c>
      <c r="T210" t="str">
        <f t="shared" si="14"/>
        <v>documentary</v>
      </c>
    </row>
    <row r="211" spans="1:20" ht="2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>
        <f t="shared" si="12"/>
        <v>51.004950495049506</v>
      </c>
      <c r="J211" t="s">
        <v>26</v>
      </c>
      <c r="K211" t="s">
        <v>27</v>
      </c>
      <c r="L211">
        <v>1462510800</v>
      </c>
      <c r="M211" s="10">
        <f>(((L211/60)/60)/24)+DATE(1970,1,1)</f>
        <v>42496.208333333328</v>
      </c>
      <c r="N211">
        <v>1463115600</v>
      </c>
      <c r="O211" s="10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13"/>
        <v>film &amp; video</v>
      </c>
      <c r="T211" t="str">
        <f t="shared" si="14"/>
        <v>documentary</v>
      </c>
    </row>
    <row r="212" spans="1:20" ht="21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>
        <f t="shared" si="12"/>
        <v>28.044247787610619</v>
      </c>
      <c r="J212" t="s">
        <v>36</v>
      </c>
      <c r="K212" t="s">
        <v>37</v>
      </c>
      <c r="L212">
        <v>1488520800</v>
      </c>
      <c r="M212" s="10">
        <f>(((L212/60)/60)/24)+DATE(1970,1,1)</f>
        <v>42797.25</v>
      </c>
      <c r="N212">
        <v>1490850000</v>
      </c>
      <c r="O212" s="10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13"/>
        <v>film &amp; video</v>
      </c>
      <c r="T212" t="str">
        <f t="shared" si="14"/>
        <v>science fiction</v>
      </c>
    </row>
    <row r="213" spans="1:20" ht="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>
        <f t="shared" si="12"/>
        <v>60.984615384615381</v>
      </c>
      <c r="J213" t="s">
        <v>21</v>
      </c>
      <c r="K213" t="s">
        <v>22</v>
      </c>
      <c r="L213">
        <v>1377579600</v>
      </c>
      <c r="M213" s="10">
        <f>(((L213/60)/60)/24)+DATE(1970,1,1)</f>
        <v>41513.208333333336</v>
      </c>
      <c r="N213">
        <v>1379653200</v>
      </c>
      <c r="O213" s="10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13"/>
        <v>theater</v>
      </c>
      <c r="T213" t="str">
        <f t="shared" si="14"/>
        <v>plays</v>
      </c>
    </row>
    <row r="214" spans="1:20" ht="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>
        <f t="shared" si="12"/>
        <v>73.214285714285708</v>
      </c>
      <c r="J214" t="s">
        <v>21</v>
      </c>
      <c r="K214" t="s">
        <v>22</v>
      </c>
      <c r="L214">
        <v>1576389600</v>
      </c>
      <c r="M214" s="10">
        <f>(((L214/60)/60)/24)+DATE(1970,1,1)</f>
        <v>43814.25</v>
      </c>
      <c r="N214">
        <v>1580364000</v>
      </c>
      <c r="O214" s="10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13"/>
        <v>theater</v>
      </c>
      <c r="T214" t="str">
        <f t="shared" si="14"/>
        <v>plays</v>
      </c>
    </row>
    <row r="215" spans="1:20" ht="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>
        <f t="shared" si="12"/>
        <v>39.997435299603637</v>
      </c>
      <c r="J215" t="s">
        <v>21</v>
      </c>
      <c r="K215" t="s">
        <v>22</v>
      </c>
      <c r="L215">
        <v>1289019600</v>
      </c>
      <c r="M215" s="10">
        <f>(((L215/60)/60)/24)+DATE(1970,1,1)</f>
        <v>40488.208333333336</v>
      </c>
      <c r="N215">
        <v>1289714400</v>
      </c>
      <c r="O215" s="10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13"/>
        <v>music</v>
      </c>
      <c r="T215" t="str">
        <f t="shared" si="14"/>
        <v>indie rock</v>
      </c>
    </row>
    <row r="216" spans="1:20" ht="2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>
        <f t="shared" si="12"/>
        <v>86.812121212121212</v>
      </c>
      <c r="J216" t="s">
        <v>21</v>
      </c>
      <c r="K216" t="s">
        <v>22</v>
      </c>
      <c r="L216">
        <v>1282194000</v>
      </c>
      <c r="M216" s="10">
        <f>(((L216/60)/60)/24)+DATE(1970,1,1)</f>
        <v>40409.208333333336</v>
      </c>
      <c r="N216">
        <v>1282712400</v>
      </c>
      <c r="O216" s="10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13"/>
        <v>music</v>
      </c>
      <c r="T216" t="str">
        <f t="shared" si="14"/>
        <v>rock</v>
      </c>
    </row>
    <row r="217" spans="1:20" ht="21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>
        <f t="shared" si="12"/>
        <v>42.125874125874127</v>
      </c>
      <c r="J217" t="s">
        <v>21</v>
      </c>
      <c r="K217" t="s">
        <v>22</v>
      </c>
      <c r="L217">
        <v>1550037600</v>
      </c>
      <c r="M217" s="10">
        <f>(((L217/60)/60)/24)+DATE(1970,1,1)</f>
        <v>43509.25</v>
      </c>
      <c r="N217">
        <v>1550210400</v>
      </c>
      <c r="O217" s="10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13"/>
        <v>theater</v>
      </c>
      <c r="T217" t="str">
        <f t="shared" si="14"/>
        <v>plays</v>
      </c>
    </row>
    <row r="218" spans="1:20" ht="2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>
        <f t="shared" si="12"/>
        <v>103.97851239669421</v>
      </c>
      <c r="J218" t="s">
        <v>21</v>
      </c>
      <c r="K218" t="s">
        <v>22</v>
      </c>
      <c r="L218">
        <v>1321941600</v>
      </c>
      <c r="M218" s="10">
        <f>(((L218/60)/60)/24)+DATE(1970,1,1)</f>
        <v>40869.25</v>
      </c>
      <c r="N218">
        <v>1322114400</v>
      </c>
      <c r="O218" s="10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13"/>
        <v>theater</v>
      </c>
      <c r="T218" t="str">
        <f t="shared" si="14"/>
        <v>plays</v>
      </c>
    </row>
    <row r="219" spans="1:20" ht="21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>
        <f t="shared" si="12"/>
        <v>62.003211991434689</v>
      </c>
      <c r="J219" t="s">
        <v>21</v>
      </c>
      <c r="K219" t="s">
        <v>22</v>
      </c>
      <c r="L219">
        <v>1556427600</v>
      </c>
      <c r="M219" s="10">
        <f>(((L219/60)/60)/24)+DATE(1970,1,1)</f>
        <v>43583.208333333328</v>
      </c>
      <c r="N219">
        <v>1557205200</v>
      </c>
      <c r="O219" s="10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13"/>
        <v>film &amp; video</v>
      </c>
      <c r="T219" t="str">
        <f t="shared" si="14"/>
        <v>science fiction</v>
      </c>
    </row>
    <row r="220" spans="1:20" ht="2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>
        <f t="shared" si="12"/>
        <v>31.005037783375315</v>
      </c>
      <c r="J220" t="s">
        <v>40</v>
      </c>
      <c r="K220" t="s">
        <v>41</v>
      </c>
      <c r="L220">
        <v>1320991200</v>
      </c>
      <c r="M220" s="10">
        <f>(((L220/60)/60)/24)+DATE(1970,1,1)</f>
        <v>40858.25</v>
      </c>
      <c r="N220">
        <v>1323928800</v>
      </c>
      <c r="O220" s="10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13"/>
        <v>film &amp; video</v>
      </c>
      <c r="T220" t="str">
        <f t="shared" si="14"/>
        <v>shorts</v>
      </c>
    </row>
    <row r="221" spans="1:20" ht="2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>
        <f t="shared" si="12"/>
        <v>89.991552956465242</v>
      </c>
      <c r="J221" t="s">
        <v>21</v>
      </c>
      <c r="K221" t="s">
        <v>22</v>
      </c>
      <c r="L221">
        <v>1345093200</v>
      </c>
      <c r="M221" s="10">
        <f>(((L221/60)/60)/24)+DATE(1970,1,1)</f>
        <v>41137.208333333336</v>
      </c>
      <c r="N221">
        <v>1346130000</v>
      </c>
      <c r="O221" s="10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13"/>
        <v>film &amp; video</v>
      </c>
      <c r="T221" t="str">
        <f t="shared" si="14"/>
        <v>animation</v>
      </c>
    </row>
    <row r="222" spans="1:20" ht="21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>
        <f t="shared" si="12"/>
        <v>39.235294117647058</v>
      </c>
      <c r="J222" t="s">
        <v>21</v>
      </c>
      <c r="K222" t="s">
        <v>22</v>
      </c>
      <c r="L222">
        <v>1309496400</v>
      </c>
      <c r="M222" s="10">
        <f>(((L222/60)/60)/24)+DATE(1970,1,1)</f>
        <v>40725.208333333336</v>
      </c>
      <c r="N222">
        <v>1311051600</v>
      </c>
      <c r="O222" s="10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13"/>
        <v>theater</v>
      </c>
      <c r="T222" t="str">
        <f t="shared" si="14"/>
        <v>plays</v>
      </c>
    </row>
    <row r="223" spans="1:20" ht="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>
        <f t="shared" si="12"/>
        <v>54.993116108306566</v>
      </c>
      <c r="J223" t="s">
        <v>21</v>
      </c>
      <c r="K223" t="s">
        <v>22</v>
      </c>
      <c r="L223">
        <v>1340254800</v>
      </c>
      <c r="M223" s="10">
        <f>(((L223/60)/60)/24)+DATE(1970,1,1)</f>
        <v>41081.208333333336</v>
      </c>
      <c r="N223">
        <v>1340427600</v>
      </c>
      <c r="O223" s="10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13"/>
        <v>food</v>
      </c>
      <c r="T223" t="str">
        <f t="shared" si="14"/>
        <v>food trucks</v>
      </c>
    </row>
    <row r="224" spans="1:20" ht="2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>
        <f t="shared" si="12"/>
        <v>47.992753623188406</v>
      </c>
      <c r="J224" t="s">
        <v>21</v>
      </c>
      <c r="K224" t="s">
        <v>22</v>
      </c>
      <c r="L224">
        <v>1412226000</v>
      </c>
      <c r="M224" s="10">
        <f>(((L224/60)/60)/24)+DATE(1970,1,1)</f>
        <v>41914.208333333336</v>
      </c>
      <c r="N224">
        <v>1412312400</v>
      </c>
      <c r="O224" s="10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13"/>
        <v>photography</v>
      </c>
      <c r="T224" t="str">
        <f t="shared" si="14"/>
        <v>photography books</v>
      </c>
    </row>
    <row r="225" spans="1:20" ht="21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>
        <f t="shared" si="12"/>
        <v>87.966702470461868</v>
      </c>
      <c r="J225" t="s">
        <v>21</v>
      </c>
      <c r="K225" t="s">
        <v>22</v>
      </c>
      <c r="L225">
        <v>1458104400</v>
      </c>
      <c r="M225" s="10">
        <f>(((L225/60)/60)/24)+DATE(1970,1,1)</f>
        <v>42445.208333333328</v>
      </c>
      <c r="N225">
        <v>1459314000</v>
      </c>
      <c r="O225" s="10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13"/>
        <v>theater</v>
      </c>
      <c r="T225" t="str">
        <f t="shared" si="14"/>
        <v>plays</v>
      </c>
    </row>
    <row r="226" spans="1:20" ht="2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>
        <f t="shared" si="12"/>
        <v>51.999165275459099</v>
      </c>
      <c r="J226" t="s">
        <v>21</v>
      </c>
      <c r="K226" t="s">
        <v>22</v>
      </c>
      <c r="L226">
        <v>1411534800</v>
      </c>
      <c r="M226" s="10">
        <f>(((L226/60)/60)/24)+DATE(1970,1,1)</f>
        <v>41906.208333333336</v>
      </c>
      <c r="N226">
        <v>1415426400</v>
      </c>
      <c r="O226" s="10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13"/>
        <v>film &amp; video</v>
      </c>
      <c r="T226" t="str">
        <f t="shared" si="14"/>
        <v>science fiction</v>
      </c>
    </row>
    <row r="227" spans="1:20" ht="2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>
        <f t="shared" si="12"/>
        <v>29.999659863945578</v>
      </c>
      <c r="J227" t="s">
        <v>21</v>
      </c>
      <c r="K227" t="s">
        <v>22</v>
      </c>
      <c r="L227">
        <v>1399093200</v>
      </c>
      <c r="M227" s="10">
        <f>(((L227/60)/60)/24)+DATE(1970,1,1)</f>
        <v>41762.208333333336</v>
      </c>
      <c r="N227">
        <v>1399093200</v>
      </c>
      <c r="O227" s="10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13"/>
        <v>music</v>
      </c>
      <c r="T227" t="str">
        <f t="shared" si="14"/>
        <v>rock</v>
      </c>
    </row>
    <row r="228" spans="1:20" ht="2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>
        <f t="shared" si="12"/>
        <v>98.205357142857139</v>
      </c>
      <c r="J228" t="s">
        <v>21</v>
      </c>
      <c r="K228" t="s">
        <v>22</v>
      </c>
      <c r="L228">
        <v>1270702800</v>
      </c>
      <c r="M228" s="10">
        <f>(((L228/60)/60)/24)+DATE(1970,1,1)</f>
        <v>40276.208333333336</v>
      </c>
      <c r="N228">
        <v>1273899600</v>
      </c>
      <c r="O228" s="10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13"/>
        <v>photography</v>
      </c>
      <c r="T228" t="str">
        <f t="shared" si="14"/>
        <v>photography books</v>
      </c>
    </row>
    <row r="229" spans="1:20" ht="2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>
        <f t="shared" si="12"/>
        <v>108.96182396606575</v>
      </c>
      <c r="J229" t="s">
        <v>21</v>
      </c>
      <c r="K229" t="s">
        <v>22</v>
      </c>
      <c r="L229">
        <v>1431666000</v>
      </c>
      <c r="M229" s="10">
        <f>(((L229/60)/60)/24)+DATE(1970,1,1)</f>
        <v>42139.208333333328</v>
      </c>
      <c r="N229">
        <v>1432184400</v>
      </c>
      <c r="O229" s="10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13"/>
        <v>games</v>
      </c>
      <c r="T229" t="str">
        <f t="shared" si="14"/>
        <v>mobile games</v>
      </c>
    </row>
    <row r="230" spans="1:20" ht="2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>
        <f t="shared" si="12"/>
        <v>66.998379254457049</v>
      </c>
      <c r="J230" t="s">
        <v>21</v>
      </c>
      <c r="K230" t="s">
        <v>22</v>
      </c>
      <c r="L230">
        <v>1472619600</v>
      </c>
      <c r="M230" s="10">
        <f>(((L230/60)/60)/24)+DATE(1970,1,1)</f>
        <v>42613.208333333328</v>
      </c>
      <c r="N230">
        <v>1474779600</v>
      </c>
      <c r="O230" s="10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13"/>
        <v>film &amp; video</v>
      </c>
      <c r="T230" t="str">
        <f t="shared" si="14"/>
        <v>animation</v>
      </c>
    </row>
    <row r="231" spans="1:20" ht="2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>
        <f t="shared" si="12"/>
        <v>64.99333594668758</v>
      </c>
      <c r="J231" t="s">
        <v>21</v>
      </c>
      <c r="K231" t="s">
        <v>22</v>
      </c>
      <c r="L231">
        <v>1496293200</v>
      </c>
      <c r="M231" s="10">
        <f>(((L231/60)/60)/24)+DATE(1970,1,1)</f>
        <v>42887.208333333328</v>
      </c>
      <c r="N231">
        <v>1500440400</v>
      </c>
      <c r="O231" s="10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13"/>
        <v>games</v>
      </c>
      <c r="T231" t="str">
        <f t="shared" si="14"/>
        <v>mobile games</v>
      </c>
    </row>
    <row r="232" spans="1:20" ht="2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>
        <f t="shared" si="12"/>
        <v>99.841584158415841</v>
      </c>
      <c r="J232" t="s">
        <v>21</v>
      </c>
      <c r="K232" t="s">
        <v>22</v>
      </c>
      <c r="L232">
        <v>1575612000</v>
      </c>
      <c r="M232" s="10">
        <f>(((L232/60)/60)/24)+DATE(1970,1,1)</f>
        <v>43805.25</v>
      </c>
      <c r="N232">
        <v>1575612000</v>
      </c>
      <c r="O232" s="10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13"/>
        <v>games</v>
      </c>
      <c r="T232" t="str">
        <f t="shared" si="14"/>
        <v>video games</v>
      </c>
    </row>
    <row r="233" spans="1:20" ht="2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>
        <f t="shared" si="12"/>
        <v>82.432835820895519</v>
      </c>
      <c r="J233" t="s">
        <v>21</v>
      </c>
      <c r="K233" t="s">
        <v>22</v>
      </c>
      <c r="L233">
        <v>1369112400</v>
      </c>
      <c r="M233" s="10">
        <f>(((L233/60)/60)/24)+DATE(1970,1,1)</f>
        <v>41415.208333333336</v>
      </c>
      <c r="N233">
        <v>1374123600</v>
      </c>
      <c r="O233" s="10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13"/>
        <v>theater</v>
      </c>
      <c r="T233" t="str">
        <f t="shared" si="14"/>
        <v>plays</v>
      </c>
    </row>
    <row r="234" spans="1:20" ht="2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>
        <f t="shared" si="12"/>
        <v>63.293478260869563</v>
      </c>
      <c r="J234" t="s">
        <v>21</v>
      </c>
      <c r="K234" t="s">
        <v>22</v>
      </c>
      <c r="L234">
        <v>1469422800</v>
      </c>
      <c r="M234" s="10">
        <f>(((L234/60)/60)/24)+DATE(1970,1,1)</f>
        <v>42576.208333333328</v>
      </c>
      <c r="N234">
        <v>1469509200</v>
      </c>
      <c r="O234" s="10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13"/>
        <v>theater</v>
      </c>
      <c r="T234" t="str">
        <f t="shared" si="14"/>
        <v>plays</v>
      </c>
    </row>
    <row r="235" spans="1:20" ht="2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>
        <f t="shared" si="12"/>
        <v>96.774193548387103</v>
      </c>
      <c r="J235" t="s">
        <v>21</v>
      </c>
      <c r="K235" t="s">
        <v>22</v>
      </c>
      <c r="L235">
        <v>1307854800</v>
      </c>
      <c r="M235" s="10">
        <f>(((L235/60)/60)/24)+DATE(1970,1,1)</f>
        <v>40706.208333333336</v>
      </c>
      <c r="N235">
        <v>1309237200</v>
      </c>
      <c r="O235" s="10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13"/>
        <v>film &amp; video</v>
      </c>
      <c r="T235" t="str">
        <f t="shared" si="14"/>
        <v>animation</v>
      </c>
    </row>
    <row r="236" spans="1:20" ht="2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>
        <f t="shared" si="12"/>
        <v>54.906040268456373</v>
      </c>
      <c r="J236" t="s">
        <v>107</v>
      </c>
      <c r="K236" t="s">
        <v>108</v>
      </c>
      <c r="L236">
        <v>1503378000</v>
      </c>
      <c r="M236" s="10">
        <f>(((L236/60)/60)/24)+DATE(1970,1,1)</f>
        <v>42969.208333333328</v>
      </c>
      <c r="N236">
        <v>1503982800</v>
      </c>
      <c r="O236" s="10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13"/>
        <v>games</v>
      </c>
      <c r="T236" t="str">
        <f t="shared" si="14"/>
        <v>video games</v>
      </c>
    </row>
    <row r="237" spans="1:20" ht="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>
        <f t="shared" si="12"/>
        <v>39.010869565217391</v>
      </c>
      <c r="J237" t="s">
        <v>21</v>
      </c>
      <c r="K237" t="s">
        <v>22</v>
      </c>
      <c r="L237">
        <v>1486965600</v>
      </c>
      <c r="M237" s="10">
        <f>(((L237/60)/60)/24)+DATE(1970,1,1)</f>
        <v>42779.25</v>
      </c>
      <c r="N237">
        <v>1487397600</v>
      </c>
      <c r="O237" s="10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13"/>
        <v>film &amp; video</v>
      </c>
      <c r="T237" t="str">
        <f t="shared" si="14"/>
        <v>animation</v>
      </c>
    </row>
    <row r="238" spans="1:20" ht="21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>
        <f t="shared" si="12"/>
        <v>75.84210526315789</v>
      </c>
      <c r="J238" t="s">
        <v>26</v>
      </c>
      <c r="K238" t="s">
        <v>27</v>
      </c>
      <c r="L238">
        <v>1561438800</v>
      </c>
      <c r="M238" s="10">
        <f>(((L238/60)/60)/24)+DATE(1970,1,1)</f>
        <v>43641.208333333328</v>
      </c>
      <c r="N238">
        <v>1562043600</v>
      </c>
      <c r="O238" s="10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13"/>
        <v>music</v>
      </c>
      <c r="T238" t="str">
        <f t="shared" si="14"/>
        <v>rock</v>
      </c>
    </row>
    <row r="239" spans="1:20" ht="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>
        <f t="shared" si="12"/>
        <v>45.051671732522799</v>
      </c>
      <c r="J239" t="s">
        <v>21</v>
      </c>
      <c r="K239" t="s">
        <v>22</v>
      </c>
      <c r="L239">
        <v>1398402000</v>
      </c>
      <c r="M239" s="10">
        <f>(((L239/60)/60)/24)+DATE(1970,1,1)</f>
        <v>41754.208333333336</v>
      </c>
      <c r="N239">
        <v>1398574800</v>
      </c>
      <c r="O239" s="10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13"/>
        <v>film &amp; video</v>
      </c>
      <c r="T239" t="str">
        <f t="shared" si="14"/>
        <v>animation</v>
      </c>
    </row>
    <row r="240" spans="1:20" ht="2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>
        <f t="shared" si="12"/>
        <v>104.51546391752578</v>
      </c>
      <c r="J240" t="s">
        <v>36</v>
      </c>
      <c r="K240" t="s">
        <v>37</v>
      </c>
      <c r="L240">
        <v>1513231200</v>
      </c>
      <c r="M240" s="10">
        <f>(((L240/60)/60)/24)+DATE(1970,1,1)</f>
        <v>43083.25</v>
      </c>
      <c r="N240">
        <v>1515391200</v>
      </c>
      <c r="O240" s="10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13"/>
        <v>theater</v>
      </c>
      <c r="T240" t="str">
        <f t="shared" si="14"/>
        <v>plays</v>
      </c>
    </row>
    <row r="241" spans="1:20" ht="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>
        <f t="shared" si="12"/>
        <v>76.268292682926827</v>
      </c>
      <c r="J241" t="s">
        <v>21</v>
      </c>
      <c r="K241" t="s">
        <v>22</v>
      </c>
      <c r="L241">
        <v>1440824400</v>
      </c>
      <c r="M241" s="10">
        <f>(((L241/60)/60)/24)+DATE(1970,1,1)</f>
        <v>42245.208333333328</v>
      </c>
      <c r="N241">
        <v>1441170000</v>
      </c>
      <c r="O241" s="10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13"/>
        <v>technology</v>
      </c>
      <c r="T241" t="str">
        <f t="shared" si="14"/>
        <v>wearables</v>
      </c>
    </row>
    <row r="242" spans="1:20" ht="2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>
        <f t="shared" si="12"/>
        <v>69.015695067264573</v>
      </c>
      <c r="J242" t="s">
        <v>21</v>
      </c>
      <c r="K242" t="s">
        <v>22</v>
      </c>
      <c r="L242">
        <v>1281070800</v>
      </c>
      <c r="M242" s="10">
        <f>(((L242/60)/60)/24)+DATE(1970,1,1)</f>
        <v>40396.208333333336</v>
      </c>
      <c r="N242">
        <v>1281157200</v>
      </c>
      <c r="O242" s="10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13"/>
        <v>theater</v>
      </c>
      <c r="T242" t="str">
        <f t="shared" si="14"/>
        <v>plays</v>
      </c>
    </row>
    <row r="243" spans="1:20" ht="2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>
        <f t="shared" si="12"/>
        <v>101.97684085510689</v>
      </c>
      <c r="J243" t="s">
        <v>26</v>
      </c>
      <c r="K243" t="s">
        <v>27</v>
      </c>
      <c r="L243">
        <v>1397365200</v>
      </c>
      <c r="M243" s="10">
        <f>(((L243/60)/60)/24)+DATE(1970,1,1)</f>
        <v>41742.208333333336</v>
      </c>
      <c r="N243">
        <v>1398229200</v>
      </c>
      <c r="O243" s="10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13"/>
        <v>publishing</v>
      </c>
      <c r="T243" t="str">
        <f t="shared" si="14"/>
        <v>nonfiction</v>
      </c>
    </row>
    <row r="244" spans="1:20" ht="2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>
        <f t="shared" si="12"/>
        <v>42.915999999999997</v>
      </c>
      <c r="J244" t="s">
        <v>21</v>
      </c>
      <c r="K244" t="s">
        <v>22</v>
      </c>
      <c r="L244">
        <v>1494392400</v>
      </c>
      <c r="M244" s="10">
        <f>(((L244/60)/60)/24)+DATE(1970,1,1)</f>
        <v>42865.208333333328</v>
      </c>
      <c r="N244">
        <v>1495256400</v>
      </c>
      <c r="O244" s="10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13"/>
        <v>music</v>
      </c>
      <c r="T244" t="str">
        <f t="shared" si="14"/>
        <v>rock</v>
      </c>
    </row>
    <row r="245" spans="1:20" ht="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>
        <f t="shared" si="12"/>
        <v>43.025210084033617</v>
      </c>
      <c r="J245" t="s">
        <v>21</v>
      </c>
      <c r="K245" t="s">
        <v>22</v>
      </c>
      <c r="L245">
        <v>1520143200</v>
      </c>
      <c r="M245" s="10">
        <f>(((L245/60)/60)/24)+DATE(1970,1,1)</f>
        <v>43163.25</v>
      </c>
      <c r="N245">
        <v>1520402400</v>
      </c>
      <c r="O245" s="10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13"/>
        <v>theater</v>
      </c>
      <c r="T245" t="str">
        <f t="shared" si="14"/>
        <v>plays</v>
      </c>
    </row>
    <row r="246" spans="1:20" ht="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>
        <f t="shared" si="12"/>
        <v>75.245283018867923</v>
      </c>
      <c r="J246" t="s">
        <v>21</v>
      </c>
      <c r="K246" t="s">
        <v>22</v>
      </c>
      <c r="L246">
        <v>1405314000</v>
      </c>
      <c r="M246" s="10">
        <f>(((L246/60)/60)/24)+DATE(1970,1,1)</f>
        <v>41834.208333333336</v>
      </c>
      <c r="N246">
        <v>1409806800</v>
      </c>
      <c r="O246" s="10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13"/>
        <v>theater</v>
      </c>
      <c r="T246" t="str">
        <f t="shared" si="14"/>
        <v>plays</v>
      </c>
    </row>
    <row r="247" spans="1:20" ht="2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>
        <f t="shared" si="12"/>
        <v>69.023364485981304</v>
      </c>
      <c r="J247" t="s">
        <v>21</v>
      </c>
      <c r="K247" t="s">
        <v>22</v>
      </c>
      <c r="L247">
        <v>1396846800</v>
      </c>
      <c r="M247" s="10">
        <f>(((L247/60)/60)/24)+DATE(1970,1,1)</f>
        <v>41736.208333333336</v>
      </c>
      <c r="N247">
        <v>1396933200</v>
      </c>
      <c r="O247" s="10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13"/>
        <v>theater</v>
      </c>
      <c r="T247" t="str">
        <f t="shared" si="14"/>
        <v>plays</v>
      </c>
    </row>
    <row r="248" spans="1:20" ht="2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>
        <f t="shared" si="12"/>
        <v>65.986486486486484</v>
      </c>
      <c r="J248" t="s">
        <v>21</v>
      </c>
      <c r="K248" t="s">
        <v>22</v>
      </c>
      <c r="L248">
        <v>1375678800</v>
      </c>
      <c r="M248" s="10">
        <f>(((L248/60)/60)/24)+DATE(1970,1,1)</f>
        <v>41491.208333333336</v>
      </c>
      <c r="N248">
        <v>1376024400</v>
      </c>
      <c r="O248" s="10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13"/>
        <v>technology</v>
      </c>
      <c r="T248" t="str">
        <f t="shared" si="14"/>
        <v>web</v>
      </c>
    </row>
    <row r="249" spans="1:20" ht="2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>
        <f t="shared" si="12"/>
        <v>98.013800424628457</v>
      </c>
      <c r="J249" t="s">
        <v>21</v>
      </c>
      <c r="K249" t="s">
        <v>22</v>
      </c>
      <c r="L249">
        <v>1482386400</v>
      </c>
      <c r="M249" s="10">
        <f>(((L249/60)/60)/24)+DATE(1970,1,1)</f>
        <v>42726.25</v>
      </c>
      <c r="N249">
        <v>1483682400</v>
      </c>
      <c r="O249" s="10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13"/>
        <v>publishing</v>
      </c>
      <c r="T249" t="str">
        <f t="shared" si="14"/>
        <v>fiction</v>
      </c>
    </row>
    <row r="250" spans="1:20" ht="2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>
        <f t="shared" si="12"/>
        <v>60.105504587155963</v>
      </c>
      <c r="J250" t="s">
        <v>26</v>
      </c>
      <c r="K250" t="s">
        <v>27</v>
      </c>
      <c r="L250">
        <v>1420005600</v>
      </c>
      <c r="M250" s="10">
        <f>(((L250/60)/60)/24)+DATE(1970,1,1)</f>
        <v>42004.25</v>
      </c>
      <c r="N250">
        <v>1420437600</v>
      </c>
      <c r="O250" s="10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13"/>
        <v>games</v>
      </c>
      <c r="T250" t="str">
        <f t="shared" si="14"/>
        <v>mobile games</v>
      </c>
    </row>
    <row r="251" spans="1:20" ht="2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>
        <f t="shared" si="12"/>
        <v>26.000773395204948</v>
      </c>
      <c r="J251" t="s">
        <v>21</v>
      </c>
      <c r="K251" t="s">
        <v>22</v>
      </c>
      <c r="L251">
        <v>1420178400</v>
      </c>
      <c r="M251" s="10">
        <f>(((L251/60)/60)/24)+DATE(1970,1,1)</f>
        <v>42006.25</v>
      </c>
      <c r="N251">
        <v>1420783200</v>
      </c>
      <c r="O251" s="10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13"/>
        <v>publishing</v>
      </c>
      <c r="T251" t="str">
        <f t="shared" si="14"/>
        <v>translations</v>
      </c>
    </row>
    <row r="252" spans="1:20" ht="21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 s="10">
        <f>(((L252/60)/60)/24)+DATE(1970,1,1)</f>
        <v>40203.25</v>
      </c>
      <c r="N252">
        <v>1267423200</v>
      </c>
      <c r="O252" s="10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13"/>
        <v>music</v>
      </c>
      <c r="T252" t="str">
        <f t="shared" si="14"/>
        <v>rock</v>
      </c>
    </row>
    <row r="253" spans="1:20" ht="21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>
        <f t="shared" si="12"/>
        <v>38.019801980198018</v>
      </c>
      <c r="J253" t="s">
        <v>21</v>
      </c>
      <c r="K253" t="s">
        <v>22</v>
      </c>
      <c r="L253">
        <v>1355032800</v>
      </c>
      <c r="M253" s="10">
        <f>(((L253/60)/60)/24)+DATE(1970,1,1)</f>
        <v>41252.25</v>
      </c>
      <c r="N253">
        <v>1355205600</v>
      </c>
      <c r="O253" s="10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13"/>
        <v>theater</v>
      </c>
      <c r="T253" t="str">
        <f t="shared" si="14"/>
        <v>plays</v>
      </c>
    </row>
    <row r="254" spans="1:20" ht="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>
        <f t="shared" si="12"/>
        <v>106.15254237288136</v>
      </c>
      <c r="J254" t="s">
        <v>21</v>
      </c>
      <c r="K254" t="s">
        <v>22</v>
      </c>
      <c r="L254">
        <v>1382677200</v>
      </c>
      <c r="M254" s="10">
        <f>(((L254/60)/60)/24)+DATE(1970,1,1)</f>
        <v>41572.208333333336</v>
      </c>
      <c r="N254">
        <v>1383109200</v>
      </c>
      <c r="O254" s="10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13"/>
        <v>theater</v>
      </c>
      <c r="T254" t="str">
        <f t="shared" si="14"/>
        <v>plays</v>
      </c>
    </row>
    <row r="255" spans="1:20" ht="21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>
        <f t="shared" si="12"/>
        <v>81.019475655430711</v>
      </c>
      <c r="J255" t="s">
        <v>15</v>
      </c>
      <c r="K255" t="s">
        <v>16</v>
      </c>
      <c r="L255">
        <v>1302238800</v>
      </c>
      <c r="M255" s="10">
        <f>(((L255/60)/60)/24)+DATE(1970,1,1)</f>
        <v>40641.208333333336</v>
      </c>
      <c r="N255">
        <v>1303275600</v>
      </c>
      <c r="O255" s="10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13"/>
        <v>film &amp; video</v>
      </c>
      <c r="T255" t="str">
        <f t="shared" si="14"/>
        <v>drama</v>
      </c>
    </row>
    <row r="256" spans="1:20" ht="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>
        <f t="shared" si="12"/>
        <v>96.647727272727266</v>
      </c>
      <c r="J256" t="s">
        <v>21</v>
      </c>
      <c r="K256" t="s">
        <v>22</v>
      </c>
      <c r="L256">
        <v>1487656800</v>
      </c>
      <c r="M256" s="10">
        <f>(((L256/60)/60)/24)+DATE(1970,1,1)</f>
        <v>42787.25</v>
      </c>
      <c r="N256">
        <v>1487829600</v>
      </c>
      <c r="O256" s="10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13"/>
        <v>publishing</v>
      </c>
      <c r="T256" t="str">
        <f t="shared" si="14"/>
        <v>nonfiction</v>
      </c>
    </row>
    <row r="257" spans="1:20" ht="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>
        <f t="shared" si="12"/>
        <v>57.003535651149086</v>
      </c>
      <c r="J257" t="s">
        <v>21</v>
      </c>
      <c r="K257" t="s">
        <v>22</v>
      </c>
      <c r="L257">
        <v>1297836000</v>
      </c>
      <c r="M257" s="10">
        <f>(((L257/60)/60)/24)+DATE(1970,1,1)</f>
        <v>40590.25</v>
      </c>
      <c r="N257">
        <v>1298268000</v>
      </c>
      <c r="O257" s="10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13"/>
        <v>music</v>
      </c>
      <c r="T257" t="str">
        <f t="shared" si="14"/>
        <v>rock</v>
      </c>
    </row>
    <row r="258" spans="1:20" ht="21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>
        <f t="shared" si="12"/>
        <v>63.93333333333333</v>
      </c>
      <c r="J258" t="s">
        <v>40</v>
      </c>
      <c r="K258" t="s">
        <v>41</v>
      </c>
      <c r="L258">
        <v>1453615200</v>
      </c>
      <c r="M258" s="10">
        <f>(((L258/60)/60)/24)+DATE(1970,1,1)</f>
        <v>42393.25</v>
      </c>
      <c r="N258">
        <v>1456812000</v>
      </c>
      <c r="O258" s="10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3"/>
        <v>music</v>
      </c>
      <c r="T258" t="str">
        <f t="shared" si="14"/>
        <v>rock</v>
      </c>
    </row>
    <row r="259" spans="1:20" ht="2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146</v>
      </c>
      <c r="G259" t="s">
        <v>20</v>
      </c>
      <c r="H259">
        <v>92</v>
      </c>
      <c r="I259">
        <f t="shared" ref="I259:I322" si="16">(E259/H259)</f>
        <v>90.456521739130437</v>
      </c>
      <c r="J259" t="s">
        <v>21</v>
      </c>
      <c r="K259" t="s">
        <v>22</v>
      </c>
      <c r="L259">
        <v>1362463200</v>
      </c>
      <c r="M259" s="10">
        <f>(((L259/60)/60)/24)+DATE(1970,1,1)</f>
        <v>41338.25</v>
      </c>
      <c r="N259">
        <v>1363669200</v>
      </c>
      <c r="O259" s="10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17">_xlfn.TEXTBEFORE(R259,"/")</f>
        <v>theater</v>
      </c>
      <c r="T259" t="str">
        <f t="shared" ref="T259:T322" si="18">_xlfn.TEXTAFTER(R259,"/")</f>
        <v>plays</v>
      </c>
    </row>
    <row r="260" spans="1:20" ht="2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9">(E260/D260)*100</f>
        <v>268.48</v>
      </c>
      <c r="G260" t="s">
        <v>20</v>
      </c>
      <c r="H260">
        <v>186</v>
      </c>
      <c r="I260">
        <f t="shared" si="16"/>
        <v>72.172043010752688</v>
      </c>
      <c r="J260" t="s">
        <v>21</v>
      </c>
      <c r="K260" t="s">
        <v>22</v>
      </c>
      <c r="L260">
        <v>1481176800</v>
      </c>
      <c r="M260" s="10">
        <f>(((L260/60)/60)/24)+DATE(1970,1,1)</f>
        <v>42712.25</v>
      </c>
      <c r="N260">
        <v>1482904800</v>
      </c>
      <c r="O260" s="10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17"/>
        <v>theater</v>
      </c>
      <c r="T260" t="str">
        <f t="shared" si="18"/>
        <v>plays</v>
      </c>
    </row>
    <row r="261" spans="1:20" ht="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9"/>
        <v>597.5</v>
      </c>
      <c r="G261" t="s">
        <v>20</v>
      </c>
      <c r="H261">
        <v>138</v>
      </c>
      <c r="I261">
        <f t="shared" si="16"/>
        <v>77.934782608695656</v>
      </c>
      <c r="J261" t="s">
        <v>21</v>
      </c>
      <c r="K261" t="s">
        <v>22</v>
      </c>
      <c r="L261">
        <v>1354946400</v>
      </c>
      <c r="M261" s="10">
        <f>(((L261/60)/60)/24)+DATE(1970,1,1)</f>
        <v>41251.25</v>
      </c>
      <c r="N261">
        <v>1356588000</v>
      </c>
      <c r="O261" s="10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17"/>
        <v>photography</v>
      </c>
      <c r="T261" t="str">
        <f t="shared" si="18"/>
        <v>photography books</v>
      </c>
    </row>
    <row r="262" spans="1:20" ht="2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157.69841269841268</v>
      </c>
      <c r="G262" t="s">
        <v>20</v>
      </c>
      <c r="H262">
        <v>261</v>
      </c>
      <c r="I262">
        <f t="shared" si="16"/>
        <v>38.065134099616856</v>
      </c>
      <c r="J262" t="s">
        <v>21</v>
      </c>
      <c r="K262" t="s">
        <v>22</v>
      </c>
      <c r="L262">
        <v>1348808400</v>
      </c>
      <c r="M262" s="10">
        <f>(((L262/60)/60)/24)+DATE(1970,1,1)</f>
        <v>41180.208333333336</v>
      </c>
      <c r="N262">
        <v>1349845200</v>
      </c>
      <c r="O262" s="10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17"/>
        <v>music</v>
      </c>
      <c r="T262" t="str">
        <f t="shared" si="18"/>
        <v>rock</v>
      </c>
    </row>
    <row r="263" spans="1:20" ht="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31.201660735468568</v>
      </c>
      <c r="G263" t="s">
        <v>14</v>
      </c>
      <c r="H263">
        <v>454</v>
      </c>
      <c r="I263">
        <f t="shared" si="16"/>
        <v>57.936123348017624</v>
      </c>
      <c r="J263" t="s">
        <v>21</v>
      </c>
      <c r="K263" t="s">
        <v>22</v>
      </c>
      <c r="L263">
        <v>1282712400</v>
      </c>
      <c r="M263" s="10">
        <f>(((L263/60)/60)/24)+DATE(1970,1,1)</f>
        <v>40415.208333333336</v>
      </c>
      <c r="N263">
        <v>1283058000</v>
      </c>
      <c r="O263" s="10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17"/>
        <v>music</v>
      </c>
      <c r="T263" t="str">
        <f t="shared" si="18"/>
        <v>rock</v>
      </c>
    </row>
    <row r="264" spans="1:20" ht="2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313.41176470588238</v>
      </c>
      <c r="G264" t="s">
        <v>20</v>
      </c>
      <c r="H264">
        <v>107</v>
      </c>
      <c r="I264">
        <f t="shared" si="16"/>
        <v>49.794392523364486</v>
      </c>
      <c r="J264" t="s">
        <v>21</v>
      </c>
      <c r="K264" t="s">
        <v>22</v>
      </c>
      <c r="L264">
        <v>1301979600</v>
      </c>
      <c r="M264" s="10">
        <f>(((L264/60)/60)/24)+DATE(1970,1,1)</f>
        <v>40638.208333333336</v>
      </c>
      <c r="N264">
        <v>1304226000</v>
      </c>
      <c r="O264" s="10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17"/>
        <v>music</v>
      </c>
      <c r="T264" t="str">
        <f t="shared" si="18"/>
        <v>indie rock</v>
      </c>
    </row>
    <row r="265" spans="1:20" ht="2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370.89655172413791</v>
      </c>
      <c r="G265" t="s">
        <v>20</v>
      </c>
      <c r="H265">
        <v>199</v>
      </c>
      <c r="I265">
        <f t="shared" si="16"/>
        <v>54.050251256281406</v>
      </c>
      <c r="J265" t="s">
        <v>21</v>
      </c>
      <c r="K265" t="s">
        <v>22</v>
      </c>
      <c r="L265">
        <v>1263016800</v>
      </c>
      <c r="M265" s="10">
        <f>(((L265/60)/60)/24)+DATE(1970,1,1)</f>
        <v>40187.25</v>
      </c>
      <c r="N265">
        <v>1263016800</v>
      </c>
      <c r="O265" s="10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17"/>
        <v>photography</v>
      </c>
      <c r="T265" t="str">
        <f t="shared" si="18"/>
        <v>photography books</v>
      </c>
    </row>
    <row r="266" spans="1:20" ht="2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362.66447368421052</v>
      </c>
      <c r="G266" t="s">
        <v>20</v>
      </c>
      <c r="H266">
        <v>5512</v>
      </c>
      <c r="I266">
        <f t="shared" si="16"/>
        <v>30.002721335268504</v>
      </c>
      <c r="J266" t="s">
        <v>21</v>
      </c>
      <c r="K266" t="s">
        <v>22</v>
      </c>
      <c r="L266">
        <v>1360648800</v>
      </c>
      <c r="M266" s="10">
        <f>(((L266/60)/60)/24)+DATE(1970,1,1)</f>
        <v>41317.25</v>
      </c>
      <c r="N266">
        <v>1362031200</v>
      </c>
      <c r="O266" s="10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17"/>
        <v>theater</v>
      </c>
      <c r="T266" t="str">
        <f t="shared" si="18"/>
        <v>plays</v>
      </c>
    </row>
    <row r="267" spans="1:20" ht="2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123.08163265306122</v>
      </c>
      <c r="G267" t="s">
        <v>20</v>
      </c>
      <c r="H267">
        <v>86</v>
      </c>
      <c r="I267">
        <f t="shared" si="16"/>
        <v>70.127906976744185</v>
      </c>
      <c r="J267" t="s">
        <v>21</v>
      </c>
      <c r="K267" t="s">
        <v>22</v>
      </c>
      <c r="L267">
        <v>1451800800</v>
      </c>
      <c r="M267" s="10">
        <f>(((L267/60)/60)/24)+DATE(1970,1,1)</f>
        <v>42372.25</v>
      </c>
      <c r="N267">
        <v>1455602400</v>
      </c>
      <c r="O267" s="10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17"/>
        <v>theater</v>
      </c>
      <c r="T267" t="str">
        <f t="shared" si="18"/>
        <v>plays</v>
      </c>
    </row>
    <row r="268" spans="1:20" ht="21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76.766756032171585</v>
      </c>
      <c r="G268" t="s">
        <v>14</v>
      </c>
      <c r="H268">
        <v>3182</v>
      </c>
      <c r="I268">
        <f t="shared" si="16"/>
        <v>26.996228786926462</v>
      </c>
      <c r="J268" t="s">
        <v>107</v>
      </c>
      <c r="K268" t="s">
        <v>108</v>
      </c>
      <c r="L268">
        <v>1415340000</v>
      </c>
      <c r="M268" s="10">
        <f>(((L268/60)/60)/24)+DATE(1970,1,1)</f>
        <v>41950.25</v>
      </c>
      <c r="N268">
        <v>1418191200</v>
      </c>
      <c r="O268" s="10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17"/>
        <v>music</v>
      </c>
      <c r="T268" t="str">
        <f t="shared" si="18"/>
        <v>jazz</v>
      </c>
    </row>
    <row r="269" spans="1:20" ht="2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233.62012987012989</v>
      </c>
      <c r="G269" t="s">
        <v>20</v>
      </c>
      <c r="H269">
        <v>2768</v>
      </c>
      <c r="I269">
        <f t="shared" si="16"/>
        <v>51.990606936416185</v>
      </c>
      <c r="J269" t="s">
        <v>26</v>
      </c>
      <c r="K269" t="s">
        <v>27</v>
      </c>
      <c r="L269">
        <v>1351054800</v>
      </c>
      <c r="M269" s="10">
        <f>(((L269/60)/60)/24)+DATE(1970,1,1)</f>
        <v>41206.208333333336</v>
      </c>
      <c r="N269">
        <v>1352440800</v>
      </c>
      <c r="O269" s="10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17"/>
        <v>theater</v>
      </c>
      <c r="T269" t="str">
        <f t="shared" si="18"/>
        <v>plays</v>
      </c>
    </row>
    <row r="270" spans="1:20" ht="2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180.53333333333333</v>
      </c>
      <c r="G270" t="s">
        <v>20</v>
      </c>
      <c r="H270">
        <v>48</v>
      </c>
      <c r="I270">
        <f t="shared" si="16"/>
        <v>56.416666666666664</v>
      </c>
      <c r="J270" t="s">
        <v>21</v>
      </c>
      <c r="K270" t="s">
        <v>22</v>
      </c>
      <c r="L270">
        <v>1349326800</v>
      </c>
      <c r="M270" s="10">
        <f>(((L270/60)/60)/24)+DATE(1970,1,1)</f>
        <v>41186.208333333336</v>
      </c>
      <c r="N270">
        <v>1353304800</v>
      </c>
      <c r="O270" s="10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17"/>
        <v>film &amp; video</v>
      </c>
      <c r="T270" t="str">
        <f t="shared" si="18"/>
        <v>documentary</v>
      </c>
    </row>
    <row r="271" spans="1:20" ht="2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252.62857142857143</v>
      </c>
      <c r="G271" t="s">
        <v>20</v>
      </c>
      <c r="H271">
        <v>87</v>
      </c>
      <c r="I271">
        <f t="shared" si="16"/>
        <v>101.63218390804597</v>
      </c>
      <c r="J271" t="s">
        <v>21</v>
      </c>
      <c r="K271" t="s">
        <v>22</v>
      </c>
      <c r="L271">
        <v>1548914400</v>
      </c>
      <c r="M271" s="10">
        <f>(((L271/60)/60)/24)+DATE(1970,1,1)</f>
        <v>43496.25</v>
      </c>
      <c r="N271">
        <v>1550728800</v>
      </c>
      <c r="O271" s="10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17"/>
        <v>film &amp; video</v>
      </c>
      <c r="T271" t="str">
        <f t="shared" si="18"/>
        <v>television</v>
      </c>
    </row>
    <row r="272" spans="1:20" ht="2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27.176538240368025</v>
      </c>
      <c r="G272" t="s">
        <v>74</v>
      </c>
      <c r="H272">
        <v>1890</v>
      </c>
      <c r="I272">
        <f t="shared" si="16"/>
        <v>25.005291005291006</v>
      </c>
      <c r="J272" t="s">
        <v>21</v>
      </c>
      <c r="K272" t="s">
        <v>22</v>
      </c>
      <c r="L272">
        <v>1291269600</v>
      </c>
      <c r="M272" s="10">
        <f>(((L272/60)/60)/24)+DATE(1970,1,1)</f>
        <v>40514.25</v>
      </c>
      <c r="N272">
        <v>1291442400</v>
      </c>
      <c r="O272" s="10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17"/>
        <v>games</v>
      </c>
      <c r="T272" t="str">
        <f t="shared" si="18"/>
        <v>video games</v>
      </c>
    </row>
    <row r="273" spans="1:20" ht="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</v>
      </c>
      <c r="G273" t="s">
        <v>47</v>
      </c>
      <c r="H273">
        <v>61</v>
      </c>
      <c r="I273">
        <f t="shared" si="16"/>
        <v>32.016393442622949</v>
      </c>
      <c r="J273" t="s">
        <v>21</v>
      </c>
      <c r="K273" t="s">
        <v>22</v>
      </c>
      <c r="L273">
        <v>1449468000</v>
      </c>
      <c r="M273" s="10">
        <f>(((L273/60)/60)/24)+DATE(1970,1,1)</f>
        <v>42345.25</v>
      </c>
      <c r="N273">
        <v>1452146400</v>
      </c>
      <c r="O273" s="10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17"/>
        <v>photography</v>
      </c>
      <c r="T273" t="str">
        <f t="shared" si="18"/>
        <v>photography books</v>
      </c>
    </row>
    <row r="274" spans="1:20" ht="2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304.0097847358121</v>
      </c>
      <c r="G274" t="s">
        <v>20</v>
      </c>
      <c r="H274">
        <v>1894</v>
      </c>
      <c r="I274">
        <f t="shared" si="16"/>
        <v>82.021647307286173</v>
      </c>
      <c r="J274" t="s">
        <v>21</v>
      </c>
      <c r="K274" t="s">
        <v>22</v>
      </c>
      <c r="L274">
        <v>1562734800</v>
      </c>
      <c r="M274" s="10">
        <f>(((L274/60)/60)/24)+DATE(1970,1,1)</f>
        <v>43656.208333333328</v>
      </c>
      <c r="N274">
        <v>1564894800</v>
      </c>
      <c r="O274" s="10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17"/>
        <v>theater</v>
      </c>
      <c r="T274" t="str">
        <f t="shared" si="18"/>
        <v>plays</v>
      </c>
    </row>
    <row r="275" spans="1:20" ht="2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137.23076923076923</v>
      </c>
      <c r="G275" t="s">
        <v>20</v>
      </c>
      <c r="H275">
        <v>282</v>
      </c>
      <c r="I275">
        <f t="shared" si="16"/>
        <v>37.957446808510639</v>
      </c>
      <c r="J275" t="s">
        <v>15</v>
      </c>
      <c r="K275" t="s">
        <v>16</v>
      </c>
      <c r="L275">
        <v>1505624400</v>
      </c>
      <c r="M275" s="10">
        <f>(((L275/60)/60)/24)+DATE(1970,1,1)</f>
        <v>42995.208333333328</v>
      </c>
      <c r="N275">
        <v>1505883600</v>
      </c>
      <c r="O275" s="10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17"/>
        <v>theater</v>
      </c>
      <c r="T275" t="str">
        <f t="shared" si="18"/>
        <v>plays</v>
      </c>
    </row>
    <row r="276" spans="1:20" ht="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32.208333333333336</v>
      </c>
      <c r="G276" t="s">
        <v>14</v>
      </c>
      <c r="H276">
        <v>15</v>
      </c>
      <c r="I276">
        <f t="shared" si="16"/>
        <v>51.533333333333331</v>
      </c>
      <c r="J276" t="s">
        <v>21</v>
      </c>
      <c r="K276" t="s">
        <v>22</v>
      </c>
      <c r="L276">
        <v>1509948000</v>
      </c>
      <c r="M276" s="10">
        <f>(((L276/60)/60)/24)+DATE(1970,1,1)</f>
        <v>43045.25</v>
      </c>
      <c r="N276">
        <v>1510380000</v>
      </c>
      <c r="O276" s="10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17"/>
        <v>theater</v>
      </c>
      <c r="T276" t="str">
        <f t="shared" si="18"/>
        <v>plays</v>
      </c>
    </row>
    <row r="277" spans="1:20" ht="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241.51282051282053</v>
      </c>
      <c r="G277" t="s">
        <v>20</v>
      </c>
      <c r="H277">
        <v>116</v>
      </c>
      <c r="I277">
        <f t="shared" si="16"/>
        <v>81.198275862068968</v>
      </c>
      <c r="J277" t="s">
        <v>21</v>
      </c>
      <c r="K277" t="s">
        <v>22</v>
      </c>
      <c r="L277">
        <v>1554526800</v>
      </c>
      <c r="M277" s="10">
        <f>(((L277/60)/60)/24)+DATE(1970,1,1)</f>
        <v>43561.208333333328</v>
      </c>
      <c r="N277">
        <v>1555218000</v>
      </c>
      <c r="O277" s="10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17"/>
        <v>publishing</v>
      </c>
      <c r="T277" t="str">
        <f t="shared" si="18"/>
        <v>translations</v>
      </c>
    </row>
    <row r="278" spans="1:20" ht="21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96.8</v>
      </c>
      <c r="G278" t="s">
        <v>14</v>
      </c>
      <c r="H278">
        <v>133</v>
      </c>
      <c r="I278">
        <f t="shared" si="16"/>
        <v>40.030075187969928</v>
      </c>
      <c r="J278" t="s">
        <v>21</v>
      </c>
      <c r="K278" t="s">
        <v>22</v>
      </c>
      <c r="L278">
        <v>1334811600</v>
      </c>
      <c r="M278" s="10">
        <f>(((L278/60)/60)/24)+DATE(1970,1,1)</f>
        <v>41018.208333333336</v>
      </c>
      <c r="N278">
        <v>1335243600</v>
      </c>
      <c r="O278" s="10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17"/>
        <v>games</v>
      </c>
      <c r="T278" t="str">
        <f t="shared" si="18"/>
        <v>video games</v>
      </c>
    </row>
    <row r="279" spans="1:20" ht="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1066.4285714285716</v>
      </c>
      <c r="G279" t="s">
        <v>20</v>
      </c>
      <c r="H279">
        <v>83</v>
      </c>
      <c r="I279">
        <f t="shared" si="16"/>
        <v>89.939759036144579</v>
      </c>
      <c r="J279" t="s">
        <v>21</v>
      </c>
      <c r="K279" t="s">
        <v>22</v>
      </c>
      <c r="L279">
        <v>1279515600</v>
      </c>
      <c r="M279" s="10">
        <f>(((L279/60)/60)/24)+DATE(1970,1,1)</f>
        <v>40378.208333333336</v>
      </c>
      <c r="N279">
        <v>1279688400</v>
      </c>
      <c r="O279" s="10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17"/>
        <v>theater</v>
      </c>
      <c r="T279" t="str">
        <f t="shared" si="18"/>
        <v>plays</v>
      </c>
    </row>
    <row r="280" spans="1:20" ht="2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325.88888888888891</v>
      </c>
      <c r="G280" t="s">
        <v>20</v>
      </c>
      <c r="H280">
        <v>91</v>
      </c>
      <c r="I280">
        <f t="shared" si="16"/>
        <v>96.692307692307693</v>
      </c>
      <c r="J280" t="s">
        <v>21</v>
      </c>
      <c r="K280" t="s">
        <v>22</v>
      </c>
      <c r="L280">
        <v>1353909600</v>
      </c>
      <c r="M280" s="10">
        <f>(((L280/60)/60)/24)+DATE(1970,1,1)</f>
        <v>41239.25</v>
      </c>
      <c r="N280">
        <v>1356069600</v>
      </c>
      <c r="O280" s="10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17"/>
        <v>technology</v>
      </c>
      <c r="T280" t="str">
        <f t="shared" si="18"/>
        <v>web</v>
      </c>
    </row>
    <row r="281" spans="1:20" ht="2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170.70000000000002</v>
      </c>
      <c r="G281" t="s">
        <v>20</v>
      </c>
      <c r="H281">
        <v>546</v>
      </c>
      <c r="I281">
        <f t="shared" si="16"/>
        <v>25.010989010989011</v>
      </c>
      <c r="J281" t="s">
        <v>21</v>
      </c>
      <c r="K281" t="s">
        <v>22</v>
      </c>
      <c r="L281">
        <v>1535950800</v>
      </c>
      <c r="M281" s="10">
        <f>(((L281/60)/60)/24)+DATE(1970,1,1)</f>
        <v>43346.208333333328</v>
      </c>
      <c r="N281">
        <v>1536210000</v>
      </c>
      <c r="O281" s="10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17"/>
        <v>theater</v>
      </c>
      <c r="T281" t="str">
        <f t="shared" si="18"/>
        <v>plays</v>
      </c>
    </row>
    <row r="282" spans="1:20" ht="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581.44000000000005</v>
      </c>
      <c r="G282" t="s">
        <v>20</v>
      </c>
      <c r="H282">
        <v>393</v>
      </c>
      <c r="I282">
        <f t="shared" si="16"/>
        <v>36.987277353689571</v>
      </c>
      <c r="J282" t="s">
        <v>21</v>
      </c>
      <c r="K282" t="s">
        <v>22</v>
      </c>
      <c r="L282">
        <v>1511244000</v>
      </c>
      <c r="M282" s="10">
        <f>(((L282/60)/60)/24)+DATE(1970,1,1)</f>
        <v>43060.25</v>
      </c>
      <c r="N282">
        <v>1511762400</v>
      </c>
      <c r="O282" s="10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17"/>
        <v>film &amp; video</v>
      </c>
      <c r="T282" t="str">
        <f t="shared" si="18"/>
        <v>animation</v>
      </c>
    </row>
    <row r="283" spans="1:20" ht="21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91.520972644376897</v>
      </c>
      <c r="G283" t="s">
        <v>14</v>
      </c>
      <c r="H283">
        <v>2062</v>
      </c>
      <c r="I283">
        <f t="shared" si="16"/>
        <v>73.012609117361791</v>
      </c>
      <c r="J283" t="s">
        <v>21</v>
      </c>
      <c r="K283" t="s">
        <v>22</v>
      </c>
      <c r="L283">
        <v>1331445600</v>
      </c>
      <c r="M283" s="10">
        <f>(((L283/60)/60)/24)+DATE(1970,1,1)</f>
        <v>40979.25</v>
      </c>
      <c r="N283">
        <v>1333256400</v>
      </c>
      <c r="O283" s="10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17"/>
        <v>theater</v>
      </c>
      <c r="T283" t="str">
        <f t="shared" si="18"/>
        <v>plays</v>
      </c>
    </row>
    <row r="284" spans="1:20" ht="2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108.04761904761904</v>
      </c>
      <c r="G284" t="s">
        <v>20</v>
      </c>
      <c r="H284">
        <v>133</v>
      </c>
      <c r="I284">
        <f t="shared" si="16"/>
        <v>68.240601503759393</v>
      </c>
      <c r="J284" t="s">
        <v>21</v>
      </c>
      <c r="K284" t="s">
        <v>22</v>
      </c>
      <c r="L284">
        <v>1480226400</v>
      </c>
      <c r="M284" s="10">
        <f>(((L284/60)/60)/24)+DATE(1970,1,1)</f>
        <v>42701.25</v>
      </c>
      <c r="N284">
        <v>1480744800</v>
      </c>
      <c r="O284" s="10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17"/>
        <v>film &amp; video</v>
      </c>
      <c r="T284" t="str">
        <f t="shared" si="18"/>
        <v>television</v>
      </c>
    </row>
    <row r="285" spans="1:20" ht="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18.728395061728396</v>
      </c>
      <c r="G285" t="s">
        <v>14</v>
      </c>
      <c r="H285">
        <v>29</v>
      </c>
      <c r="I285">
        <f t="shared" si="16"/>
        <v>52.310344827586206</v>
      </c>
      <c r="J285" t="s">
        <v>36</v>
      </c>
      <c r="K285" t="s">
        <v>37</v>
      </c>
      <c r="L285">
        <v>1464584400</v>
      </c>
      <c r="M285" s="10">
        <f>(((L285/60)/60)/24)+DATE(1970,1,1)</f>
        <v>42520.208333333328</v>
      </c>
      <c r="N285">
        <v>1465016400</v>
      </c>
      <c r="O285" s="10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17"/>
        <v>music</v>
      </c>
      <c r="T285" t="str">
        <f t="shared" si="18"/>
        <v>rock</v>
      </c>
    </row>
    <row r="286" spans="1:20" ht="21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83.193877551020407</v>
      </c>
      <c r="G286" t="s">
        <v>14</v>
      </c>
      <c r="H286">
        <v>132</v>
      </c>
      <c r="I286">
        <f t="shared" si="16"/>
        <v>61.765151515151516</v>
      </c>
      <c r="J286" t="s">
        <v>21</v>
      </c>
      <c r="K286" t="s">
        <v>22</v>
      </c>
      <c r="L286">
        <v>1335848400</v>
      </c>
      <c r="M286" s="10">
        <f>(((L286/60)/60)/24)+DATE(1970,1,1)</f>
        <v>41030.208333333336</v>
      </c>
      <c r="N286">
        <v>1336280400</v>
      </c>
      <c r="O286" s="10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17"/>
        <v>technology</v>
      </c>
      <c r="T286" t="str">
        <f t="shared" si="18"/>
        <v>web</v>
      </c>
    </row>
    <row r="287" spans="1:20" ht="2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706.33333333333337</v>
      </c>
      <c r="G287" t="s">
        <v>20</v>
      </c>
      <c r="H287">
        <v>254</v>
      </c>
      <c r="I287">
        <f t="shared" si="16"/>
        <v>25.027559055118111</v>
      </c>
      <c r="J287" t="s">
        <v>21</v>
      </c>
      <c r="K287" t="s">
        <v>22</v>
      </c>
      <c r="L287">
        <v>1473483600</v>
      </c>
      <c r="M287" s="10">
        <f>(((L287/60)/60)/24)+DATE(1970,1,1)</f>
        <v>42623.208333333328</v>
      </c>
      <c r="N287">
        <v>1476766800</v>
      </c>
      <c r="O287" s="10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17"/>
        <v>theater</v>
      </c>
      <c r="T287" t="str">
        <f t="shared" si="18"/>
        <v>plays</v>
      </c>
    </row>
    <row r="288" spans="1:20" ht="2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17.446030330062445</v>
      </c>
      <c r="G288" t="s">
        <v>74</v>
      </c>
      <c r="H288">
        <v>184</v>
      </c>
      <c r="I288">
        <f t="shared" si="16"/>
        <v>106.28804347826087</v>
      </c>
      <c r="J288" t="s">
        <v>21</v>
      </c>
      <c r="K288" t="s">
        <v>22</v>
      </c>
      <c r="L288">
        <v>1479880800</v>
      </c>
      <c r="M288" s="10">
        <f>(((L288/60)/60)/24)+DATE(1970,1,1)</f>
        <v>42697.25</v>
      </c>
      <c r="N288">
        <v>1480485600</v>
      </c>
      <c r="O288" s="10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17"/>
        <v>theater</v>
      </c>
      <c r="T288" t="str">
        <f t="shared" si="18"/>
        <v>plays</v>
      </c>
    </row>
    <row r="289" spans="1:20" ht="2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209.73015873015873</v>
      </c>
      <c r="G289" t="s">
        <v>20</v>
      </c>
      <c r="H289">
        <v>176</v>
      </c>
      <c r="I289">
        <f t="shared" si="16"/>
        <v>75.07386363636364</v>
      </c>
      <c r="J289" t="s">
        <v>21</v>
      </c>
      <c r="K289" t="s">
        <v>22</v>
      </c>
      <c r="L289">
        <v>1430197200</v>
      </c>
      <c r="M289" s="10">
        <f>(((L289/60)/60)/24)+DATE(1970,1,1)</f>
        <v>42122.208333333328</v>
      </c>
      <c r="N289">
        <v>1430197200</v>
      </c>
      <c r="O289" s="10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17"/>
        <v>music</v>
      </c>
      <c r="T289" t="str">
        <f t="shared" si="18"/>
        <v>electric music</v>
      </c>
    </row>
    <row r="290" spans="1:20" ht="21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97.785714285714292</v>
      </c>
      <c r="G290" t="s">
        <v>14</v>
      </c>
      <c r="H290">
        <v>137</v>
      </c>
      <c r="I290">
        <f t="shared" si="16"/>
        <v>39.970802919708028</v>
      </c>
      <c r="J290" t="s">
        <v>36</v>
      </c>
      <c r="K290" t="s">
        <v>37</v>
      </c>
      <c r="L290">
        <v>1331701200</v>
      </c>
      <c r="M290" s="10">
        <f>(((L290/60)/60)/24)+DATE(1970,1,1)</f>
        <v>40982.208333333336</v>
      </c>
      <c r="N290">
        <v>1331787600</v>
      </c>
      <c r="O290" s="10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17"/>
        <v>music</v>
      </c>
      <c r="T290" t="str">
        <f t="shared" si="18"/>
        <v>metal</v>
      </c>
    </row>
    <row r="291" spans="1:20" ht="2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1684.25</v>
      </c>
      <c r="G291" t="s">
        <v>20</v>
      </c>
      <c r="H291">
        <v>337</v>
      </c>
      <c r="I291">
        <f t="shared" si="16"/>
        <v>39.982195845697326</v>
      </c>
      <c r="J291" t="s">
        <v>15</v>
      </c>
      <c r="K291" t="s">
        <v>16</v>
      </c>
      <c r="L291">
        <v>1438578000</v>
      </c>
      <c r="M291" s="10">
        <f>(((L291/60)/60)/24)+DATE(1970,1,1)</f>
        <v>42219.208333333328</v>
      </c>
      <c r="N291">
        <v>1438837200</v>
      </c>
      <c r="O291" s="10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17"/>
        <v>theater</v>
      </c>
      <c r="T291" t="str">
        <f t="shared" si="18"/>
        <v>plays</v>
      </c>
    </row>
    <row r="292" spans="1:20" ht="21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54.402135231316727</v>
      </c>
      <c r="G292" t="s">
        <v>14</v>
      </c>
      <c r="H292">
        <v>908</v>
      </c>
      <c r="I292">
        <f t="shared" si="16"/>
        <v>101.01541850220265</v>
      </c>
      <c r="J292" t="s">
        <v>21</v>
      </c>
      <c r="K292" t="s">
        <v>22</v>
      </c>
      <c r="L292">
        <v>1368162000</v>
      </c>
      <c r="M292" s="10">
        <f>(((L292/60)/60)/24)+DATE(1970,1,1)</f>
        <v>41404.208333333336</v>
      </c>
      <c r="N292">
        <v>1370926800</v>
      </c>
      <c r="O292" s="10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17"/>
        <v>film &amp; video</v>
      </c>
      <c r="T292" t="str">
        <f t="shared" si="18"/>
        <v>documentary</v>
      </c>
    </row>
    <row r="293" spans="1:20" ht="2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456.61111111111109</v>
      </c>
      <c r="G293" t="s">
        <v>20</v>
      </c>
      <c r="H293">
        <v>107</v>
      </c>
      <c r="I293">
        <f t="shared" si="16"/>
        <v>76.813084112149539</v>
      </c>
      <c r="J293" t="s">
        <v>21</v>
      </c>
      <c r="K293" t="s">
        <v>22</v>
      </c>
      <c r="L293">
        <v>1318654800</v>
      </c>
      <c r="M293" s="10">
        <f>(((L293/60)/60)/24)+DATE(1970,1,1)</f>
        <v>40831.208333333336</v>
      </c>
      <c r="N293">
        <v>1319000400</v>
      </c>
      <c r="O293" s="10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17"/>
        <v>technology</v>
      </c>
      <c r="T293" t="str">
        <f t="shared" si="18"/>
        <v>web</v>
      </c>
    </row>
    <row r="294" spans="1:20" ht="21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9.8219178082191778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 s="10">
        <f>(((L294/60)/60)/24)+DATE(1970,1,1)</f>
        <v>40984.208333333336</v>
      </c>
      <c r="N294">
        <v>1333429200</v>
      </c>
      <c r="O294" s="10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17"/>
        <v>food</v>
      </c>
      <c r="T294" t="str">
        <f t="shared" si="18"/>
        <v>food trucks</v>
      </c>
    </row>
    <row r="295" spans="1:20" ht="2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16.384615384615383</v>
      </c>
      <c r="G295" t="s">
        <v>74</v>
      </c>
      <c r="H295">
        <v>32</v>
      </c>
      <c r="I295">
        <f t="shared" si="16"/>
        <v>33.28125</v>
      </c>
      <c r="J295" t="s">
        <v>107</v>
      </c>
      <c r="K295" t="s">
        <v>108</v>
      </c>
      <c r="L295">
        <v>1286254800</v>
      </c>
      <c r="M295" s="10">
        <f>(((L295/60)/60)/24)+DATE(1970,1,1)</f>
        <v>40456.208333333336</v>
      </c>
      <c r="N295">
        <v>1287032400</v>
      </c>
      <c r="O295" s="10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17"/>
        <v>theater</v>
      </c>
      <c r="T295" t="str">
        <f t="shared" si="18"/>
        <v>plays</v>
      </c>
    </row>
    <row r="296" spans="1:20" ht="2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1339.6666666666667</v>
      </c>
      <c r="G296" t="s">
        <v>20</v>
      </c>
      <c r="H296">
        <v>183</v>
      </c>
      <c r="I296">
        <f t="shared" si="16"/>
        <v>43.923497267759565</v>
      </c>
      <c r="J296" t="s">
        <v>21</v>
      </c>
      <c r="K296" t="s">
        <v>22</v>
      </c>
      <c r="L296">
        <v>1540530000</v>
      </c>
      <c r="M296" s="10">
        <f>(((L296/60)/60)/24)+DATE(1970,1,1)</f>
        <v>43399.208333333328</v>
      </c>
      <c r="N296">
        <v>1541570400</v>
      </c>
      <c r="O296" s="10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17"/>
        <v>theater</v>
      </c>
      <c r="T296" t="str">
        <f t="shared" si="18"/>
        <v>plays</v>
      </c>
    </row>
    <row r="297" spans="1:20" ht="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35.650077760497666</v>
      </c>
      <c r="G297" t="s">
        <v>14</v>
      </c>
      <c r="H297">
        <v>1910</v>
      </c>
      <c r="I297">
        <f t="shared" si="16"/>
        <v>36.004712041884815</v>
      </c>
      <c r="J297" t="s">
        <v>98</v>
      </c>
      <c r="K297" t="s">
        <v>99</v>
      </c>
      <c r="L297">
        <v>1381813200</v>
      </c>
      <c r="M297" s="10">
        <f>(((L297/60)/60)/24)+DATE(1970,1,1)</f>
        <v>41562.208333333336</v>
      </c>
      <c r="N297">
        <v>1383976800</v>
      </c>
      <c r="O297" s="10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17"/>
        <v>theater</v>
      </c>
      <c r="T297" t="str">
        <f t="shared" si="18"/>
        <v>plays</v>
      </c>
    </row>
    <row r="298" spans="1:20" ht="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54.950819672131146</v>
      </c>
      <c r="G298" t="s">
        <v>14</v>
      </c>
      <c r="H298">
        <v>38</v>
      </c>
      <c r="I298">
        <f t="shared" si="16"/>
        <v>88.21052631578948</v>
      </c>
      <c r="J298" t="s">
        <v>26</v>
      </c>
      <c r="K298" t="s">
        <v>27</v>
      </c>
      <c r="L298">
        <v>1548655200</v>
      </c>
      <c r="M298" s="10">
        <f>(((L298/60)/60)/24)+DATE(1970,1,1)</f>
        <v>43493.25</v>
      </c>
      <c r="N298">
        <v>1550556000</v>
      </c>
      <c r="O298" s="10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17"/>
        <v>theater</v>
      </c>
      <c r="T298" t="str">
        <f t="shared" si="18"/>
        <v>plays</v>
      </c>
    </row>
    <row r="299" spans="1:20" ht="21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94.236111111111114</v>
      </c>
      <c r="G299" t="s">
        <v>14</v>
      </c>
      <c r="H299">
        <v>104</v>
      </c>
      <c r="I299">
        <f t="shared" si="16"/>
        <v>65.240384615384613</v>
      </c>
      <c r="J299" t="s">
        <v>26</v>
      </c>
      <c r="K299" t="s">
        <v>27</v>
      </c>
      <c r="L299">
        <v>1389679200</v>
      </c>
      <c r="M299" s="10">
        <f>(((L299/60)/60)/24)+DATE(1970,1,1)</f>
        <v>41653.25</v>
      </c>
      <c r="N299">
        <v>1390456800</v>
      </c>
      <c r="O299" s="10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17"/>
        <v>theater</v>
      </c>
      <c r="T299" t="str">
        <f t="shared" si="18"/>
        <v>plays</v>
      </c>
    </row>
    <row r="300" spans="1:20" ht="2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143.91428571428571</v>
      </c>
      <c r="G300" t="s">
        <v>20</v>
      </c>
      <c r="H300">
        <v>72</v>
      </c>
      <c r="I300">
        <f t="shared" si="16"/>
        <v>69.958333333333329</v>
      </c>
      <c r="J300" t="s">
        <v>21</v>
      </c>
      <c r="K300" t="s">
        <v>22</v>
      </c>
      <c r="L300">
        <v>1456466400</v>
      </c>
      <c r="M300" s="10">
        <f>(((L300/60)/60)/24)+DATE(1970,1,1)</f>
        <v>42426.25</v>
      </c>
      <c r="N300">
        <v>1458018000</v>
      </c>
      <c r="O300" s="10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17"/>
        <v>music</v>
      </c>
      <c r="T300" t="str">
        <f t="shared" si="18"/>
        <v>rock</v>
      </c>
    </row>
    <row r="301" spans="1:20" ht="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51.421052631578945</v>
      </c>
      <c r="G301" t="s">
        <v>14</v>
      </c>
      <c r="H301">
        <v>49</v>
      </c>
      <c r="I301">
        <f t="shared" si="16"/>
        <v>39.877551020408163</v>
      </c>
      <c r="J301" t="s">
        <v>21</v>
      </c>
      <c r="K301" t="s">
        <v>22</v>
      </c>
      <c r="L301">
        <v>1456984800</v>
      </c>
      <c r="M301" s="10">
        <f>(((L301/60)/60)/24)+DATE(1970,1,1)</f>
        <v>42432.25</v>
      </c>
      <c r="N301">
        <v>1461819600</v>
      </c>
      <c r="O301" s="10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17"/>
        <v>food</v>
      </c>
      <c r="T301" t="str">
        <f t="shared" si="18"/>
        <v>food trucks</v>
      </c>
    </row>
    <row r="302" spans="1:20" ht="21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 s="10">
        <f>(((L302/60)/60)/24)+DATE(1970,1,1)</f>
        <v>42977.208333333328</v>
      </c>
      <c r="N302">
        <v>1504155600</v>
      </c>
      <c r="O302" s="10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17"/>
        <v>publishing</v>
      </c>
      <c r="T302" t="str">
        <f t="shared" si="18"/>
        <v>nonfiction</v>
      </c>
    </row>
    <row r="303" spans="1:20" ht="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1344.6666666666667</v>
      </c>
      <c r="G303" t="s">
        <v>20</v>
      </c>
      <c r="H303">
        <v>295</v>
      </c>
      <c r="I303">
        <f t="shared" si="16"/>
        <v>41.023728813559323</v>
      </c>
      <c r="J303" t="s">
        <v>21</v>
      </c>
      <c r="K303" t="s">
        <v>22</v>
      </c>
      <c r="L303">
        <v>1424930400</v>
      </c>
      <c r="M303" s="10">
        <f>(((L303/60)/60)/24)+DATE(1970,1,1)</f>
        <v>42061.25</v>
      </c>
      <c r="N303">
        <v>1426395600</v>
      </c>
      <c r="O303" s="10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17"/>
        <v>film &amp; video</v>
      </c>
      <c r="T303" t="str">
        <f t="shared" si="18"/>
        <v>documentary</v>
      </c>
    </row>
    <row r="304" spans="1:20" ht="21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31.844940867279899</v>
      </c>
      <c r="G304" t="s">
        <v>14</v>
      </c>
      <c r="H304">
        <v>245</v>
      </c>
      <c r="I304">
        <f t="shared" si="16"/>
        <v>98.914285714285711</v>
      </c>
      <c r="J304" t="s">
        <v>21</v>
      </c>
      <c r="K304" t="s">
        <v>22</v>
      </c>
      <c r="L304">
        <v>1535864400</v>
      </c>
      <c r="M304" s="10">
        <f>(((L304/60)/60)/24)+DATE(1970,1,1)</f>
        <v>43345.208333333328</v>
      </c>
      <c r="N304">
        <v>1537074000</v>
      </c>
      <c r="O304" s="10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17"/>
        <v>theater</v>
      </c>
      <c r="T304" t="str">
        <f t="shared" si="18"/>
        <v>plays</v>
      </c>
    </row>
    <row r="305" spans="1:20" ht="21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82.617647058823536</v>
      </c>
      <c r="G305" t="s">
        <v>14</v>
      </c>
      <c r="H305">
        <v>32</v>
      </c>
      <c r="I305">
        <f t="shared" si="16"/>
        <v>87.78125</v>
      </c>
      <c r="J305" t="s">
        <v>21</v>
      </c>
      <c r="K305" t="s">
        <v>22</v>
      </c>
      <c r="L305">
        <v>1452146400</v>
      </c>
      <c r="M305" s="10">
        <f>(((L305/60)/60)/24)+DATE(1970,1,1)</f>
        <v>42376.25</v>
      </c>
      <c r="N305">
        <v>1452578400</v>
      </c>
      <c r="O305" s="10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17"/>
        <v>music</v>
      </c>
      <c r="T305" t="str">
        <f t="shared" si="18"/>
        <v>indie rock</v>
      </c>
    </row>
    <row r="306" spans="1:20" ht="2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546.14285714285722</v>
      </c>
      <c r="G306" t="s">
        <v>20</v>
      </c>
      <c r="H306">
        <v>142</v>
      </c>
      <c r="I306">
        <f t="shared" si="16"/>
        <v>80.767605633802816</v>
      </c>
      <c r="J306" t="s">
        <v>21</v>
      </c>
      <c r="K306" t="s">
        <v>22</v>
      </c>
      <c r="L306">
        <v>1470546000</v>
      </c>
      <c r="M306" s="10">
        <f>(((L306/60)/60)/24)+DATE(1970,1,1)</f>
        <v>42589.208333333328</v>
      </c>
      <c r="N306">
        <v>1474088400</v>
      </c>
      <c r="O306" s="10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17"/>
        <v>film &amp; video</v>
      </c>
      <c r="T306" t="str">
        <f t="shared" si="18"/>
        <v>documentary</v>
      </c>
    </row>
    <row r="307" spans="1:20" ht="2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286.21428571428572</v>
      </c>
      <c r="G307" t="s">
        <v>20</v>
      </c>
      <c r="H307">
        <v>85</v>
      </c>
      <c r="I307">
        <f t="shared" si="16"/>
        <v>94.28235294117647</v>
      </c>
      <c r="J307" t="s">
        <v>21</v>
      </c>
      <c r="K307" t="s">
        <v>22</v>
      </c>
      <c r="L307">
        <v>1458363600</v>
      </c>
      <c r="M307" s="10">
        <f>(((L307/60)/60)/24)+DATE(1970,1,1)</f>
        <v>42448.208333333328</v>
      </c>
      <c r="N307">
        <v>1461906000</v>
      </c>
      <c r="O307" s="10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17"/>
        <v>theater</v>
      </c>
      <c r="T307" t="str">
        <f t="shared" si="18"/>
        <v>plays</v>
      </c>
    </row>
    <row r="308" spans="1:20" ht="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7.9076923076923071</v>
      </c>
      <c r="G308" t="s">
        <v>14</v>
      </c>
      <c r="H308">
        <v>7</v>
      </c>
      <c r="I308">
        <f t="shared" si="16"/>
        <v>73.428571428571431</v>
      </c>
      <c r="J308" t="s">
        <v>21</v>
      </c>
      <c r="K308" t="s">
        <v>22</v>
      </c>
      <c r="L308">
        <v>1500008400</v>
      </c>
      <c r="M308" s="10">
        <f>(((L308/60)/60)/24)+DATE(1970,1,1)</f>
        <v>42930.208333333328</v>
      </c>
      <c r="N308">
        <v>1500267600</v>
      </c>
      <c r="O308" s="10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17"/>
        <v>theater</v>
      </c>
      <c r="T308" t="str">
        <f t="shared" si="18"/>
        <v>plays</v>
      </c>
    </row>
    <row r="309" spans="1:20" ht="2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132.13677811550153</v>
      </c>
      <c r="G309" t="s">
        <v>20</v>
      </c>
      <c r="H309">
        <v>659</v>
      </c>
      <c r="I309">
        <f t="shared" si="16"/>
        <v>65.968133535660087</v>
      </c>
      <c r="J309" t="s">
        <v>36</v>
      </c>
      <c r="K309" t="s">
        <v>37</v>
      </c>
      <c r="L309">
        <v>1338958800</v>
      </c>
      <c r="M309" s="10">
        <f>(((L309/60)/60)/24)+DATE(1970,1,1)</f>
        <v>41066.208333333336</v>
      </c>
      <c r="N309">
        <v>1340686800</v>
      </c>
      <c r="O309" s="10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17"/>
        <v>publishing</v>
      </c>
      <c r="T309" t="str">
        <f t="shared" si="18"/>
        <v>fiction</v>
      </c>
    </row>
    <row r="310" spans="1:20" ht="21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74.077834179357026</v>
      </c>
      <c r="G310" t="s">
        <v>14</v>
      </c>
      <c r="H310">
        <v>803</v>
      </c>
      <c r="I310">
        <f t="shared" si="16"/>
        <v>109.04109589041096</v>
      </c>
      <c r="J310" t="s">
        <v>21</v>
      </c>
      <c r="K310" t="s">
        <v>22</v>
      </c>
      <c r="L310">
        <v>1303102800</v>
      </c>
      <c r="M310" s="10">
        <f>(((L310/60)/60)/24)+DATE(1970,1,1)</f>
        <v>40651.208333333336</v>
      </c>
      <c r="N310">
        <v>1303189200</v>
      </c>
      <c r="O310" s="10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17"/>
        <v>theater</v>
      </c>
      <c r="T310" t="str">
        <f t="shared" si="18"/>
        <v>plays</v>
      </c>
    </row>
    <row r="311" spans="1:20" ht="2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75.292682926829272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10">
        <f>(((L311/60)/60)/24)+DATE(1970,1,1)</f>
        <v>40807.208333333336</v>
      </c>
      <c r="N311">
        <v>1318309200</v>
      </c>
      <c r="O311" s="10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17"/>
        <v>music</v>
      </c>
      <c r="T311" t="str">
        <f t="shared" si="18"/>
        <v>indie rock</v>
      </c>
    </row>
    <row r="312" spans="1:20" ht="21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20.333333333333332</v>
      </c>
      <c r="G312" t="s">
        <v>14</v>
      </c>
      <c r="H312">
        <v>16</v>
      </c>
      <c r="I312">
        <f t="shared" si="16"/>
        <v>99.125</v>
      </c>
      <c r="J312" t="s">
        <v>21</v>
      </c>
      <c r="K312" t="s">
        <v>22</v>
      </c>
      <c r="L312">
        <v>1270789200</v>
      </c>
      <c r="M312" s="10">
        <f>(((L312/60)/60)/24)+DATE(1970,1,1)</f>
        <v>40277.208333333336</v>
      </c>
      <c r="N312">
        <v>1272171600</v>
      </c>
      <c r="O312" s="10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17"/>
        <v>games</v>
      </c>
      <c r="T312" t="str">
        <f t="shared" si="18"/>
        <v>video games</v>
      </c>
    </row>
    <row r="313" spans="1:20" ht="2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203.36507936507937</v>
      </c>
      <c r="G313" t="s">
        <v>20</v>
      </c>
      <c r="H313">
        <v>121</v>
      </c>
      <c r="I313">
        <f t="shared" si="16"/>
        <v>105.88429752066116</v>
      </c>
      <c r="J313" t="s">
        <v>21</v>
      </c>
      <c r="K313" t="s">
        <v>22</v>
      </c>
      <c r="L313">
        <v>1297836000</v>
      </c>
      <c r="M313" s="10">
        <f>(((L313/60)/60)/24)+DATE(1970,1,1)</f>
        <v>40590.25</v>
      </c>
      <c r="N313">
        <v>1298872800</v>
      </c>
      <c r="O313" s="10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17"/>
        <v>theater</v>
      </c>
      <c r="T313" t="str">
        <f t="shared" si="18"/>
        <v>plays</v>
      </c>
    </row>
    <row r="314" spans="1:20" ht="2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310.2284263959391</v>
      </c>
      <c r="G314" t="s">
        <v>20</v>
      </c>
      <c r="H314">
        <v>3742</v>
      </c>
      <c r="I314">
        <f t="shared" si="16"/>
        <v>48.996525921966864</v>
      </c>
      <c r="J314" t="s">
        <v>21</v>
      </c>
      <c r="K314" t="s">
        <v>22</v>
      </c>
      <c r="L314">
        <v>1382677200</v>
      </c>
      <c r="M314" s="10">
        <f>(((L314/60)/60)/24)+DATE(1970,1,1)</f>
        <v>41572.208333333336</v>
      </c>
      <c r="N314">
        <v>1383282000</v>
      </c>
      <c r="O314" s="10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17"/>
        <v>theater</v>
      </c>
      <c r="T314" t="str">
        <f t="shared" si="18"/>
        <v>plays</v>
      </c>
    </row>
    <row r="315" spans="1:20" ht="2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395.31818181818181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 s="10">
        <f>(((L315/60)/60)/24)+DATE(1970,1,1)</f>
        <v>40966.25</v>
      </c>
      <c r="N315">
        <v>1330495200</v>
      </c>
      <c r="O315" s="10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17"/>
        <v>music</v>
      </c>
      <c r="T315" t="str">
        <f t="shared" si="18"/>
        <v>rock</v>
      </c>
    </row>
    <row r="316" spans="1:20" ht="2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294.71428571428572</v>
      </c>
      <c r="G316" t="s">
        <v>20</v>
      </c>
      <c r="H316">
        <v>133</v>
      </c>
      <c r="I316">
        <f t="shared" si="16"/>
        <v>31.022556390977442</v>
      </c>
      <c r="J316" t="s">
        <v>21</v>
      </c>
      <c r="K316" t="s">
        <v>22</v>
      </c>
      <c r="L316">
        <v>1552366800</v>
      </c>
      <c r="M316" s="10">
        <f>(((L316/60)/60)/24)+DATE(1970,1,1)</f>
        <v>43536.208333333328</v>
      </c>
      <c r="N316">
        <v>1552798800</v>
      </c>
      <c r="O316" s="10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17"/>
        <v>film &amp; video</v>
      </c>
      <c r="T316" t="str">
        <f t="shared" si="18"/>
        <v>documentary</v>
      </c>
    </row>
    <row r="317" spans="1:20" ht="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33.89473684210526</v>
      </c>
      <c r="G317" t="s">
        <v>14</v>
      </c>
      <c r="H317">
        <v>31</v>
      </c>
      <c r="I317">
        <f t="shared" si="16"/>
        <v>103.87096774193549</v>
      </c>
      <c r="J317" t="s">
        <v>21</v>
      </c>
      <c r="K317" t="s">
        <v>22</v>
      </c>
      <c r="L317">
        <v>1400907600</v>
      </c>
      <c r="M317" s="10">
        <f>(((L317/60)/60)/24)+DATE(1970,1,1)</f>
        <v>41783.208333333336</v>
      </c>
      <c r="N317">
        <v>1403413200</v>
      </c>
      <c r="O317" s="10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17"/>
        <v>theater</v>
      </c>
      <c r="T317" t="str">
        <f t="shared" si="18"/>
        <v>plays</v>
      </c>
    </row>
    <row r="318" spans="1:20" ht="21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66.677083333333329</v>
      </c>
      <c r="G318" t="s">
        <v>14</v>
      </c>
      <c r="H318">
        <v>108</v>
      </c>
      <c r="I318">
        <f t="shared" si="16"/>
        <v>59.268518518518519</v>
      </c>
      <c r="J318" t="s">
        <v>107</v>
      </c>
      <c r="K318" t="s">
        <v>108</v>
      </c>
      <c r="L318">
        <v>1574143200</v>
      </c>
      <c r="M318" s="10">
        <f>(((L318/60)/60)/24)+DATE(1970,1,1)</f>
        <v>43788.25</v>
      </c>
      <c r="N318">
        <v>1574229600</v>
      </c>
      <c r="O318" s="10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17"/>
        <v>food</v>
      </c>
      <c r="T318" t="str">
        <f t="shared" si="18"/>
        <v>food trucks</v>
      </c>
    </row>
    <row r="319" spans="1:20" ht="21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19.227272727272727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 s="10">
        <f>(((L319/60)/60)/24)+DATE(1970,1,1)</f>
        <v>42869.208333333328</v>
      </c>
      <c r="N319">
        <v>1495861200</v>
      </c>
      <c r="O319" s="10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17"/>
        <v>theater</v>
      </c>
      <c r="T319" t="str">
        <f t="shared" si="18"/>
        <v>plays</v>
      </c>
    </row>
    <row r="320" spans="1:20" ht="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15.842105263157894</v>
      </c>
      <c r="G320" t="s">
        <v>14</v>
      </c>
      <c r="H320">
        <v>17</v>
      </c>
      <c r="I320">
        <f t="shared" si="16"/>
        <v>53.117647058823529</v>
      </c>
      <c r="J320" t="s">
        <v>21</v>
      </c>
      <c r="K320" t="s">
        <v>22</v>
      </c>
      <c r="L320">
        <v>1392357600</v>
      </c>
      <c r="M320" s="10">
        <f>(((L320/60)/60)/24)+DATE(1970,1,1)</f>
        <v>41684.25</v>
      </c>
      <c r="N320">
        <v>1392530400</v>
      </c>
      <c r="O320" s="10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17"/>
        <v>music</v>
      </c>
      <c r="T320" t="str">
        <f t="shared" si="18"/>
        <v>rock</v>
      </c>
    </row>
    <row r="321" spans="1:20" ht="2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38.702380952380956</v>
      </c>
      <c r="G321" t="s">
        <v>74</v>
      </c>
      <c r="H321">
        <v>64</v>
      </c>
      <c r="I321">
        <f t="shared" si="16"/>
        <v>50.796875</v>
      </c>
      <c r="J321" t="s">
        <v>21</v>
      </c>
      <c r="K321" t="s">
        <v>22</v>
      </c>
      <c r="L321">
        <v>1281589200</v>
      </c>
      <c r="M321" s="10">
        <f>(((L321/60)/60)/24)+DATE(1970,1,1)</f>
        <v>40402.208333333336</v>
      </c>
      <c r="N321">
        <v>1283662800</v>
      </c>
      <c r="O321" s="10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17"/>
        <v>technology</v>
      </c>
      <c r="T321" t="str">
        <f t="shared" si="18"/>
        <v>web</v>
      </c>
    </row>
    <row r="322" spans="1:20" ht="21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9.5876777251184837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 s="10">
        <f>(((L322/60)/60)/24)+DATE(1970,1,1)</f>
        <v>40673.208333333336</v>
      </c>
      <c r="N322">
        <v>1305781200</v>
      </c>
      <c r="O322" s="10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17"/>
        <v>publishing</v>
      </c>
      <c r="T322" t="str">
        <f t="shared" si="18"/>
        <v>fiction</v>
      </c>
    </row>
    <row r="323" spans="1:20" ht="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94.144366197183089</v>
      </c>
      <c r="G323" t="s">
        <v>14</v>
      </c>
      <c r="H323">
        <v>2468</v>
      </c>
      <c r="I323">
        <f t="shared" ref="I323:I386" si="20">(E323/H323)</f>
        <v>65.000810372771468</v>
      </c>
      <c r="J323" t="s">
        <v>21</v>
      </c>
      <c r="K323" t="s">
        <v>22</v>
      </c>
      <c r="L323">
        <v>1301634000</v>
      </c>
      <c r="M323" s="10">
        <f>(((L323/60)/60)/24)+DATE(1970,1,1)</f>
        <v>40634.208333333336</v>
      </c>
      <c r="N323">
        <v>1302325200</v>
      </c>
      <c r="O323" s="10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1">_xlfn.TEXTBEFORE(R323,"/")</f>
        <v>film &amp; video</v>
      </c>
      <c r="T323" t="str">
        <f t="shared" ref="T323:T386" si="22">_xlfn.TEXTAFTER(R323,"/")</f>
        <v>shorts</v>
      </c>
    </row>
    <row r="324" spans="1:20" ht="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3">(E324/D324)*100</f>
        <v>166.56234096692114</v>
      </c>
      <c r="G324" t="s">
        <v>20</v>
      </c>
      <c r="H324">
        <v>5168</v>
      </c>
      <c r="I324">
        <f t="shared" si="20"/>
        <v>37.998645510835914</v>
      </c>
      <c r="J324" t="s">
        <v>21</v>
      </c>
      <c r="K324" t="s">
        <v>22</v>
      </c>
      <c r="L324">
        <v>1290664800</v>
      </c>
      <c r="M324" s="10">
        <f>(((L324/60)/60)/24)+DATE(1970,1,1)</f>
        <v>40507.25</v>
      </c>
      <c r="N324">
        <v>1291788000</v>
      </c>
      <c r="O324" s="10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1"/>
        <v>theater</v>
      </c>
      <c r="T324" t="str">
        <f t="shared" si="22"/>
        <v>plays</v>
      </c>
    </row>
    <row r="325" spans="1:20" ht="21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3"/>
        <v>24.134831460674157</v>
      </c>
      <c r="G325" t="s">
        <v>14</v>
      </c>
      <c r="H325">
        <v>26</v>
      </c>
      <c r="I325">
        <f t="shared" si="20"/>
        <v>82.615384615384613</v>
      </c>
      <c r="J325" t="s">
        <v>40</v>
      </c>
      <c r="K325" t="s">
        <v>41</v>
      </c>
      <c r="L325">
        <v>1395896400</v>
      </c>
      <c r="M325" s="10">
        <f>(((L325/60)/60)/24)+DATE(1970,1,1)</f>
        <v>41725.208333333336</v>
      </c>
      <c r="N325">
        <v>1396069200</v>
      </c>
      <c r="O325" s="10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21"/>
        <v>film &amp; video</v>
      </c>
      <c r="T325" t="str">
        <f t="shared" si="22"/>
        <v>documentary</v>
      </c>
    </row>
    <row r="326" spans="1:20" ht="2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164.05633802816902</v>
      </c>
      <c r="G326" t="s">
        <v>20</v>
      </c>
      <c r="H326">
        <v>307</v>
      </c>
      <c r="I326">
        <f t="shared" si="20"/>
        <v>37.941368078175898</v>
      </c>
      <c r="J326" t="s">
        <v>21</v>
      </c>
      <c r="K326" t="s">
        <v>22</v>
      </c>
      <c r="L326">
        <v>1434862800</v>
      </c>
      <c r="M326" s="10">
        <f>(((L326/60)/60)/24)+DATE(1970,1,1)</f>
        <v>42176.208333333328</v>
      </c>
      <c r="N326">
        <v>1435899600</v>
      </c>
      <c r="O326" s="10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21"/>
        <v>theater</v>
      </c>
      <c r="T326" t="str">
        <f t="shared" si="22"/>
        <v>plays</v>
      </c>
    </row>
    <row r="327" spans="1:20" ht="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90.723076923076931</v>
      </c>
      <c r="G327" t="s">
        <v>14</v>
      </c>
      <c r="H327">
        <v>73</v>
      </c>
      <c r="I327">
        <f t="shared" si="20"/>
        <v>80.780821917808225</v>
      </c>
      <c r="J327" t="s">
        <v>21</v>
      </c>
      <c r="K327" t="s">
        <v>22</v>
      </c>
      <c r="L327">
        <v>1529125200</v>
      </c>
      <c r="M327" s="10">
        <f>(((L327/60)/60)/24)+DATE(1970,1,1)</f>
        <v>43267.208333333328</v>
      </c>
      <c r="N327">
        <v>1531112400</v>
      </c>
      <c r="O327" s="10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21"/>
        <v>theater</v>
      </c>
      <c r="T327" t="str">
        <f t="shared" si="22"/>
        <v>plays</v>
      </c>
    </row>
    <row r="328" spans="1:20" ht="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46.194444444444443</v>
      </c>
      <c r="G328" t="s">
        <v>14</v>
      </c>
      <c r="H328">
        <v>128</v>
      </c>
      <c r="I328">
        <f t="shared" si="20"/>
        <v>25.984375</v>
      </c>
      <c r="J328" t="s">
        <v>21</v>
      </c>
      <c r="K328" t="s">
        <v>22</v>
      </c>
      <c r="L328">
        <v>1451109600</v>
      </c>
      <c r="M328" s="10">
        <f>(((L328/60)/60)/24)+DATE(1970,1,1)</f>
        <v>42364.25</v>
      </c>
      <c r="N328">
        <v>1451628000</v>
      </c>
      <c r="O328" s="10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21"/>
        <v>film &amp; video</v>
      </c>
      <c r="T328" t="str">
        <f t="shared" si="22"/>
        <v>animation</v>
      </c>
    </row>
    <row r="329" spans="1:20" ht="21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38.53846153846154</v>
      </c>
      <c r="G329" t="s">
        <v>14</v>
      </c>
      <c r="H329">
        <v>33</v>
      </c>
      <c r="I329">
        <f t="shared" si="20"/>
        <v>30.363636363636363</v>
      </c>
      <c r="J329" t="s">
        <v>21</v>
      </c>
      <c r="K329" t="s">
        <v>22</v>
      </c>
      <c r="L329">
        <v>1566968400</v>
      </c>
      <c r="M329" s="10">
        <f>(((L329/60)/60)/24)+DATE(1970,1,1)</f>
        <v>43705.208333333328</v>
      </c>
      <c r="N329">
        <v>1567314000</v>
      </c>
      <c r="O329" s="10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21"/>
        <v>theater</v>
      </c>
      <c r="T329" t="str">
        <f t="shared" si="22"/>
        <v>plays</v>
      </c>
    </row>
    <row r="330" spans="1:20" ht="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133.56231003039514</v>
      </c>
      <c r="G330" t="s">
        <v>20</v>
      </c>
      <c r="H330">
        <v>2441</v>
      </c>
      <c r="I330">
        <f t="shared" si="20"/>
        <v>54.004916018025398</v>
      </c>
      <c r="J330" t="s">
        <v>21</v>
      </c>
      <c r="K330" t="s">
        <v>22</v>
      </c>
      <c r="L330">
        <v>1543557600</v>
      </c>
      <c r="M330" s="10">
        <f>(((L330/60)/60)/24)+DATE(1970,1,1)</f>
        <v>43434.25</v>
      </c>
      <c r="N330">
        <v>1544508000</v>
      </c>
      <c r="O330" s="10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21"/>
        <v>music</v>
      </c>
      <c r="T330" t="str">
        <f t="shared" si="22"/>
        <v>rock</v>
      </c>
    </row>
    <row r="331" spans="1:20" ht="2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22.896588486140725</v>
      </c>
      <c r="G331" t="s">
        <v>47</v>
      </c>
      <c r="H331">
        <v>211</v>
      </c>
      <c r="I331">
        <f t="shared" si="20"/>
        <v>101.78672985781991</v>
      </c>
      <c r="J331" t="s">
        <v>21</v>
      </c>
      <c r="K331" t="s">
        <v>22</v>
      </c>
      <c r="L331">
        <v>1481522400</v>
      </c>
      <c r="M331" s="10">
        <f>(((L331/60)/60)/24)+DATE(1970,1,1)</f>
        <v>42716.25</v>
      </c>
      <c r="N331">
        <v>1482472800</v>
      </c>
      <c r="O331" s="10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21"/>
        <v>games</v>
      </c>
      <c r="T331" t="str">
        <f t="shared" si="22"/>
        <v>video games</v>
      </c>
    </row>
    <row r="332" spans="1:20" ht="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184.95548961424333</v>
      </c>
      <c r="G332" t="s">
        <v>20</v>
      </c>
      <c r="H332">
        <v>1385</v>
      </c>
      <c r="I332">
        <f t="shared" si="20"/>
        <v>45.003610108303249</v>
      </c>
      <c r="J332" t="s">
        <v>40</v>
      </c>
      <c r="K332" t="s">
        <v>41</v>
      </c>
      <c r="L332">
        <v>1512712800</v>
      </c>
      <c r="M332" s="10">
        <f>(((L332/60)/60)/24)+DATE(1970,1,1)</f>
        <v>43077.25</v>
      </c>
      <c r="N332">
        <v>1512799200</v>
      </c>
      <c r="O332" s="10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21"/>
        <v>film &amp; video</v>
      </c>
      <c r="T332" t="str">
        <f t="shared" si="22"/>
        <v>documentary</v>
      </c>
    </row>
    <row r="333" spans="1:20" ht="2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443.72727272727275</v>
      </c>
      <c r="G333" t="s">
        <v>20</v>
      </c>
      <c r="H333">
        <v>190</v>
      </c>
      <c r="I333">
        <f t="shared" si="20"/>
        <v>77.068421052631578</v>
      </c>
      <c r="J333" t="s">
        <v>21</v>
      </c>
      <c r="K333" t="s">
        <v>22</v>
      </c>
      <c r="L333">
        <v>1324274400</v>
      </c>
      <c r="M333" s="10">
        <f>(((L333/60)/60)/24)+DATE(1970,1,1)</f>
        <v>40896.25</v>
      </c>
      <c r="N333">
        <v>1324360800</v>
      </c>
      <c r="O333" s="10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21"/>
        <v>food</v>
      </c>
      <c r="T333" t="str">
        <f t="shared" si="22"/>
        <v>food trucks</v>
      </c>
    </row>
    <row r="334" spans="1:20" ht="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199.9806763285024</v>
      </c>
      <c r="G334" t="s">
        <v>20</v>
      </c>
      <c r="H334">
        <v>470</v>
      </c>
      <c r="I334">
        <f t="shared" si="20"/>
        <v>88.076595744680844</v>
      </c>
      <c r="J334" t="s">
        <v>21</v>
      </c>
      <c r="K334" t="s">
        <v>22</v>
      </c>
      <c r="L334">
        <v>1364446800</v>
      </c>
      <c r="M334" s="10">
        <f>(((L334/60)/60)/24)+DATE(1970,1,1)</f>
        <v>41361.208333333336</v>
      </c>
      <c r="N334">
        <v>1364533200</v>
      </c>
      <c r="O334" s="10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21"/>
        <v>technology</v>
      </c>
      <c r="T334" t="str">
        <f t="shared" si="22"/>
        <v>wearables</v>
      </c>
    </row>
    <row r="335" spans="1:20" ht="2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123.95833333333333</v>
      </c>
      <c r="G335" t="s">
        <v>20</v>
      </c>
      <c r="H335">
        <v>253</v>
      </c>
      <c r="I335">
        <f t="shared" si="20"/>
        <v>47.035573122529641</v>
      </c>
      <c r="J335" t="s">
        <v>21</v>
      </c>
      <c r="K335" t="s">
        <v>22</v>
      </c>
      <c r="L335">
        <v>1542693600</v>
      </c>
      <c r="M335" s="10">
        <f>(((L335/60)/60)/24)+DATE(1970,1,1)</f>
        <v>43424.25</v>
      </c>
      <c r="N335">
        <v>1545112800</v>
      </c>
      <c r="O335" s="10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21"/>
        <v>theater</v>
      </c>
      <c r="T335" t="str">
        <f t="shared" si="22"/>
        <v>plays</v>
      </c>
    </row>
    <row r="336" spans="1:20" ht="2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186.61329305135951</v>
      </c>
      <c r="G336" t="s">
        <v>20</v>
      </c>
      <c r="H336">
        <v>1113</v>
      </c>
      <c r="I336">
        <f t="shared" si="20"/>
        <v>110.99550763701707</v>
      </c>
      <c r="J336" t="s">
        <v>21</v>
      </c>
      <c r="K336" t="s">
        <v>22</v>
      </c>
      <c r="L336">
        <v>1515564000</v>
      </c>
      <c r="M336" s="10">
        <f>(((L336/60)/60)/24)+DATE(1970,1,1)</f>
        <v>43110.25</v>
      </c>
      <c r="N336">
        <v>1516168800</v>
      </c>
      <c r="O336" s="10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21"/>
        <v>music</v>
      </c>
      <c r="T336" t="str">
        <f t="shared" si="22"/>
        <v>rock</v>
      </c>
    </row>
    <row r="337" spans="1:20" ht="2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114.28538550057536</v>
      </c>
      <c r="G337" t="s">
        <v>20</v>
      </c>
      <c r="H337">
        <v>2283</v>
      </c>
      <c r="I337">
        <f t="shared" si="20"/>
        <v>87.003066141042481</v>
      </c>
      <c r="J337" t="s">
        <v>21</v>
      </c>
      <c r="K337" t="s">
        <v>22</v>
      </c>
      <c r="L337">
        <v>1573797600</v>
      </c>
      <c r="M337" s="10">
        <f>(((L337/60)/60)/24)+DATE(1970,1,1)</f>
        <v>43784.25</v>
      </c>
      <c r="N337">
        <v>1574920800</v>
      </c>
      <c r="O337" s="10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21"/>
        <v>music</v>
      </c>
      <c r="T337" t="str">
        <f t="shared" si="22"/>
        <v>rock</v>
      </c>
    </row>
    <row r="338" spans="1:20" ht="21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97.032531824611041</v>
      </c>
      <c r="G338" t="s">
        <v>14</v>
      </c>
      <c r="H338">
        <v>1072</v>
      </c>
      <c r="I338">
        <f t="shared" si="20"/>
        <v>63.994402985074629</v>
      </c>
      <c r="J338" t="s">
        <v>21</v>
      </c>
      <c r="K338" t="s">
        <v>22</v>
      </c>
      <c r="L338">
        <v>1292392800</v>
      </c>
      <c r="M338" s="10">
        <f>(((L338/60)/60)/24)+DATE(1970,1,1)</f>
        <v>40527.25</v>
      </c>
      <c r="N338">
        <v>1292479200</v>
      </c>
      <c r="O338" s="10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21"/>
        <v>music</v>
      </c>
      <c r="T338" t="str">
        <f t="shared" si="22"/>
        <v>rock</v>
      </c>
    </row>
    <row r="339" spans="1:20" ht="2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122.81904761904762</v>
      </c>
      <c r="G339" t="s">
        <v>20</v>
      </c>
      <c r="H339">
        <v>1095</v>
      </c>
      <c r="I339">
        <f t="shared" si="20"/>
        <v>105.9945205479452</v>
      </c>
      <c r="J339" t="s">
        <v>21</v>
      </c>
      <c r="K339" t="s">
        <v>22</v>
      </c>
      <c r="L339">
        <v>1573452000</v>
      </c>
      <c r="M339" s="10">
        <f>(((L339/60)/60)/24)+DATE(1970,1,1)</f>
        <v>43780.25</v>
      </c>
      <c r="N339">
        <v>1573538400</v>
      </c>
      <c r="O339" s="10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21"/>
        <v>theater</v>
      </c>
      <c r="T339" t="str">
        <f t="shared" si="22"/>
        <v>plays</v>
      </c>
    </row>
    <row r="340" spans="1:20" ht="2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179.14326647564468</v>
      </c>
      <c r="G340" t="s">
        <v>20</v>
      </c>
      <c r="H340">
        <v>1690</v>
      </c>
      <c r="I340">
        <f t="shared" si="20"/>
        <v>73.989349112426041</v>
      </c>
      <c r="J340" t="s">
        <v>21</v>
      </c>
      <c r="K340" t="s">
        <v>22</v>
      </c>
      <c r="L340">
        <v>1317790800</v>
      </c>
      <c r="M340" s="10">
        <f>(((L340/60)/60)/24)+DATE(1970,1,1)</f>
        <v>40821.208333333336</v>
      </c>
      <c r="N340">
        <v>1320382800</v>
      </c>
      <c r="O340" s="10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21"/>
        <v>theater</v>
      </c>
      <c r="T340" t="str">
        <f t="shared" si="22"/>
        <v>plays</v>
      </c>
    </row>
    <row r="341" spans="1:20" ht="2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79.951577402787962</v>
      </c>
      <c r="G341" t="s">
        <v>74</v>
      </c>
      <c r="H341">
        <v>1297</v>
      </c>
      <c r="I341">
        <f t="shared" si="20"/>
        <v>84.02004626060139</v>
      </c>
      <c r="J341" t="s">
        <v>15</v>
      </c>
      <c r="K341" t="s">
        <v>16</v>
      </c>
      <c r="L341">
        <v>1501650000</v>
      </c>
      <c r="M341" s="10">
        <f>(((L341/60)/60)/24)+DATE(1970,1,1)</f>
        <v>42949.208333333328</v>
      </c>
      <c r="N341">
        <v>1502859600</v>
      </c>
      <c r="O341" s="10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21"/>
        <v>theater</v>
      </c>
      <c r="T341" t="str">
        <f t="shared" si="22"/>
        <v>plays</v>
      </c>
    </row>
    <row r="342" spans="1:20" ht="21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94.242587601078171</v>
      </c>
      <c r="G342" t="s">
        <v>14</v>
      </c>
      <c r="H342">
        <v>393</v>
      </c>
      <c r="I342">
        <f t="shared" si="20"/>
        <v>88.966921119592882</v>
      </c>
      <c r="J342" t="s">
        <v>21</v>
      </c>
      <c r="K342" t="s">
        <v>22</v>
      </c>
      <c r="L342">
        <v>1323669600</v>
      </c>
      <c r="M342" s="10">
        <f>(((L342/60)/60)/24)+DATE(1970,1,1)</f>
        <v>40889.25</v>
      </c>
      <c r="N342">
        <v>1323756000</v>
      </c>
      <c r="O342" s="10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21"/>
        <v>photography</v>
      </c>
      <c r="T342" t="str">
        <f t="shared" si="22"/>
        <v>photography books</v>
      </c>
    </row>
    <row r="343" spans="1:20" ht="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84.669291338582681</v>
      </c>
      <c r="G343" t="s">
        <v>14</v>
      </c>
      <c r="H343">
        <v>1257</v>
      </c>
      <c r="I343">
        <f t="shared" si="20"/>
        <v>76.990453460620529</v>
      </c>
      <c r="J343" t="s">
        <v>21</v>
      </c>
      <c r="K343" t="s">
        <v>22</v>
      </c>
      <c r="L343">
        <v>1440738000</v>
      </c>
      <c r="M343" s="10">
        <f>(((L343/60)/60)/24)+DATE(1970,1,1)</f>
        <v>42244.208333333328</v>
      </c>
      <c r="N343">
        <v>1441342800</v>
      </c>
      <c r="O343" s="10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21"/>
        <v>music</v>
      </c>
      <c r="T343" t="str">
        <f t="shared" si="22"/>
        <v>indie rock</v>
      </c>
    </row>
    <row r="344" spans="1:20" ht="21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66.521920668058456</v>
      </c>
      <c r="G344" t="s">
        <v>14</v>
      </c>
      <c r="H344">
        <v>328</v>
      </c>
      <c r="I344">
        <f t="shared" si="20"/>
        <v>97.146341463414629</v>
      </c>
      <c r="J344" t="s">
        <v>21</v>
      </c>
      <c r="K344" t="s">
        <v>22</v>
      </c>
      <c r="L344">
        <v>1374296400</v>
      </c>
      <c r="M344" s="10">
        <f>(((L344/60)/60)/24)+DATE(1970,1,1)</f>
        <v>41475.208333333336</v>
      </c>
      <c r="N344">
        <v>1375333200</v>
      </c>
      <c r="O344" s="10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21"/>
        <v>theater</v>
      </c>
      <c r="T344" t="str">
        <f t="shared" si="22"/>
        <v>plays</v>
      </c>
    </row>
    <row r="345" spans="1:20" ht="21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53.922222222222224</v>
      </c>
      <c r="G345" t="s">
        <v>14</v>
      </c>
      <c r="H345">
        <v>147</v>
      </c>
      <c r="I345">
        <f t="shared" si="20"/>
        <v>33.013605442176868</v>
      </c>
      <c r="J345" t="s">
        <v>21</v>
      </c>
      <c r="K345" t="s">
        <v>22</v>
      </c>
      <c r="L345">
        <v>1384840800</v>
      </c>
      <c r="M345" s="10">
        <f>(((L345/60)/60)/24)+DATE(1970,1,1)</f>
        <v>41597.25</v>
      </c>
      <c r="N345">
        <v>1389420000</v>
      </c>
      <c r="O345" s="10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21"/>
        <v>theater</v>
      </c>
      <c r="T345" t="str">
        <f t="shared" si="22"/>
        <v>plays</v>
      </c>
    </row>
    <row r="346" spans="1:20" ht="21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41.983299595141702</v>
      </c>
      <c r="G346" t="s">
        <v>14</v>
      </c>
      <c r="H346">
        <v>830</v>
      </c>
      <c r="I346">
        <f t="shared" si="20"/>
        <v>99.950602409638549</v>
      </c>
      <c r="J346" t="s">
        <v>21</v>
      </c>
      <c r="K346" t="s">
        <v>22</v>
      </c>
      <c r="L346">
        <v>1516600800</v>
      </c>
      <c r="M346" s="10">
        <f>(((L346/60)/60)/24)+DATE(1970,1,1)</f>
        <v>43122.25</v>
      </c>
      <c r="N346">
        <v>1520056800</v>
      </c>
      <c r="O346" s="10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21"/>
        <v>games</v>
      </c>
      <c r="T346" t="str">
        <f t="shared" si="22"/>
        <v>video games</v>
      </c>
    </row>
    <row r="347" spans="1:20" ht="21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14.69479695431472</v>
      </c>
      <c r="G347" t="s">
        <v>14</v>
      </c>
      <c r="H347">
        <v>331</v>
      </c>
      <c r="I347">
        <f t="shared" si="20"/>
        <v>69.966767371601208</v>
      </c>
      <c r="J347" t="s">
        <v>40</v>
      </c>
      <c r="K347" t="s">
        <v>41</v>
      </c>
      <c r="L347">
        <v>1436418000</v>
      </c>
      <c r="M347" s="10">
        <f>(((L347/60)/60)/24)+DATE(1970,1,1)</f>
        <v>42194.208333333328</v>
      </c>
      <c r="N347">
        <v>1436504400</v>
      </c>
      <c r="O347" s="10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21"/>
        <v>film &amp; video</v>
      </c>
      <c r="T347" t="str">
        <f t="shared" si="22"/>
        <v>drama</v>
      </c>
    </row>
    <row r="348" spans="1:20" ht="21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34.475000000000001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 s="10">
        <f>(((L348/60)/60)/24)+DATE(1970,1,1)</f>
        <v>42971.208333333328</v>
      </c>
      <c r="N348">
        <v>1508302800</v>
      </c>
      <c r="O348" s="10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21"/>
        <v>music</v>
      </c>
      <c r="T348" t="str">
        <f t="shared" si="22"/>
        <v>indie rock</v>
      </c>
    </row>
    <row r="349" spans="1:20" ht="2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1400.7777777777778</v>
      </c>
      <c r="G349" t="s">
        <v>20</v>
      </c>
      <c r="H349">
        <v>191</v>
      </c>
      <c r="I349">
        <f t="shared" si="20"/>
        <v>66.005235602094245</v>
      </c>
      <c r="J349" t="s">
        <v>21</v>
      </c>
      <c r="K349" t="s">
        <v>22</v>
      </c>
      <c r="L349">
        <v>1423634400</v>
      </c>
      <c r="M349" s="10">
        <f>(((L349/60)/60)/24)+DATE(1970,1,1)</f>
        <v>42046.25</v>
      </c>
      <c r="N349">
        <v>1425708000</v>
      </c>
      <c r="O349" s="10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21"/>
        <v>technology</v>
      </c>
      <c r="T349" t="str">
        <f t="shared" si="22"/>
        <v>web</v>
      </c>
    </row>
    <row r="350" spans="1:20" ht="21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71.770351758793964</v>
      </c>
      <c r="G350" t="s">
        <v>14</v>
      </c>
      <c r="H350">
        <v>3483</v>
      </c>
      <c r="I350">
        <f t="shared" si="20"/>
        <v>41.005742176284812</v>
      </c>
      <c r="J350" t="s">
        <v>21</v>
      </c>
      <c r="K350" t="s">
        <v>22</v>
      </c>
      <c r="L350">
        <v>1487224800</v>
      </c>
      <c r="M350" s="10">
        <f>(((L350/60)/60)/24)+DATE(1970,1,1)</f>
        <v>42782.25</v>
      </c>
      <c r="N350">
        <v>1488348000</v>
      </c>
      <c r="O350" s="10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21"/>
        <v>food</v>
      </c>
      <c r="T350" t="str">
        <f t="shared" si="22"/>
        <v>food trucks</v>
      </c>
    </row>
    <row r="351" spans="1:20" ht="21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53.074115044247783</v>
      </c>
      <c r="G351" t="s">
        <v>14</v>
      </c>
      <c r="H351">
        <v>923</v>
      </c>
      <c r="I351">
        <f t="shared" si="20"/>
        <v>103.96316359696641</v>
      </c>
      <c r="J351" t="s">
        <v>21</v>
      </c>
      <c r="K351" t="s">
        <v>22</v>
      </c>
      <c r="L351">
        <v>1500008400</v>
      </c>
      <c r="M351" s="10">
        <f>(((L351/60)/60)/24)+DATE(1970,1,1)</f>
        <v>42930.208333333328</v>
      </c>
      <c r="N351">
        <v>1502600400</v>
      </c>
      <c r="O351" s="10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21"/>
        <v>theater</v>
      </c>
      <c r="T351" t="str">
        <f t="shared" si="22"/>
        <v>plays</v>
      </c>
    </row>
    <row r="352" spans="1:20" ht="21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 s="10">
        <f>(((L352/60)/60)/24)+DATE(1970,1,1)</f>
        <v>42144.208333333328</v>
      </c>
      <c r="N352">
        <v>1433653200</v>
      </c>
      <c r="O352" s="10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21"/>
        <v>music</v>
      </c>
      <c r="T352" t="str">
        <f t="shared" si="22"/>
        <v>jazz</v>
      </c>
    </row>
    <row r="353" spans="1:20" ht="2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127.70715249662618</v>
      </c>
      <c r="G353" t="s">
        <v>20</v>
      </c>
      <c r="H353">
        <v>2013</v>
      </c>
      <c r="I353">
        <f t="shared" si="20"/>
        <v>47.009935419771487</v>
      </c>
      <c r="J353" t="s">
        <v>21</v>
      </c>
      <c r="K353" t="s">
        <v>22</v>
      </c>
      <c r="L353">
        <v>1440392400</v>
      </c>
      <c r="M353" s="10">
        <f>(((L353/60)/60)/24)+DATE(1970,1,1)</f>
        <v>42240.208333333328</v>
      </c>
      <c r="N353">
        <v>1441602000</v>
      </c>
      <c r="O353" s="10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21"/>
        <v>music</v>
      </c>
      <c r="T353" t="str">
        <f t="shared" si="22"/>
        <v>rock</v>
      </c>
    </row>
    <row r="354" spans="1:20" ht="21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34.892857142857139</v>
      </c>
      <c r="G354" t="s">
        <v>14</v>
      </c>
      <c r="H354">
        <v>33</v>
      </c>
      <c r="I354">
        <f t="shared" si="20"/>
        <v>29.606060606060606</v>
      </c>
      <c r="J354" t="s">
        <v>15</v>
      </c>
      <c r="K354" t="s">
        <v>16</v>
      </c>
      <c r="L354">
        <v>1446876000</v>
      </c>
      <c r="M354" s="10">
        <f>(((L354/60)/60)/24)+DATE(1970,1,1)</f>
        <v>42315.25</v>
      </c>
      <c r="N354">
        <v>1447567200</v>
      </c>
      <c r="O354" s="10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21"/>
        <v>theater</v>
      </c>
      <c r="T354" t="str">
        <f t="shared" si="22"/>
        <v>plays</v>
      </c>
    </row>
    <row r="355" spans="1:20" ht="2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410.59821428571428</v>
      </c>
      <c r="G355" t="s">
        <v>20</v>
      </c>
      <c r="H355">
        <v>1703</v>
      </c>
      <c r="I355">
        <f t="shared" si="20"/>
        <v>81.010569583088667</v>
      </c>
      <c r="J355" t="s">
        <v>21</v>
      </c>
      <c r="K355" t="s">
        <v>22</v>
      </c>
      <c r="L355">
        <v>1562302800</v>
      </c>
      <c r="M355" s="10">
        <f>(((L355/60)/60)/24)+DATE(1970,1,1)</f>
        <v>43651.208333333328</v>
      </c>
      <c r="N355">
        <v>1562389200</v>
      </c>
      <c r="O355" s="10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21"/>
        <v>theater</v>
      </c>
      <c r="T355" t="str">
        <f t="shared" si="22"/>
        <v>plays</v>
      </c>
    </row>
    <row r="356" spans="1:20" ht="2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123.73770491803278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 s="10">
        <f>(((L356/60)/60)/24)+DATE(1970,1,1)</f>
        <v>41520.208333333336</v>
      </c>
      <c r="N356">
        <v>1378789200</v>
      </c>
      <c r="O356" s="10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21"/>
        <v>film &amp; video</v>
      </c>
      <c r="T356" t="str">
        <f t="shared" si="22"/>
        <v>documentary</v>
      </c>
    </row>
    <row r="357" spans="1:20" ht="2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58.973684210526315</v>
      </c>
      <c r="G357" t="s">
        <v>47</v>
      </c>
      <c r="H357">
        <v>86</v>
      </c>
      <c r="I357">
        <f t="shared" si="20"/>
        <v>26.058139534883722</v>
      </c>
      <c r="J357" t="s">
        <v>21</v>
      </c>
      <c r="K357" t="s">
        <v>22</v>
      </c>
      <c r="L357">
        <v>1485064800</v>
      </c>
      <c r="M357" s="10">
        <f>(((L357/60)/60)/24)+DATE(1970,1,1)</f>
        <v>42757.25</v>
      </c>
      <c r="N357">
        <v>1488520800</v>
      </c>
      <c r="O357" s="10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21"/>
        <v>technology</v>
      </c>
      <c r="T357" t="str">
        <f t="shared" si="22"/>
        <v>wearables</v>
      </c>
    </row>
    <row r="358" spans="1:20" ht="21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36.892473118279568</v>
      </c>
      <c r="G358" t="s">
        <v>14</v>
      </c>
      <c r="H358">
        <v>40</v>
      </c>
      <c r="I358">
        <f t="shared" si="20"/>
        <v>85.775000000000006</v>
      </c>
      <c r="J358" t="s">
        <v>107</v>
      </c>
      <c r="K358" t="s">
        <v>108</v>
      </c>
      <c r="L358">
        <v>1326520800</v>
      </c>
      <c r="M358" s="10">
        <f>(((L358/60)/60)/24)+DATE(1970,1,1)</f>
        <v>40922.25</v>
      </c>
      <c r="N358">
        <v>1327298400</v>
      </c>
      <c r="O358" s="10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21"/>
        <v>theater</v>
      </c>
      <c r="T358" t="str">
        <f t="shared" si="22"/>
        <v>plays</v>
      </c>
    </row>
    <row r="359" spans="1:20" ht="2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184.91304347826087</v>
      </c>
      <c r="G359" t="s">
        <v>20</v>
      </c>
      <c r="H359">
        <v>41</v>
      </c>
      <c r="I359">
        <f t="shared" si="20"/>
        <v>103.73170731707317</v>
      </c>
      <c r="J359" t="s">
        <v>21</v>
      </c>
      <c r="K359" t="s">
        <v>22</v>
      </c>
      <c r="L359">
        <v>1441256400</v>
      </c>
      <c r="M359" s="10">
        <f>(((L359/60)/60)/24)+DATE(1970,1,1)</f>
        <v>42250.208333333328</v>
      </c>
      <c r="N359">
        <v>1443416400</v>
      </c>
      <c r="O359" s="10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21"/>
        <v>games</v>
      </c>
      <c r="T359" t="str">
        <f t="shared" si="22"/>
        <v>video games</v>
      </c>
    </row>
    <row r="360" spans="1:20" ht="21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11.814432989690722</v>
      </c>
      <c r="G360" t="s">
        <v>14</v>
      </c>
      <c r="H360">
        <v>23</v>
      </c>
      <c r="I360">
        <f t="shared" si="20"/>
        <v>49.826086956521742</v>
      </c>
      <c r="J360" t="s">
        <v>15</v>
      </c>
      <c r="K360" t="s">
        <v>16</v>
      </c>
      <c r="L360">
        <v>1533877200</v>
      </c>
      <c r="M360" s="10">
        <f>(((L360/60)/60)/24)+DATE(1970,1,1)</f>
        <v>43322.208333333328</v>
      </c>
      <c r="N360">
        <v>1534136400</v>
      </c>
      <c r="O360" s="10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21"/>
        <v>photography</v>
      </c>
      <c r="T360" t="str">
        <f t="shared" si="22"/>
        <v>photography books</v>
      </c>
    </row>
    <row r="361" spans="1:20" ht="2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298.7</v>
      </c>
      <c r="G361" t="s">
        <v>20</v>
      </c>
      <c r="H361">
        <v>187</v>
      </c>
      <c r="I361">
        <f t="shared" si="20"/>
        <v>63.893048128342244</v>
      </c>
      <c r="J361" t="s">
        <v>21</v>
      </c>
      <c r="K361" t="s">
        <v>22</v>
      </c>
      <c r="L361">
        <v>1314421200</v>
      </c>
      <c r="M361" s="10">
        <f>(((L361/60)/60)/24)+DATE(1970,1,1)</f>
        <v>40782.208333333336</v>
      </c>
      <c r="N361">
        <v>1315026000</v>
      </c>
      <c r="O361" s="10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21"/>
        <v>film &amp; video</v>
      </c>
      <c r="T361" t="str">
        <f t="shared" si="22"/>
        <v>animation</v>
      </c>
    </row>
    <row r="362" spans="1:20" ht="2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226.35175879396985</v>
      </c>
      <c r="G362" t="s">
        <v>20</v>
      </c>
      <c r="H362">
        <v>2875</v>
      </c>
      <c r="I362">
        <f t="shared" si="20"/>
        <v>47.002434782608695</v>
      </c>
      <c r="J362" t="s">
        <v>40</v>
      </c>
      <c r="K362" t="s">
        <v>41</v>
      </c>
      <c r="L362">
        <v>1293861600</v>
      </c>
      <c r="M362" s="10">
        <f>(((L362/60)/60)/24)+DATE(1970,1,1)</f>
        <v>40544.25</v>
      </c>
      <c r="N362">
        <v>1295071200</v>
      </c>
      <c r="O362" s="10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21"/>
        <v>theater</v>
      </c>
      <c r="T362" t="str">
        <f t="shared" si="22"/>
        <v>plays</v>
      </c>
    </row>
    <row r="363" spans="1:20" ht="2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173.56363636363636</v>
      </c>
      <c r="G363" t="s">
        <v>20</v>
      </c>
      <c r="H363">
        <v>88</v>
      </c>
      <c r="I363">
        <f t="shared" si="20"/>
        <v>108.47727272727273</v>
      </c>
      <c r="J363" t="s">
        <v>21</v>
      </c>
      <c r="K363" t="s">
        <v>22</v>
      </c>
      <c r="L363">
        <v>1507352400</v>
      </c>
      <c r="M363" s="10">
        <f>(((L363/60)/60)/24)+DATE(1970,1,1)</f>
        <v>43015.208333333328</v>
      </c>
      <c r="N363">
        <v>1509426000</v>
      </c>
      <c r="O363" s="10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21"/>
        <v>theater</v>
      </c>
      <c r="T363" t="str">
        <f t="shared" si="22"/>
        <v>plays</v>
      </c>
    </row>
    <row r="364" spans="1:20" ht="2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371.75675675675677</v>
      </c>
      <c r="G364" t="s">
        <v>20</v>
      </c>
      <c r="H364">
        <v>191</v>
      </c>
      <c r="I364">
        <f t="shared" si="20"/>
        <v>72.015706806282722</v>
      </c>
      <c r="J364" t="s">
        <v>21</v>
      </c>
      <c r="K364" t="s">
        <v>22</v>
      </c>
      <c r="L364">
        <v>1296108000</v>
      </c>
      <c r="M364" s="10">
        <f>(((L364/60)/60)/24)+DATE(1970,1,1)</f>
        <v>40570.25</v>
      </c>
      <c r="N364">
        <v>1299391200</v>
      </c>
      <c r="O364" s="10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21"/>
        <v>music</v>
      </c>
      <c r="T364" t="str">
        <f t="shared" si="22"/>
        <v>rock</v>
      </c>
    </row>
    <row r="365" spans="1:20" ht="2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160.19230769230771</v>
      </c>
      <c r="G365" t="s">
        <v>20</v>
      </c>
      <c r="H365">
        <v>139</v>
      </c>
      <c r="I365">
        <f t="shared" si="20"/>
        <v>59.928057553956833</v>
      </c>
      <c r="J365" t="s">
        <v>21</v>
      </c>
      <c r="K365" t="s">
        <v>22</v>
      </c>
      <c r="L365">
        <v>1324965600</v>
      </c>
      <c r="M365" s="10">
        <f>(((L365/60)/60)/24)+DATE(1970,1,1)</f>
        <v>40904.25</v>
      </c>
      <c r="N365">
        <v>1325052000</v>
      </c>
      <c r="O365" s="10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21"/>
        <v>music</v>
      </c>
      <c r="T365" t="str">
        <f t="shared" si="22"/>
        <v>rock</v>
      </c>
    </row>
    <row r="366" spans="1:20" ht="2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1616.3333333333335</v>
      </c>
      <c r="G366" t="s">
        <v>20</v>
      </c>
      <c r="H366">
        <v>186</v>
      </c>
      <c r="I366">
        <f t="shared" si="20"/>
        <v>78.209677419354833</v>
      </c>
      <c r="J366" t="s">
        <v>21</v>
      </c>
      <c r="K366" t="s">
        <v>22</v>
      </c>
      <c r="L366">
        <v>1520229600</v>
      </c>
      <c r="M366" s="10">
        <f>(((L366/60)/60)/24)+DATE(1970,1,1)</f>
        <v>43164.25</v>
      </c>
      <c r="N366">
        <v>1522818000</v>
      </c>
      <c r="O366" s="10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21"/>
        <v>music</v>
      </c>
      <c r="T366" t="str">
        <f t="shared" si="22"/>
        <v>indie rock</v>
      </c>
    </row>
    <row r="367" spans="1:20" ht="2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733.4375</v>
      </c>
      <c r="G367" t="s">
        <v>20</v>
      </c>
      <c r="H367">
        <v>112</v>
      </c>
      <c r="I367">
        <f t="shared" si="20"/>
        <v>104.77678571428571</v>
      </c>
      <c r="J367" t="s">
        <v>26</v>
      </c>
      <c r="K367" t="s">
        <v>27</v>
      </c>
      <c r="L367">
        <v>1482991200</v>
      </c>
      <c r="M367" s="10">
        <f>(((L367/60)/60)/24)+DATE(1970,1,1)</f>
        <v>42733.25</v>
      </c>
      <c r="N367">
        <v>1485324000</v>
      </c>
      <c r="O367" s="10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21"/>
        <v>theater</v>
      </c>
      <c r="T367" t="str">
        <f t="shared" si="22"/>
        <v>plays</v>
      </c>
    </row>
    <row r="368" spans="1:20" ht="2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592.11111111111109</v>
      </c>
      <c r="G368" t="s">
        <v>20</v>
      </c>
      <c r="H368">
        <v>101</v>
      </c>
      <c r="I368">
        <f t="shared" si="20"/>
        <v>105.52475247524752</v>
      </c>
      <c r="J368" t="s">
        <v>21</v>
      </c>
      <c r="K368" t="s">
        <v>22</v>
      </c>
      <c r="L368">
        <v>1294034400</v>
      </c>
      <c r="M368" s="10">
        <f>(((L368/60)/60)/24)+DATE(1970,1,1)</f>
        <v>40546.25</v>
      </c>
      <c r="N368">
        <v>1294120800</v>
      </c>
      <c r="O368" s="10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21"/>
        <v>theater</v>
      </c>
      <c r="T368" t="str">
        <f t="shared" si="22"/>
        <v>plays</v>
      </c>
    </row>
    <row r="369" spans="1:20" ht="21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18.888888888888889</v>
      </c>
      <c r="G369" t="s">
        <v>14</v>
      </c>
      <c r="H369">
        <v>75</v>
      </c>
      <c r="I369">
        <f t="shared" si="20"/>
        <v>24.933333333333334</v>
      </c>
      <c r="J369" t="s">
        <v>21</v>
      </c>
      <c r="K369" t="s">
        <v>22</v>
      </c>
      <c r="L369">
        <v>1413608400</v>
      </c>
      <c r="M369" s="10">
        <f>(((L369/60)/60)/24)+DATE(1970,1,1)</f>
        <v>41930.208333333336</v>
      </c>
      <c r="N369">
        <v>1415685600</v>
      </c>
      <c r="O369" s="10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21"/>
        <v>theater</v>
      </c>
      <c r="T369" t="str">
        <f t="shared" si="22"/>
        <v>plays</v>
      </c>
    </row>
    <row r="370" spans="1:20" ht="2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276.80769230769232</v>
      </c>
      <c r="G370" t="s">
        <v>20</v>
      </c>
      <c r="H370">
        <v>206</v>
      </c>
      <c r="I370">
        <f t="shared" si="20"/>
        <v>69.873786407766985</v>
      </c>
      <c r="J370" t="s">
        <v>40</v>
      </c>
      <c r="K370" t="s">
        <v>41</v>
      </c>
      <c r="L370">
        <v>1286946000</v>
      </c>
      <c r="M370" s="10">
        <f>(((L370/60)/60)/24)+DATE(1970,1,1)</f>
        <v>40464.208333333336</v>
      </c>
      <c r="N370">
        <v>1288933200</v>
      </c>
      <c r="O370" s="10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21"/>
        <v>film &amp; video</v>
      </c>
      <c r="T370" t="str">
        <f t="shared" si="22"/>
        <v>documentary</v>
      </c>
    </row>
    <row r="371" spans="1:20" ht="2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273.01851851851848</v>
      </c>
      <c r="G371" t="s">
        <v>20</v>
      </c>
      <c r="H371">
        <v>154</v>
      </c>
      <c r="I371">
        <f t="shared" si="20"/>
        <v>95.733766233766232</v>
      </c>
      <c r="J371" t="s">
        <v>21</v>
      </c>
      <c r="K371" t="s">
        <v>22</v>
      </c>
      <c r="L371">
        <v>1359871200</v>
      </c>
      <c r="M371" s="10">
        <f>(((L371/60)/60)/24)+DATE(1970,1,1)</f>
        <v>41308.25</v>
      </c>
      <c r="N371">
        <v>1363237200</v>
      </c>
      <c r="O371" s="10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21"/>
        <v>film &amp; video</v>
      </c>
      <c r="T371" t="str">
        <f t="shared" si="22"/>
        <v>television</v>
      </c>
    </row>
    <row r="372" spans="1:20" ht="2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159.36331255565449</v>
      </c>
      <c r="G372" t="s">
        <v>20</v>
      </c>
      <c r="H372">
        <v>5966</v>
      </c>
      <c r="I372">
        <f t="shared" si="20"/>
        <v>29.997485752598056</v>
      </c>
      <c r="J372" t="s">
        <v>21</v>
      </c>
      <c r="K372" t="s">
        <v>22</v>
      </c>
      <c r="L372">
        <v>1555304400</v>
      </c>
      <c r="M372" s="10">
        <f>(((L372/60)/60)/24)+DATE(1970,1,1)</f>
        <v>43570.208333333328</v>
      </c>
      <c r="N372">
        <v>1555822800</v>
      </c>
      <c r="O372" s="10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21"/>
        <v>theater</v>
      </c>
      <c r="T372" t="str">
        <f t="shared" si="22"/>
        <v>plays</v>
      </c>
    </row>
    <row r="373" spans="1:20" ht="21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67.869978858350947</v>
      </c>
      <c r="G373" t="s">
        <v>14</v>
      </c>
      <c r="H373">
        <v>2176</v>
      </c>
      <c r="I373">
        <f t="shared" si="20"/>
        <v>59.011948529411768</v>
      </c>
      <c r="J373" t="s">
        <v>21</v>
      </c>
      <c r="K373" t="s">
        <v>22</v>
      </c>
      <c r="L373">
        <v>1423375200</v>
      </c>
      <c r="M373" s="10">
        <f>(((L373/60)/60)/24)+DATE(1970,1,1)</f>
        <v>42043.25</v>
      </c>
      <c r="N373">
        <v>1427778000</v>
      </c>
      <c r="O373" s="10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21"/>
        <v>theater</v>
      </c>
      <c r="T373" t="str">
        <f t="shared" si="22"/>
        <v>plays</v>
      </c>
    </row>
    <row r="374" spans="1:20" ht="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1591.5555555555554</v>
      </c>
      <c r="G374" t="s">
        <v>20</v>
      </c>
      <c r="H374">
        <v>169</v>
      </c>
      <c r="I374">
        <f t="shared" si="20"/>
        <v>84.757396449704146</v>
      </c>
      <c r="J374" t="s">
        <v>21</v>
      </c>
      <c r="K374" t="s">
        <v>22</v>
      </c>
      <c r="L374">
        <v>1420696800</v>
      </c>
      <c r="M374" s="10">
        <f>(((L374/60)/60)/24)+DATE(1970,1,1)</f>
        <v>42012.25</v>
      </c>
      <c r="N374">
        <v>1422424800</v>
      </c>
      <c r="O374" s="10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21"/>
        <v>film &amp; video</v>
      </c>
      <c r="T374" t="str">
        <f t="shared" si="22"/>
        <v>documentary</v>
      </c>
    </row>
    <row r="375" spans="1:20" ht="2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730.18222222222221</v>
      </c>
      <c r="G375" t="s">
        <v>20</v>
      </c>
      <c r="H375">
        <v>2106</v>
      </c>
      <c r="I375">
        <f t="shared" si="20"/>
        <v>78.010921177587846</v>
      </c>
      <c r="J375" t="s">
        <v>21</v>
      </c>
      <c r="K375" t="s">
        <v>22</v>
      </c>
      <c r="L375">
        <v>1502946000</v>
      </c>
      <c r="M375" s="10">
        <f>(((L375/60)/60)/24)+DATE(1970,1,1)</f>
        <v>42964.208333333328</v>
      </c>
      <c r="N375">
        <v>1503637200</v>
      </c>
      <c r="O375" s="10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21"/>
        <v>theater</v>
      </c>
      <c r="T375" t="str">
        <f t="shared" si="22"/>
        <v>plays</v>
      </c>
    </row>
    <row r="376" spans="1:20" ht="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13.185782556750297</v>
      </c>
      <c r="G376" t="s">
        <v>14</v>
      </c>
      <c r="H376">
        <v>441</v>
      </c>
      <c r="I376">
        <f t="shared" si="20"/>
        <v>50.05215419501134</v>
      </c>
      <c r="J376" t="s">
        <v>21</v>
      </c>
      <c r="K376" t="s">
        <v>22</v>
      </c>
      <c r="L376">
        <v>1547186400</v>
      </c>
      <c r="M376" s="10">
        <f>(((L376/60)/60)/24)+DATE(1970,1,1)</f>
        <v>43476.25</v>
      </c>
      <c r="N376">
        <v>1547618400</v>
      </c>
      <c r="O376" s="10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21"/>
        <v>film &amp; video</v>
      </c>
      <c r="T376" t="str">
        <f t="shared" si="22"/>
        <v>documentary</v>
      </c>
    </row>
    <row r="377" spans="1:20" ht="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54.777777777777779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 s="10">
        <f>(((L377/60)/60)/24)+DATE(1970,1,1)</f>
        <v>42293.208333333328</v>
      </c>
      <c r="N377">
        <v>1449900000</v>
      </c>
      <c r="O377" s="10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21"/>
        <v>music</v>
      </c>
      <c r="T377" t="str">
        <f t="shared" si="22"/>
        <v>indie rock</v>
      </c>
    </row>
    <row r="378" spans="1:20" ht="2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361.02941176470591</v>
      </c>
      <c r="G378" t="s">
        <v>20</v>
      </c>
      <c r="H378">
        <v>131</v>
      </c>
      <c r="I378">
        <f t="shared" si="20"/>
        <v>93.702290076335885</v>
      </c>
      <c r="J378" t="s">
        <v>21</v>
      </c>
      <c r="K378" t="s">
        <v>22</v>
      </c>
      <c r="L378">
        <v>1404622800</v>
      </c>
      <c r="M378" s="10">
        <f>(((L378/60)/60)/24)+DATE(1970,1,1)</f>
        <v>41826.208333333336</v>
      </c>
      <c r="N378">
        <v>1405141200</v>
      </c>
      <c r="O378" s="10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21"/>
        <v>music</v>
      </c>
      <c r="T378" t="str">
        <f t="shared" si="22"/>
        <v>rock</v>
      </c>
    </row>
    <row r="379" spans="1:20" ht="21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10.257545271629779</v>
      </c>
      <c r="G379" t="s">
        <v>14</v>
      </c>
      <c r="H379">
        <v>127</v>
      </c>
      <c r="I379">
        <f t="shared" si="20"/>
        <v>40.14173228346457</v>
      </c>
      <c r="J379" t="s">
        <v>21</v>
      </c>
      <c r="K379" t="s">
        <v>22</v>
      </c>
      <c r="L379">
        <v>1571720400</v>
      </c>
      <c r="M379" s="10">
        <f>(((L379/60)/60)/24)+DATE(1970,1,1)</f>
        <v>43760.208333333328</v>
      </c>
      <c r="N379">
        <v>1572933600</v>
      </c>
      <c r="O379" s="10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21"/>
        <v>theater</v>
      </c>
      <c r="T379" t="str">
        <f t="shared" si="22"/>
        <v>plays</v>
      </c>
    </row>
    <row r="380" spans="1:20" ht="21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13.962962962962964</v>
      </c>
      <c r="G380" t="s">
        <v>14</v>
      </c>
      <c r="H380">
        <v>355</v>
      </c>
      <c r="I380">
        <f t="shared" si="20"/>
        <v>70.090140845070422</v>
      </c>
      <c r="J380" t="s">
        <v>21</v>
      </c>
      <c r="K380" t="s">
        <v>22</v>
      </c>
      <c r="L380">
        <v>1526878800</v>
      </c>
      <c r="M380" s="10">
        <f>(((L380/60)/60)/24)+DATE(1970,1,1)</f>
        <v>43241.208333333328</v>
      </c>
      <c r="N380">
        <v>1530162000</v>
      </c>
      <c r="O380" s="10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21"/>
        <v>film &amp; video</v>
      </c>
      <c r="T380" t="str">
        <f t="shared" si="22"/>
        <v>documentary</v>
      </c>
    </row>
    <row r="381" spans="1:20" ht="21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40.444444444444443</v>
      </c>
      <c r="G381" t="s">
        <v>14</v>
      </c>
      <c r="H381">
        <v>44</v>
      </c>
      <c r="I381">
        <f t="shared" si="20"/>
        <v>66.181818181818187</v>
      </c>
      <c r="J381" t="s">
        <v>40</v>
      </c>
      <c r="K381" t="s">
        <v>41</v>
      </c>
      <c r="L381">
        <v>1319691600</v>
      </c>
      <c r="M381" s="10">
        <f>(((L381/60)/60)/24)+DATE(1970,1,1)</f>
        <v>40843.208333333336</v>
      </c>
      <c r="N381">
        <v>1320904800</v>
      </c>
      <c r="O381" s="10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21"/>
        <v>theater</v>
      </c>
      <c r="T381" t="str">
        <f t="shared" si="22"/>
        <v>plays</v>
      </c>
    </row>
    <row r="382" spans="1:20" ht="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160.32</v>
      </c>
      <c r="G382" t="s">
        <v>20</v>
      </c>
      <c r="H382">
        <v>84</v>
      </c>
      <c r="I382">
        <f t="shared" si="20"/>
        <v>47.714285714285715</v>
      </c>
      <c r="J382" t="s">
        <v>21</v>
      </c>
      <c r="K382" t="s">
        <v>22</v>
      </c>
      <c r="L382">
        <v>1371963600</v>
      </c>
      <c r="M382" s="10">
        <f>(((L382/60)/60)/24)+DATE(1970,1,1)</f>
        <v>41448.208333333336</v>
      </c>
      <c r="N382">
        <v>1372395600</v>
      </c>
      <c r="O382" s="10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21"/>
        <v>theater</v>
      </c>
      <c r="T382" t="str">
        <f t="shared" si="22"/>
        <v>plays</v>
      </c>
    </row>
    <row r="383" spans="1:20" ht="2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183.9433962264151</v>
      </c>
      <c r="G383" t="s">
        <v>20</v>
      </c>
      <c r="H383">
        <v>155</v>
      </c>
      <c r="I383">
        <f t="shared" si="20"/>
        <v>62.896774193548389</v>
      </c>
      <c r="J383" t="s">
        <v>21</v>
      </c>
      <c r="K383" t="s">
        <v>22</v>
      </c>
      <c r="L383">
        <v>1433739600</v>
      </c>
      <c r="M383" s="10">
        <f>(((L383/60)/60)/24)+DATE(1970,1,1)</f>
        <v>42163.208333333328</v>
      </c>
      <c r="N383">
        <v>1437714000</v>
      </c>
      <c r="O383" s="10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21"/>
        <v>theater</v>
      </c>
      <c r="T383" t="str">
        <f t="shared" si="22"/>
        <v>plays</v>
      </c>
    </row>
    <row r="384" spans="1:20" ht="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63.769230769230766</v>
      </c>
      <c r="G384" t="s">
        <v>14</v>
      </c>
      <c r="H384">
        <v>67</v>
      </c>
      <c r="I384">
        <f t="shared" si="20"/>
        <v>86.611940298507463</v>
      </c>
      <c r="J384" t="s">
        <v>21</v>
      </c>
      <c r="K384" t="s">
        <v>22</v>
      </c>
      <c r="L384">
        <v>1508130000</v>
      </c>
      <c r="M384" s="10">
        <f>(((L384/60)/60)/24)+DATE(1970,1,1)</f>
        <v>43024.208333333328</v>
      </c>
      <c r="N384">
        <v>1509771600</v>
      </c>
      <c r="O384" s="10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21"/>
        <v>photography</v>
      </c>
      <c r="T384" t="str">
        <f t="shared" si="22"/>
        <v>photography books</v>
      </c>
    </row>
    <row r="385" spans="1:20" ht="2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225.38095238095238</v>
      </c>
      <c r="G385" t="s">
        <v>20</v>
      </c>
      <c r="H385">
        <v>189</v>
      </c>
      <c r="I385">
        <f t="shared" si="20"/>
        <v>75.126984126984127</v>
      </c>
      <c r="J385" t="s">
        <v>21</v>
      </c>
      <c r="K385" t="s">
        <v>22</v>
      </c>
      <c r="L385">
        <v>1550037600</v>
      </c>
      <c r="M385" s="10">
        <f>(((L385/60)/60)/24)+DATE(1970,1,1)</f>
        <v>43509.25</v>
      </c>
      <c r="N385">
        <v>1550556000</v>
      </c>
      <c r="O385" s="10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21"/>
        <v>food</v>
      </c>
      <c r="T385" t="str">
        <f t="shared" si="22"/>
        <v>food trucks</v>
      </c>
    </row>
    <row r="386" spans="1:20" ht="2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172.00961538461539</v>
      </c>
      <c r="G386" t="s">
        <v>20</v>
      </c>
      <c r="H386">
        <v>4799</v>
      </c>
      <c r="I386">
        <f t="shared" si="20"/>
        <v>41.004167534903104</v>
      </c>
      <c r="J386" t="s">
        <v>21</v>
      </c>
      <c r="K386" t="s">
        <v>22</v>
      </c>
      <c r="L386">
        <v>1486706400</v>
      </c>
      <c r="M386" s="10">
        <f>(((L386/60)/60)/24)+DATE(1970,1,1)</f>
        <v>42776.25</v>
      </c>
      <c r="N386">
        <v>1489039200</v>
      </c>
      <c r="O386" s="10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1"/>
        <v>film &amp; video</v>
      </c>
      <c r="T386" t="str">
        <f t="shared" si="22"/>
        <v>documentary</v>
      </c>
    </row>
    <row r="387" spans="1:20" ht="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146.16709511568124</v>
      </c>
      <c r="G387" t="s">
        <v>20</v>
      </c>
      <c r="H387">
        <v>1137</v>
      </c>
      <c r="I387">
        <f t="shared" ref="I387:I450" si="24">(E387/H387)</f>
        <v>50.007915567282325</v>
      </c>
      <c r="J387" t="s">
        <v>21</v>
      </c>
      <c r="K387" t="s">
        <v>22</v>
      </c>
      <c r="L387">
        <v>1553835600</v>
      </c>
      <c r="M387" s="10">
        <f>(((L387/60)/60)/24)+DATE(1970,1,1)</f>
        <v>43553.208333333328</v>
      </c>
      <c r="N387">
        <v>1556600400</v>
      </c>
      <c r="O387" s="10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25">_xlfn.TEXTBEFORE(R387,"/")</f>
        <v>publishing</v>
      </c>
      <c r="T387" t="str">
        <f t="shared" ref="T387:T450" si="26">_xlfn.TEXTAFTER(R387,"/")</f>
        <v>nonfiction</v>
      </c>
    </row>
    <row r="388" spans="1:20" ht="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7">(E388/D388)*100</f>
        <v>76.42361623616236</v>
      </c>
      <c r="G388" t="s">
        <v>14</v>
      </c>
      <c r="H388">
        <v>1068</v>
      </c>
      <c r="I388">
        <f t="shared" si="24"/>
        <v>96.960674157303373</v>
      </c>
      <c r="J388" t="s">
        <v>21</v>
      </c>
      <c r="K388" t="s">
        <v>22</v>
      </c>
      <c r="L388">
        <v>1277528400</v>
      </c>
      <c r="M388" s="10">
        <f>(((L388/60)/60)/24)+DATE(1970,1,1)</f>
        <v>40355.208333333336</v>
      </c>
      <c r="N388">
        <v>1278565200</v>
      </c>
      <c r="O388" s="10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25"/>
        <v>theater</v>
      </c>
      <c r="T388" t="str">
        <f t="shared" si="26"/>
        <v>plays</v>
      </c>
    </row>
    <row r="389" spans="1:20" ht="21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7"/>
        <v>39.261467889908261</v>
      </c>
      <c r="G389" t="s">
        <v>14</v>
      </c>
      <c r="H389">
        <v>424</v>
      </c>
      <c r="I389">
        <f t="shared" si="24"/>
        <v>100.93160377358491</v>
      </c>
      <c r="J389" t="s">
        <v>21</v>
      </c>
      <c r="K389" t="s">
        <v>22</v>
      </c>
      <c r="L389">
        <v>1339477200</v>
      </c>
      <c r="M389" s="10">
        <f>(((L389/60)/60)/24)+DATE(1970,1,1)</f>
        <v>41072.208333333336</v>
      </c>
      <c r="N389">
        <v>1339909200</v>
      </c>
      <c r="O389" s="10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25"/>
        <v>technology</v>
      </c>
      <c r="T389" t="str">
        <f t="shared" si="26"/>
        <v>wearables</v>
      </c>
    </row>
    <row r="390" spans="1:20" ht="2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11.270034843205574</v>
      </c>
      <c r="G390" t="s">
        <v>74</v>
      </c>
      <c r="H390">
        <v>145</v>
      </c>
      <c r="I390">
        <f t="shared" si="24"/>
        <v>89.227586206896547</v>
      </c>
      <c r="J390" t="s">
        <v>98</v>
      </c>
      <c r="K390" t="s">
        <v>99</v>
      </c>
      <c r="L390">
        <v>1325656800</v>
      </c>
      <c r="M390" s="10">
        <f>(((L390/60)/60)/24)+DATE(1970,1,1)</f>
        <v>40912.25</v>
      </c>
      <c r="N390">
        <v>1325829600</v>
      </c>
      <c r="O390" s="10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25"/>
        <v>music</v>
      </c>
      <c r="T390" t="str">
        <f t="shared" si="26"/>
        <v>indie rock</v>
      </c>
    </row>
    <row r="391" spans="1:20" ht="2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122.11084337349398</v>
      </c>
      <c r="G391" t="s">
        <v>20</v>
      </c>
      <c r="H391">
        <v>1152</v>
      </c>
      <c r="I391">
        <f t="shared" si="24"/>
        <v>87.979166666666671</v>
      </c>
      <c r="J391" t="s">
        <v>21</v>
      </c>
      <c r="K391" t="s">
        <v>22</v>
      </c>
      <c r="L391">
        <v>1288242000</v>
      </c>
      <c r="M391" s="10">
        <f>(((L391/60)/60)/24)+DATE(1970,1,1)</f>
        <v>40479.208333333336</v>
      </c>
      <c r="N391">
        <v>1290578400</v>
      </c>
      <c r="O391" s="10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25"/>
        <v>theater</v>
      </c>
      <c r="T391" t="str">
        <f t="shared" si="26"/>
        <v>plays</v>
      </c>
    </row>
    <row r="392" spans="1:20" ht="2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186.54166666666669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10">
        <f>(((L392/60)/60)/24)+DATE(1970,1,1)</f>
        <v>41530.208333333336</v>
      </c>
      <c r="N392">
        <v>1380344400</v>
      </c>
      <c r="O392" s="10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25"/>
        <v>photography</v>
      </c>
      <c r="T392" t="str">
        <f t="shared" si="26"/>
        <v>photography books</v>
      </c>
    </row>
    <row r="393" spans="1:20" ht="21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7.2731788079470201</v>
      </c>
      <c r="G393" t="s">
        <v>14</v>
      </c>
      <c r="H393">
        <v>151</v>
      </c>
      <c r="I393">
        <f t="shared" si="24"/>
        <v>29.09271523178808</v>
      </c>
      <c r="J393" t="s">
        <v>21</v>
      </c>
      <c r="K393" t="s">
        <v>22</v>
      </c>
      <c r="L393">
        <v>1389679200</v>
      </c>
      <c r="M393" s="10">
        <f>(((L393/60)/60)/24)+DATE(1970,1,1)</f>
        <v>41653.25</v>
      </c>
      <c r="N393">
        <v>1389852000</v>
      </c>
      <c r="O393" s="10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25"/>
        <v>publishing</v>
      </c>
      <c r="T393" t="str">
        <f t="shared" si="26"/>
        <v>nonfiction</v>
      </c>
    </row>
    <row r="394" spans="1:20" ht="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65.642371234207957</v>
      </c>
      <c r="G394" t="s">
        <v>14</v>
      </c>
      <c r="H394">
        <v>1608</v>
      </c>
      <c r="I394">
        <f t="shared" si="24"/>
        <v>42.006218905472636</v>
      </c>
      <c r="J394" t="s">
        <v>21</v>
      </c>
      <c r="K394" t="s">
        <v>22</v>
      </c>
      <c r="L394">
        <v>1294293600</v>
      </c>
      <c r="M394" s="10">
        <f>(((L394/60)/60)/24)+DATE(1970,1,1)</f>
        <v>40549.25</v>
      </c>
      <c r="N394">
        <v>1294466400</v>
      </c>
      <c r="O394" s="10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25"/>
        <v>technology</v>
      </c>
      <c r="T394" t="str">
        <f t="shared" si="26"/>
        <v>wearables</v>
      </c>
    </row>
    <row r="395" spans="1:20" ht="2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228.96178343949046</v>
      </c>
      <c r="G395" t="s">
        <v>20</v>
      </c>
      <c r="H395">
        <v>3059</v>
      </c>
      <c r="I395">
        <f t="shared" si="24"/>
        <v>47.004903563255965</v>
      </c>
      <c r="J395" t="s">
        <v>15</v>
      </c>
      <c r="K395" t="s">
        <v>16</v>
      </c>
      <c r="L395">
        <v>1500267600</v>
      </c>
      <c r="M395" s="10">
        <f>(((L395/60)/60)/24)+DATE(1970,1,1)</f>
        <v>42933.208333333328</v>
      </c>
      <c r="N395">
        <v>1500354000</v>
      </c>
      <c r="O395" s="10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25"/>
        <v>music</v>
      </c>
      <c r="T395" t="str">
        <f t="shared" si="26"/>
        <v>jazz</v>
      </c>
    </row>
    <row r="396" spans="1:20" ht="2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469.37499999999994</v>
      </c>
      <c r="G396" t="s">
        <v>20</v>
      </c>
      <c r="H396">
        <v>34</v>
      </c>
      <c r="I396">
        <f t="shared" si="24"/>
        <v>110.44117647058823</v>
      </c>
      <c r="J396" t="s">
        <v>21</v>
      </c>
      <c r="K396" t="s">
        <v>22</v>
      </c>
      <c r="L396">
        <v>1375074000</v>
      </c>
      <c r="M396" s="10">
        <f>(((L396/60)/60)/24)+DATE(1970,1,1)</f>
        <v>41484.208333333336</v>
      </c>
      <c r="N396">
        <v>1375938000</v>
      </c>
      <c r="O396" s="10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25"/>
        <v>film &amp; video</v>
      </c>
      <c r="T396" t="str">
        <f t="shared" si="26"/>
        <v>documentary</v>
      </c>
    </row>
    <row r="397" spans="1:20" ht="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130.11267605633802</v>
      </c>
      <c r="G397" t="s">
        <v>20</v>
      </c>
      <c r="H397">
        <v>220</v>
      </c>
      <c r="I397">
        <f t="shared" si="24"/>
        <v>41.990909090909092</v>
      </c>
      <c r="J397" t="s">
        <v>21</v>
      </c>
      <c r="K397" t="s">
        <v>22</v>
      </c>
      <c r="L397">
        <v>1323324000</v>
      </c>
      <c r="M397" s="10">
        <f>(((L397/60)/60)/24)+DATE(1970,1,1)</f>
        <v>40885.25</v>
      </c>
      <c r="N397">
        <v>1323410400</v>
      </c>
      <c r="O397" s="10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25"/>
        <v>theater</v>
      </c>
      <c r="T397" t="str">
        <f t="shared" si="26"/>
        <v>plays</v>
      </c>
    </row>
    <row r="398" spans="1:20" ht="2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167.05422993492408</v>
      </c>
      <c r="G398" t="s">
        <v>20</v>
      </c>
      <c r="H398">
        <v>1604</v>
      </c>
      <c r="I398">
        <f t="shared" si="24"/>
        <v>48.012468827930178</v>
      </c>
      <c r="J398" t="s">
        <v>26</v>
      </c>
      <c r="K398" t="s">
        <v>27</v>
      </c>
      <c r="L398">
        <v>1538715600</v>
      </c>
      <c r="M398" s="10">
        <f>(((L398/60)/60)/24)+DATE(1970,1,1)</f>
        <v>43378.208333333328</v>
      </c>
      <c r="N398">
        <v>1539406800</v>
      </c>
      <c r="O398" s="10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25"/>
        <v>film &amp; video</v>
      </c>
      <c r="T398" t="str">
        <f t="shared" si="26"/>
        <v>drama</v>
      </c>
    </row>
    <row r="399" spans="1:20" ht="2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173.8641975308642</v>
      </c>
      <c r="G399" t="s">
        <v>20</v>
      </c>
      <c r="H399">
        <v>454</v>
      </c>
      <c r="I399">
        <f t="shared" si="24"/>
        <v>31.019823788546255</v>
      </c>
      <c r="J399" t="s">
        <v>21</v>
      </c>
      <c r="K399" t="s">
        <v>22</v>
      </c>
      <c r="L399">
        <v>1369285200</v>
      </c>
      <c r="M399" s="10">
        <f>(((L399/60)/60)/24)+DATE(1970,1,1)</f>
        <v>41417.208333333336</v>
      </c>
      <c r="N399">
        <v>1369803600</v>
      </c>
      <c r="O399" s="10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25"/>
        <v>music</v>
      </c>
      <c r="T399" t="str">
        <f t="shared" si="26"/>
        <v>rock</v>
      </c>
    </row>
    <row r="400" spans="1:20" ht="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717.76470588235293</v>
      </c>
      <c r="G400" t="s">
        <v>20</v>
      </c>
      <c r="H400">
        <v>123</v>
      </c>
      <c r="I400">
        <f t="shared" si="24"/>
        <v>99.203252032520325</v>
      </c>
      <c r="J400" t="s">
        <v>107</v>
      </c>
      <c r="K400" t="s">
        <v>108</v>
      </c>
      <c r="L400">
        <v>1525755600</v>
      </c>
      <c r="M400" s="10">
        <f>(((L400/60)/60)/24)+DATE(1970,1,1)</f>
        <v>43228.208333333328</v>
      </c>
      <c r="N400">
        <v>1525928400</v>
      </c>
      <c r="O400" s="10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25"/>
        <v>film &amp; video</v>
      </c>
      <c r="T400" t="str">
        <f t="shared" si="26"/>
        <v>animation</v>
      </c>
    </row>
    <row r="401" spans="1:20" ht="21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63.850976361767728</v>
      </c>
      <c r="G401" t="s">
        <v>14</v>
      </c>
      <c r="H401">
        <v>941</v>
      </c>
      <c r="I401">
        <f t="shared" si="24"/>
        <v>66.022316684378325</v>
      </c>
      <c r="J401" t="s">
        <v>21</v>
      </c>
      <c r="K401" t="s">
        <v>22</v>
      </c>
      <c r="L401">
        <v>1296626400</v>
      </c>
      <c r="M401" s="10">
        <f>(((L401/60)/60)/24)+DATE(1970,1,1)</f>
        <v>40576.25</v>
      </c>
      <c r="N401">
        <v>1297231200</v>
      </c>
      <c r="O401" s="10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25"/>
        <v>music</v>
      </c>
      <c r="T401" t="str">
        <f t="shared" si="26"/>
        <v>indie rock</v>
      </c>
    </row>
    <row r="402" spans="1:20" ht="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 s="10">
        <f>(((L402/60)/60)/24)+DATE(1970,1,1)</f>
        <v>41502.208333333336</v>
      </c>
      <c r="N402">
        <v>1378530000</v>
      </c>
      <c r="O402" s="10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25"/>
        <v>photography</v>
      </c>
      <c r="T402" t="str">
        <f t="shared" si="26"/>
        <v>photography books</v>
      </c>
    </row>
    <row r="403" spans="1:20" ht="2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1530.2222222222222</v>
      </c>
      <c r="G403" t="s">
        <v>20</v>
      </c>
      <c r="H403">
        <v>299</v>
      </c>
      <c r="I403">
        <f t="shared" si="24"/>
        <v>46.060200668896321</v>
      </c>
      <c r="J403" t="s">
        <v>21</v>
      </c>
      <c r="K403" t="s">
        <v>22</v>
      </c>
      <c r="L403">
        <v>1572152400</v>
      </c>
      <c r="M403" s="10">
        <f>(((L403/60)/60)/24)+DATE(1970,1,1)</f>
        <v>43765.208333333328</v>
      </c>
      <c r="N403">
        <v>1572152400</v>
      </c>
      <c r="O403" s="10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25"/>
        <v>theater</v>
      </c>
      <c r="T403" t="str">
        <f t="shared" si="26"/>
        <v>plays</v>
      </c>
    </row>
    <row r="404" spans="1:20" ht="21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40.356164383561641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 s="10">
        <f>(((L404/60)/60)/24)+DATE(1970,1,1)</f>
        <v>40914.25</v>
      </c>
      <c r="N404">
        <v>1329890400</v>
      </c>
      <c r="O404" s="10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25"/>
        <v>film &amp; video</v>
      </c>
      <c r="T404" t="str">
        <f t="shared" si="26"/>
        <v>shorts</v>
      </c>
    </row>
    <row r="405" spans="1:20" ht="21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86.220633299284984</v>
      </c>
      <c r="G405" t="s">
        <v>14</v>
      </c>
      <c r="H405">
        <v>3015</v>
      </c>
      <c r="I405">
        <f t="shared" si="24"/>
        <v>55.99336650082919</v>
      </c>
      <c r="J405" t="s">
        <v>15</v>
      </c>
      <c r="K405" t="s">
        <v>16</v>
      </c>
      <c r="L405">
        <v>1273640400</v>
      </c>
      <c r="M405" s="10">
        <f>(((L405/60)/60)/24)+DATE(1970,1,1)</f>
        <v>40310.208333333336</v>
      </c>
      <c r="N405">
        <v>1276750800</v>
      </c>
      <c r="O405" s="10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25"/>
        <v>theater</v>
      </c>
      <c r="T405" t="str">
        <f t="shared" si="26"/>
        <v>plays</v>
      </c>
    </row>
    <row r="406" spans="1:20" ht="2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315.58486707566465</v>
      </c>
      <c r="G406" t="s">
        <v>20</v>
      </c>
      <c r="H406">
        <v>2237</v>
      </c>
      <c r="I406">
        <f t="shared" si="24"/>
        <v>68.985695127402778</v>
      </c>
      <c r="J406" t="s">
        <v>21</v>
      </c>
      <c r="K406" t="s">
        <v>22</v>
      </c>
      <c r="L406">
        <v>1510639200</v>
      </c>
      <c r="M406" s="10">
        <f>(((L406/60)/60)/24)+DATE(1970,1,1)</f>
        <v>43053.25</v>
      </c>
      <c r="N406">
        <v>1510898400</v>
      </c>
      <c r="O406" s="10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25"/>
        <v>theater</v>
      </c>
      <c r="T406" t="str">
        <f t="shared" si="26"/>
        <v>plays</v>
      </c>
    </row>
    <row r="407" spans="1:20" ht="21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89.618243243243242</v>
      </c>
      <c r="G407" t="s">
        <v>14</v>
      </c>
      <c r="H407">
        <v>435</v>
      </c>
      <c r="I407">
        <f t="shared" si="24"/>
        <v>60.981609195402299</v>
      </c>
      <c r="J407" t="s">
        <v>21</v>
      </c>
      <c r="K407" t="s">
        <v>22</v>
      </c>
      <c r="L407">
        <v>1528088400</v>
      </c>
      <c r="M407" s="10">
        <f>(((L407/60)/60)/24)+DATE(1970,1,1)</f>
        <v>43255.208333333328</v>
      </c>
      <c r="N407">
        <v>1532408400</v>
      </c>
      <c r="O407" s="10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25"/>
        <v>theater</v>
      </c>
      <c r="T407" t="str">
        <f t="shared" si="26"/>
        <v>plays</v>
      </c>
    </row>
    <row r="408" spans="1:20" ht="2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182.14503816793894</v>
      </c>
      <c r="G408" t="s">
        <v>20</v>
      </c>
      <c r="H408">
        <v>645</v>
      </c>
      <c r="I408">
        <f t="shared" si="24"/>
        <v>110.98139534883721</v>
      </c>
      <c r="J408" t="s">
        <v>21</v>
      </c>
      <c r="K408" t="s">
        <v>22</v>
      </c>
      <c r="L408">
        <v>1359525600</v>
      </c>
      <c r="M408" s="10">
        <f>(((L408/60)/60)/24)+DATE(1970,1,1)</f>
        <v>41304.25</v>
      </c>
      <c r="N408">
        <v>1360562400</v>
      </c>
      <c r="O408" s="10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25"/>
        <v>film &amp; video</v>
      </c>
      <c r="T408" t="str">
        <f t="shared" si="26"/>
        <v>documentary</v>
      </c>
    </row>
    <row r="409" spans="1:20" ht="2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355.88235294117646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 s="10">
        <f>(((L409/60)/60)/24)+DATE(1970,1,1)</f>
        <v>43751.208333333328</v>
      </c>
      <c r="N409">
        <v>1571547600</v>
      </c>
      <c r="O409" s="10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25"/>
        <v>theater</v>
      </c>
      <c r="T409" t="str">
        <f t="shared" si="26"/>
        <v>plays</v>
      </c>
    </row>
    <row r="410" spans="1:20" ht="2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131.83695652173913</v>
      </c>
      <c r="G410" t="s">
        <v>20</v>
      </c>
      <c r="H410">
        <v>154</v>
      </c>
      <c r="I410">
        <f t="shared" si="24"/>
        <v>78.759740259740255</v>
      </c>
      <c r="J410" t="s">
        <v>15</v>
      </c>
      <c r="K410" t="s">
        <v>16</v>
      </c>
      <c r="L410">
        <v>1466398800</v>
      </c>
      <c r="M410" s="10">
        <f>(((L410/60)/60)/24)+DATE(1970,1,1)</f>
        <v>42541.208333333328</v>
      </c>
      <c r="N410">
        <v>1468126800</v>
      </c>
      <c r="O410" s="10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25"/>
        <v>film &amp; video</v>
      </c>
      <c r="T410" t="str">
        <f t="shared" si="26"/>
        <v>documentary</v>
      </c>
    </row>
    <row r="411" spans="1:20" ht="21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46.315634218289084</v>
      </c>
      <c r="G411" t="s">
        <v>14</v>
      </c>
      <c r="H411">
        <v>714</v>
      </c>
      <c r="I411">
        <f t="shared" si="24"/>
        <v>87.960784313725483</v>
      </c>
      <c r="J411" t="s">
        <v>21</v>
      </c>
      <c r="K411" t="s">
        <v>22</v>
      </c>
      <c r="L411">
        <v>1492491600</v>
      </c>
      <c r="M411" s="10">
        <f>(((L411/60)/60)/24)+DATE(1970,1,1)</f>
        <v>42843.208333333328</v>
      </c>
      <c r="N411">
        <v>1492837200</v>
      </c>
      <c r="O411" s="10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25"/>
        <v>music</v>
      </c>
      <c r="T411" t="str">
        <f t="shared" si="26"/>
        <v>rock</v>
      </c>
    </row>
    <row r="412" spans="1:20" ht="2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36.132726089785294</v>
      </c>
      <c r="G412" t="s">
        <v>47</v>
      </c>
      <c r="H412">
        <v>1111</v>
      </c>
      <c r="I412">
        <f t="shared" si="24"/>
        <v>49.987398739873989</v>
      </c>
      <c r="J412" t="s">
        <v>21</v>
      </c>
      <c r="K412" t="s">
        <v>22</v>
      </c>
      <c r="L412">
        <v>1430197200</v>
      </c>
      <c r="M412" s="10">
        <f>(((L412/60)/60)/24)+DATE(1970,1,1)</f>
        <v>42122.208333333328</v>
      </c>
      <c r="N412">
        <v>1430197200</v>
      </c>
      <c r="O412" s="10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25"/>
        <v>games</v>
      </c>
      <c r="T412" t="str">
        <f t="shared" si="26"/>
        <v>mobile games</v>
      </c>
    </row>
    <row r="413" spans="1:20" ht="2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104.62820512820512</v>
      </c>
      <c r="G413" t="s">
        <v>20</v>
      </c>
      <c r="H413">
        <v>82</v>
      </c>
      <c r="I413">
        <f t="shared" si="24"/>
        <v>99.524390243902445</v>
      </c>
      <c r="J413" t="s">
        <v>21</v>
      </c>
      <c r="K413" t="s">
        <v>22</v>
      </c>
      <c r="L413">
        <v>1496034000</v>
      </c>
      <c r="M413" s="10">
        <f>(((L413/60)/60)/24)+DATE(1970,1,1)</f>
        <v>42884.208333333328</v>
      </c>
      <c r="N413">
        <v>1496206800</v>
      </c>
      <c r="O413" s="10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25"/>
        <v>theater</v>
      </c>
      <c r="T413" t="str">
        <f t="shared" si="26"/>
        <v>plays</v>
      </c>
    </row>
    <row r="414" spans="1:20" ht="2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668.85714285714289</v>
      </c>
      <c r="G414" t="s">
        <v>20</v>
      </c>
      <c r="H414">
        <v>134</v>
      </c>
      <c r="I414">
        <f t="shared" si="24"/>
        <v>104.82089552238806</v>
      </c>
      <c r="J414" t="s">
        <v>21</v>
      </c>
      <c r="K414" t="s">
        <v>22</v>
      </c>
      <c r="L414">
        <v>1388728800</v>
      </c>
      <c r="M414" s="10">
        <f>(((L414/60)/60)/24)+DATE(1970,1,1)</f>
        <v>41642.25</v>
      </c>
      <c r="N414">
        <v>1389592800</v>
      </c>
      <c r="O414" s="10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25"/>
        <v>publishing</v>
      </c>
      <c r="T414" t="str">
        <f t="shared" si="26"/>
        <v>fiction</v>
      </c>
    </row>
    <row r="415" spans="1:20" ht="2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62.072823218997364</v>
      </c>
      <c r="G415" t="s">
        <v>47</v>
      </c>
      <c r="H415">
        <v>1089</v>
      </c>
      <c r="I415">
        <f t="shared" si="24"/>
        <v>108.01469237832875</v>
      </c>
      <c r="J415" t="s">
        <v>21</v>
      </c>
      <c r="K415" t="s">
        <v>22</v>
      </c>
      <c r="L415">
        <v>1543298400</v>
      </c>
      <c r="M415" s="10">
        <f>(((L415/60)/60)/24)+DATE(1970,1,1)</f>
        <v>43431.25</v>
      </c>
      <c r="N415">
        <v>1545631200</v>
      </c>
      <c r="O415" s="10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25"/>
        <v>film &amp; video</v>
      </c>
      <c r="T415" t="str">
        <f t="shared" si="26"/>
        <v>animation</v>
      </c>
    </row>
    <row r="416" spans="1:20" ht="21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84.699787460148784</v>
      </c>
      <c r="G416" t="s">
        <v>14</v>
      </c>
      <c r="H416">
        <v>5497</v>
      </c>
      <c r="I416">
        <f t="shared" si="24"/>
        <v>28.998544660724033</v>
      </c>
      <c r="J416" t="s">
        <v>21</v>
      </c>
      <c r="K416" t="s">
        <v>22</v>
      </c>
      <c r="L416">
        <v>1271739600</v>
      </c>
      <c r="M416" s="10">
        <f>(((L416/60)/60)/24)+DATE(1970,1,1)</f>
        <v>40288.208333333336</v>
      </c>
      <c r="N416">
        <v>1272430800</v>
      </c>
      <c r="O416" s="10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25"/>
        <v>food</v>
      </c>
      <c r="T416" t="str">
        <f t="shared" si="26"/>
        <v>food trucks</v>
      </c>
    </row>
    <row r="417" spans="1:20" ht="21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11.059030837004405</v>
      </c>
      <c r="G417" t="s">
        <v>14</v>
      </c>
      <c r="H417">
        <v>418</v>
      </c>
      <c r="I417">
        <f t="shared" si="24"/>
        <v>30.028708133971293</v>
      </c>
      <c r="J417" t="s">
        <v>21</v>
      </c>
      <c r="K417" t="s">
        <v>22</v>
      </c>
      <c r="L417">
        <v>1326434400</v>
      </c>
      <c r="M417" s="10">
        <f>(((L417/60)/60)/24)+DATE(1970,1,1)</f>
        <v>40921.25</v>
      </c>
      <c r="N417">
        <v>1327903200</v>
      </c>
      <c r="O417" s="10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25"/>
        <v>theater</v>
      </c>
      <c r="T417" t="str">
        <f t="shared" si="26"/>
        <v>plays</v>
      </c>
    </row>
    <row r="418" spans="1:20" ht="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43.838781575037146</v>
      </c>
      <c r="G418" t="s">
        <v>14</v>
      </c>
      <c r="H418">
        <v>1439</v>
      </c>
      <c r="I418">
        <f t="shared" si="24"/>
        <v>41.005559416261292</v>
      </c>
      <c r="J418" t="s">
        <v>21</v>
      </c>
      <c r="K418" t="s">
        <v>22</v>
      </c>
      <c r="L418">
        <v>1295244000</v>
      </c>
      <c r="M418" s="10">
        <f>(((L418/60)/60)/24)+DATE(1970,1,1)</f>
        <v>40560.25</v>
      </c>
      <c r="N418">
        <v>1296021600</v>
      </c>
      <c r="O418" s="10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25"/>
        <v>film &amp; video</v>
      </c>
      <c r="T418" t="str">
        <f t="shared" si="26"/>
        <v>documentary</v>
      </c>
    </row>
    <row r="419" spans="1:20" ht="21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55.470588235294116</v>
      </c>
      <c r="G419" t="s">
        <v>14</v>
      </c>
      <c r="H419">
        <v>15</v>
      </c>
      <c r="I419">
        <f t="shared" si="24"/>
        <v>62.866666666666667</v>
      </c>
      <c r="J419" t="s">
        <v>21</v>
      </c>
      <c r="K419" t="s">
        <v>22</v>
      </c>
      <c r="L419">
        <v>1541221200</v>
      </c>
      <c r="M419" s="10">
        <f>(((L419/60)/60)/24)+DATE(1970,1,1)</f>
        <v>43407.208333333328</v>
      </c>
      <c r="N419">
        <v>1543298400</v>
      </c>
      <c r="O419" s="10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25"/>
        <v>theater</v>
      </c>
      <c r="T419" t="str">
        <f t="shared" si="26"/>
        <v>plays</v>
      </c>
    </row>
    <row r="420" spans="1:20" ht="21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57.399511301160658</v>
      </c>
      <c r="G420" t="s">
        <v>14</v>
      </c>
      <c r="H420">
        <v>1999</v>
      </c>
      <c r="I420">
        <f t="shared" si="24"/>
        <v>47.005002501250623</v>
      </c>
      <c r="J420" t="s">
        <v>15</v>
      </c>
      <c r="K420" t="s">
        <v>16</v>
      </c>
      <c r="L420">
        <v>1336280400</v>
      </c>
      <c r="M420" s="10">
        <f>(((L420/60)/60)/24)+DATE(1970,1,1)</f>
        <v>41035.208333333336</v>
      </c>
      <c r="N420">
        <v>1336366800</v>
      </c>
      <c r="O420" s="10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25"/>
        <v>film &amp; video</v>
      </c>
      <c r="T420" t="str">
        <f t="shared" si="26"/>
        <v>documentary</v>
      </c>
    </row>
    <row r="421" spans="1:20" ht="2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123.43497363796135</v>
      </c>
      <c r="G421" t="s">
        <v>20</v>
      </c>
      <c r="H421">
        <v>5203</v>
      </c>
      <c r="I421">
        <f t="shared" si="24"/>
        <v>26.997693638285604</v>
      </c>
      <c r="J421" t="s">
        <v>21</v>
      </c>
      <c r="K421" t="s">
        <v>22</v>
      </c>
      <c r="L421">
        <v>1324533600</v>
      </c>
      <c r="M421" s="10">
        <f>(((L421/60)/60)/24)+DATE(1970,1,1)</f>
        <v>40899.25</v>
      </c>
      <c r="N421">
        <v>1325052000</v>
      </c>
      <c r="O421" s="10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25"/>
        <v>technology</v>
      </c>
      <c r="T421" t="str">
        <f t="shared" si="26"/>
        <v>web</v>
      </c>
    </row>
    <row r="422" spans="1:20" ht="2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128.46</v>
      </c>
      <c r="G422" t="s">
        <v>20</v>
      </c>
      <c r="H422">
        <v>94</v>
      </c>
      <c r="I422">
        <f t="shared" si="24"/>
        <v>68.329787234042556</v>
      </c>
      <c r="J422" t="s">
        <v>21</v>
      </c>
      <c r="K422" t="s">
        <v>22</v>
      </c>
      <c r="L422">
        <v>1498366800</v>
      </c>
      <c r="M422" s="10">
        <f>(((L422/60)/60)/24)+DATE(1970,1,1)</f>
        <v>42911.208333333328</v>
      </c>
      <c r="N422">
        <v>1499576400</v>
      </c>
      <c r="O422" s="10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25"/>
        <v>theater</v>
      </c>
      <c r="T422" t="str">
        <f t="shared" si="26"/>
        <v>plays</v>
      </c>
    </row>
    <row r="423" spans="1:20" ht="21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63.989361702127653</v>
      </c>
      <c r="G423" t="s">
        <v>14</v>
      </c>
      <c r="H423">
        <v>118</v>
      </c>
      <c r="I423">
        <f t="shared" si="24"/>
        <v>50.974576271186443</v>
      </c>
      <c r="J423" t="s">
        <v>21</v>
      </c>
      <c r="K423" t="s">
        <v>22</v>
      </c>
      <c r="L423">
        <v>1498712400</v>
      </c>
      <c r="M423" s="10">
        <f>(((L423/60)/60)/24)+DATE(1970,1,1)</f>
        <v>42915.208333333328</v>
      </c>
      <c r="N423">
        <v>1501304400</v>
      </c>
      <c r="O423" s="10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25"/>
        <v>technology</v>
      </c>
      <c r="T423" t="str">
        <f t="shared" si="26"/>
        <v>wearables</v>
      </c>
    </row>
    <row r="424" spans="1:20" ht="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127.29885057471265</v>
      </c>
      <c r="G424" t="s">
        <v>20</v>
      </c>
      <c r="H424">
        <v>205</v>
      </c>
      <c r="I424">
        <f t="shared" si="24"/>
        <v>54.024390243902438</v>
      </c>
      <c r="J424" t="s">
        <v>21</v>
      </c>
      <c r="K424" t="s">
        <v>22</v>
      </c>
      <c r="L424">
        <v>1271480400</v>
      </c>
      <c r="M424" s="10">
        <f>(((L424/60)/60)/24)+DATE(1970,1,1)</f>
        <v>40285.208333333336</v>
      </c>
      <c r="N424">
        <v>1273208400</v>
      </c>
      <c r="O424" s="10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25"/>
        <v>theater</v>
      </c>
      <c r="T424" t="str">
        <f t="shared" si="26"/>
        <v>plays</v>
      </c>
    </row>
    <row r="425" spans="1:20" ht="21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10.638024357239512</v>
      </c>
      <c r="G425" t="s">
        <v>14</v>
      </c>
      <c r="H425">
        <v>162</v>
      </c>
      <c r="I425">
        <f t="shared" si="24"/>
        <v>97.055555555555557</v>
      </c>
      <c r="J425" t="s">
        <v>21</v>
      </c>
      <c r="K425" t="s">
        <v>22</v>
      </c>
      <c r="L425">
        <v>1316667600</v>
      </c>
      <c r="M425" s="10">
        <f>(((L425/60)/60)/24)+DATE(1970,1,1)</f>
        <v>40808.208333333336</v>
      </c>
      <c r="N425">
        <v>1316840400</v>
      </c>
      <c r="O425" s="10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25"/>
        <v>food</v>
      </c>
      <c r="T425" t="str">
        <f t="shared" si="26"/>
        <v>food trucks</v>
      </c>
    </row>
    <row r="426" spans="1:20" ht="21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40.470588235294116</v>
      </c>
      <c r="G426" t="s">
        <v>14</v>
      </c>
      <c r="H426">
        <v>83</v>
      </c>
      <c r="I426">
        <f t="shared" si="24"/>
        <v>24.867469879518072</v>
      </c>
      <c r="J426" t="s">
        <v>21</v>
      </c>
      <c r="K426" t="s">
        <v>22</v>
      </c>
      <c r="L426">
        <v>1524027600</v>
      </c>
      <c r="M426" s="10">
        <f>(((L426/60)/60)/24)+DATE(1970,1,1)</f>
        <v>43208.208333333328</v>
      </c>
      <c r="N426">
        <v>1524546000</v>
      </c>
      <c r="O426" s="10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25"/>
        <v>music</v>
      </c>
      <c r="T426" t="str">
        <f t="shared" si="26"/>
        <v>indie rock</v>
      </c>
    </row>
    <row r="427" spans="1:20" ht="2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287.66666666666663</v>
      </c>
      <c r="G427" t="s">
        <v>20</v>
      </c>
      <c r="H427">
        <v>92</v>
      </c>
      <c r="I427">
        <f t="shared" si="24"/>
        <v>84.423913043478265</v>
      </c>
      <c r="J427" t="s">
        <v>21</v>
      </c>
      <c r="K427" t="s">
        <v>22</v>
      </c>
      <c r="L427">
        <v>1438059600</v>
      </c>
      <c r="M427" s="10">
        <f>(((L427/60)/60)/24)+DATE(1970,1,1)</f>
        <v>42213.208333333328</v>
      </c>
      <c r="N427">
        <v>1438578000</v>
      </c>
      <c r="O427" s="10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25"/>
        <v>photography</v>
      </c>
      <c r="T427" t="str">
        <f t="shared" si="26"/>
        <v>photography books</v>
      </c>
    </row>
    <row r="428" spans="1:20" ht="2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572.94444444444446</v>
      </c>
      <c r="G428" t="s">
        <v>20</v>
      </c>
      <c r="H428">
        <v>219</v>
      </c>
      <c r="I428">
        <f t="shared" si="24"/>
        <v>47.091324200913242</v>
      </c>
      <c r="J428" t="s">
        <v>21</v>
      </c>
      <c r="K428" t="s">
        <v>22</v>
      </c>
      <c r="L428">
        <v>1361944800</v>
      </c>
      <c r="M428" s="10">
        <f>(((L428/60)/60)/24)+DATE(1970,1,1)</f>
        <v>41332.25</v>
      </c>
      <c r="N428">
        <v>1362549600</v>
      </c>
      <c r="O428" s="10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25"/>
        <v>theater</v>
      </c>
      <c r="T428" t="str">
        <f t="shared" si="26"/>
        <v>plays</v>
      </c>
    </row>
    <row r="429" spans="1:20" ht="2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112.90429799426933</v>
      </c>
      <c r="G429" t="s">
        <v>20</v>
      </c>
      <c r="H429">
        <v>2526</v>
      </c>
      <c r="I429">
        <f t="shared" si="24"/>
        <v>77.996041171813147</v>
      </c>
      <c r="J429" t="s">
        <v>21</v>
      </c>
      <c r="K429" t="s">
        <v>22</v>
      </c>
      <c r="L429">
        <v>1410584400</v>
      </c>
      <c r="M429" s="10">
        <f>(((L429/60)/60)/24)+DATE(1970,1,1)</f>
        <v>41895.208333333336</v>
      </c>
      <c r="N429">
        <v>1413349200</v>
      </c>
      <c r="O429" s="10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25"/>
        <v>theater</v>
      </c>
      <c r="T429" t="str">
        <f t="shared" si="26"/>
        <v>plays</v>
      </c>
    </row>
    <row r="430" spans="1:20" ht="21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46.387573964497044</v>
      </c>
      <c r="G430" t="s">
        <v>14</v>
      </c>
      <c r="H430">
        <v>747</v>
      </c>
      <c r="I430">
        <f t="shared" si="24"/>
        <v>62.967871485943775</v>
      </c>
      <c r="J430" t="s">
        <v>21</v>
      </c>
      <c r="K430" t="s">
        <v>22</v>
      </c>
      <c r="L430">
        <v>1297404000</v>
      </c>
      <c r="M430" s="10">
        <f>(((L430/60)/60)/24)+DATE(1970,1,1)</f>
        <v>40585.25</v>
      </c>
      <c r="N430">
        <v>1298008800</v>
      </c>
      <c r="O430" s="10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25"/>
        <v>film &amp; video</v>
      </c>
      <c r="T430" t="str">
        <f t="shared" si="26"/>
        <v>animation</v>
      </c>
    </row>
    <row r="431" spans="1:20" ht="2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90.675916230366497</v>
      </c>
      <c r="G431" t="s">
        <v>74</v>
      </c>
      <c r="H431">
        <v>2138</v>
      </c>
      <c r="I431">
        <f t="shared" si="24"/>
        <v>81.006080449017773</v>
      </c>
      <c r="J431" t="s">
        <v>21</v>
      </c>
      <c r="K431" t="s">
        <v>22</v>
      </c>
      <c r="L431">
        <v>1392012000</v>
      </c>
      <c r="M431" s="10">
        <f>(((L431/60)/60)/24)+DATE(1970,1,1)</f>
        <v>41680.25</v>
      </c>
      <c r="N431">
        <v>1394427600</v>
      </c>
      <c r="O431" s="10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25"/>
        <v>photography</v>
      </c>
      <c r="T431" t="str">
        <f t="shared" si="26"/>
        <v>photography books</v>
      </c>
    </row>
    <row r="432" spans="1:20" ht="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67.740740740740748</v>
      </c>
      <c r="G432" t="s">
        <v>14</v>
      </c>
      <c r="H432">
        <v>84</v>
      </c>
      <c r="I432">
        <f t="shared" si="24"/>
        <v>65.321428571428569</v>
      </c>
      <c r="J432" t="s">
        <v>21</v>
      </c>
      <c r="K432" t="s">
        <v>22</v>
      </c>
      <c r="L432">
        <v>1569733200</v>
      </c>
      <c r="M432" s="10">
        <f>(((L432/60)/60)/24)+DATE(1970,1,1)</f>
        <v>43737.208333333328</v>
      </c>
      <c r="N432">
        <v>1572670800</v>
      </c>
      <c r="O432" s="10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25"/>
        <v>theater</v>
      </c>
      <c r="T432" t="str">
        <f t="shared" si="26"/>
        <v>plays</v>
      </c>
    </row>
    <row r="433" spans="1:20" ht="2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192.49019607843135</v>
      </c>
      <c r="G433" t="s">
        <v>20</v>
      </c>
      <c r="H433">
        <v>94</v>
      </c>
      <c r="I433">
        <f t="shared" si="24"/>
        <v>104.43617021276596</v>
      </c>
      <c r="J433" t="s">
        <v>21</v>
      </c>
      <c r="K433" t="s">
        <v>22</v>
      </c>
      <c r="L433">
        <v>1529643600</v>
      </c>
      <c r="M433" s="10">
        <f>(((L433/60)/60)/24)+DATE(1970,1,1)</f>
        <v>43273.208333333328</v>
      </c>
      <c r="N433">
        <v>1531112400</v>
      </c>
      <c r="O433" s="10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25"/>
        <v>theater</v>
      </c>
      <c r="T433" t="str">
        <f t="shared" si="26"/>
        <v>plays</v>
      </c>
    </row>
    <row r="434" spans="1:20" ht="21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82.714285714285722</v>
      </c>
      <c r="G434" t="s">
        <v>14</v>
      </c>
      <c r="H434">
        <v>91</v>
      </c>
      <c r="I434">
        <f t="shared" si="24"/>
        <v>69.989010989010993</v>
      </c>
      <c r="J434" t="s">
        <v>21</v>
      </c>
      <c r="K434" t="s">
        <v>22</v>
      </c>
      <c r="L434">
        <v>1399006800</v>
      </c>
      <c r="M434" s="10">
        <f>(((L434/60)/60)/24)+DATE(1970,1,1)</f>
        <v>41761.208333333336</v>
      </c>
      <c r="N434">
        <v>1400734800</v>
      </c>
      <c r="O434" s="10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25"/>
        <v>theater</v>
      </c>
      <c r="T434" t="str">
        <f t="shared" si="26"/>
        <v>plays</v>
      </c>
    </row>
    <row r="435" spans="1:20" ht="21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54.163920922570021</v>
      </c>
      <c r="G435" t="s">
        <v>14</v>
      </c>
      <c r="H435">
        <v>792</v>
      </c>
      <c r="I435">
        <f t="shared" si="24"/>
        <v>83.023989898989896</v>
      </c>
      <c r="J435" t="s">
        <v>21</v>
      </c>
      <c r="K435" t="s">
        <v>22</v>
      </c>
      <c r="L435">
        <v>1385359200</v>
      </c>
      <c r="M435" s="10">
        <f>(((L435/60)/60)/24)+DATE(1970,1,1)</f>
        <v>41603.25</v>
      </c>
      <c r="N435">
        <v>1386741600</v>
      </c>
      <c r="O435" s="10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25"/>
        <v>film &amp; video</v>
      </c>
      <c r="T435" t="str">
        <f t="shared" si="26"/>
        <v>documentary</v>
      </c>
    </row>
    <row r="436" spans="1:20" ht="2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16.722222222222221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 s="10">
        <f>(((L436/60)/60)/24)+DATE(1970,1,1)</f>
        <v>42705.25</v>
      </c>
      <c r="N436">
        <v>1481781600</v>
      </c>
      <c r="O436" s="10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25"/>
        <v>theater</v>
      </c>
      <c r="T436" t="str">
        <f t="shared" si="26"/>
        <v>plays</v>
      </c>
    </row>
    <row r="437" spans="1:20" ht="2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116.87664041994749</v>
      </c>
      <c r="G437" t="s">
        <v>20</v>
      </c>
      <c r="H437">
        <v>1713</v>
      </c>
      <c r="I437">
        <f t="shared" si="24"/>
        <v>103.98131932282546</v>
      </c>
      <c r="J437" t="s">
        <v>107</v>
      </c>
      <c r="K437" t="s">
        <v>108</v>
      </c>
      <c r="L437">
        <v>1418623200</v>
      </c>
      <c r="M437" s="10">
        <f>(((L437/60)/60)/24)+DATE(1970,1,1)</f>
        <v>41988.25</v>
      </c>
      <c r="N437">
        <v>1419660000</v>
      </c>
      <c r="O437" s="10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25"/>
        <v>theater</v>
      </c>
      <c r="T437" t="str">
        <f t="shared" si="26"/>
        <v>plays</v>
      </c>
    </row>
    <row r="438" spans="1:20" ht="2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1052.1538461538462</v>
      </c>
      <c r="G438" t="s">
        <v>20</v>
      </c>
      <c r="H438">
        <v>249</v>
      </c>
      <c r="I438">
        <f t="shared" si="24"/>
        <v>54.931726907630519</v>
      </c>
      <c r="J438" t="s">
        <v>21</v>
      </c>
      <c r="K438" t="s">
        <v>22</v>
      </c>
      <c r="L438">
        <v>1555736400</v>
      </c>
      <c r="M438" s="10">
        <f>(((L438/60)/60)/24)+DATE(1970,1,1)</f>
        <v>43575.208333333328</v>
      </c>
      <c r="N438">
        <v>1555822800</v>
      </c>
      <c r="O438" s="10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25"/>
        <v>music</v>
      </c>
      <c r="T438" t="str">
        <f t="shared" si="26"/>
        <v>jazz</v>
      </c>
    </row>
    <row r="439" spans="1:20" ht="2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123.07407407407408</v>
      </c>
      <c r="G439" t="s">
        <v>20</v>
      </c>
      <c r="H439">
        <v>192</v>
      </c>
      <c r="I439">
        <f t="shared" si="24"/>
        <v>51.921875</v>
      </c>
      <c r="J439" t="s">
        <v>21</v>
      </c>
      <c r="K439" t="s">
        <v>22</v>
      </c>
      <c r="L439">
        <v>1442120400</v>
      </c>
      <c r="M439" s="10">
        <f>(((L439/60)/60)/24)+DATE(1970,1,1)</f>
        <v>42260.208333333328</v>
      </c>
      <c r="N439">
        <v>1442379600</v>
      </c>
      <c r="O439" s="10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25"/>
        <v>film &amp; video</v>
      </c>
      <c r="T439" t="str">
        <f t="shared" si="26"/>
        <v>animation</v>
      </c>
    </row>
    <row r="440" spans="1:20" ht="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178.63855421686748</v>
      </c>
      <c r="G440" t="s">
        <v>20</v>
      </c>
      <c r="H440">
        <v>247</v>
      </c>
      <c r="I440">
        <f t="shared" si="24"/>
        <v>60.02834008097166</v>
      </c>
      <c r="J440" t="s">
        <v>21</v>
      </c>
      <c r="K440" t="s">
        <v>22</v>
      </c>
      <c r="L440">
        <v>1362376800</v>
      </c>
      <c r="M440" s="10">
        <f>(((L440/60)/60)/24)+DATE(1970,1,1)</f>
        <v>41337.25</v>
      </c>
      <c r="N440">
        <v>1364965200</v>
      </c>
      <c r="O440" s="10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25"/>
        <v>theater</v>
      </c>
      <c r="T440" t="str">
        <f t="shared" si="26"/>
        <v>plays</v>
      </c>
    </row>
    <row r="441" spans="1:20" ht="2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355.28169014084506</v>
      </c>
      <c r="G441" t="s">
        <v>20</v>
      </c>
      <c r="H441">
        <v>2293</v>
      </c>
      <c r="I441">
        <f t="shared" si="24"/>
        <v>44.003488879197555</v>
      </c>
      <c r="J441" t="s">
        <v>21</v>
      </c>
      <c r="K441" t="s">
        <v>22</v>
      </c>
      <c r="L441">
        <v>1478408400</v>
      </c>
      <c r="M441" s="10">
        <f>(((L441/60)/60)/24)+DATE(1970,1,1)</f>
        <v>42680.208333333328</v>
      </c>
      <c r="N441">
        <v>1479016800</v>
      </c>
      <c r="O441" s="10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25"/>
        <v>film &amp; video</v>
      </c>
      <c r="T441" t="str">
        <f t="shared" si="26"/>
        <v>science fiction</v>
      </c>
    </row>
    <row r="442" spans="1:20" ht="2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161.90634146341463</v>
      </c>
      <c r="G442" t="s">
        <v>20</v>
      </c>
      <c r="H442">
        <v>3131</v>
      </c>
      <c r="I442">
        <f t="shared" si="24"/>
        <v>53.003513254551258</v>
      </c>
      <c r="J442" t="s">
        <v>21</v>
      </c>
      <c r="K442" t="s">
        <v>22</v>
      </c>
      <c r="L442">
        <v>1498798800</v>
      </c>
      <c r="M442" s="10">
        <f>(((L442/60)/60)/24)+DATE(1970,1,1)</f>
        <v>42916.208333333328</v>
      </c>
      <c r="N442">
        <v>1499662800</v>
      </c>
      <c r="O442" s="10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25"/>
        <v>film &amp; video</v>
      </c>
      <c r="T442" t="str">
        <f t="shared" si="26"/>
        <v>television</v>
      </c>
    </row>
    <row r="443" spans="1:20" ht="21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24.914285714285715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 s="10">
        <f>(((L443/60)/60)/24)+DATE(1970,1,1)</f>
        <v>41025.208333333336</v>
      </c>
      <c r="N443">
        <v>1337835600</v>
      </c>
      <c r="O443" s="10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25"/>
        <v>technology</v>
      </c>
      <c r="T443" t="str">
        <f t="shared" si="26"/>
        <v>wearables</v>
      </c>
    </row>
    <row r="444" spans="1:20" ht="2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198.72222222222223</v>
      </c>
      <c r="G444" t="s">
        <v>20</v>
      </c>
      <c r="H444">
        <v>143</v>
      </c>
      <c r="I444">
        <f t="shared" si="24"/>
        <v>75.04195804195804</v>
      </c>
      <c r="J444" t="s">
        <v>107</v>
      </c>
      <c r="K444" t="s">
        <v>108</v>
      </c>
      <c r="L444">
        <v>1504328400</v>
      </c>
      <c r="M444" s="10">
        <f>(((L444/60)/60)/24)+DATE(1970,1,1)</f>
        <v>42980.208333333328</v>
      </c>
      <c r="N444">
        <v>1505710800</v>
      </c>
      <c r="O444" s="10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25"/>
        <v>theater</v>
      </c>
      <c r="T444" t="str">
        <f t="shared" si="26"/>
        <v>plays</v>
      </c>
    </row>
    <row r="445" spans="1:20" ht="2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34.752688172043008</v>
      </c>
      <c r="G445" t="s">
        <v>74</v>
      </c>
      <c r="H445">
        <v>90</v>
      </c>
      <c r="I445">
        <f t="shared" si="24"/>
        <v>35.911111111111111</v>
      </c>
      <c r="J445" t="s">
        <v>21</v>
      </c>
      <c r="K445" t="s">
        <v>22</v>
      </c>
      <c r="L445">
        <v>1285822800</v>
      </c>
      <c r="M445" s="10">
        <f>(((L445/60)/60)/24)+DATE(1970,1,1)</f>
        <v>40451.208333333336</v>
      </c>
      <c r="N445">
        <v>1287464400</v>
      </c>
      <c r="O445" s="10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25"/>
        <v>theater</v>
      </c>
      <c r="T445" t="str">
        <f t="shared" si="26"/>
        <v>plays</v>
      </c>
    </row>
    <row r="446" spans="1:20" ht="2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176.41935483870967</v>
      </c>
      <c r="G446" t="s">
        <v>20</v>
      </c>
      <c r="H446">
        <v>296</v>
      </c>
      <c r="I446">
        <f t="shared" si="24"/>
        <v>36.952702702702702</v>
      </c>
      <c r="J446" t="s">
        <v>21</v>
      </c>
      <c r="K446" t="s">
        <v>22</v>
      </c>
      <c r="L446">
        <v>1311483600</v>
      </c>
      <c r="M446" s="10">
        <f>(((L446/60)/60)/24)+DATE(1970,1,1)</f>
        <v>40748.208333333336</v>
      </c>
      <c r="N446">
        <v>1311656400</v>
      </c>
      <c r="O446" s="10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25"/>
        <v>music</v>
      </c>
      <c r="T446" t="str">
        <f t="shared" si="26"/>
        <v>indie rock</v>
      </c>
    </row>
    <row r="447" spans="1:20" ht="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511.38095238095235</v>
      </c>
      <c r="G447" t="s">
        <v>20</v>
      </c>
      <c r="H447">
        <v>170</v>
      </c>
      <c r="I447">
        <f t="shared" si="24"/>
        <v>63.170588235294119</v>
      </c>
      <c r="J447" t="s">
        <v>21</v>
      </c>
      <c r="K447" t="s">
        <v>22</v>
      </c>
      <c r="L447">
        <v>1291356000</v>
      </c>
      <c r="M447" s="10">
        <f>(((L447/60)/60)/24)+DATE(1970,1,1)</f>
        <v>40515.25</v>
      </c>
      <c r="N447">
        <v>1293170400</v>
      </c>
      <c r="O447" s="10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25"/>
        <v>theater</v>
      </c>
      <c r="T447" t="str">
        <f t="shared" si="26"/>
        <v>plays</v>
      </c>
    </row>
    <row r="448" spans="1:20" ht="21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82.044117647058826</v>
      </c>
      <c r="G448" t="s">
        <v>14</v>
      </c>
      <c r="H448">
        <v>186</v>
      </c>
      <c r="I448">
        <f t="shared" si="24"/>
        <v>29.99462365591398</v>
      </c>
      <c r="J448" t="s">
        <v>21</v>
      </c>
      <c r="K448" t="s">
        <v>22</v>
      </c>
      <c r="L448">
        <v>1355810400</v>
      </c>
      <c r="M448" s="10">
        <f>(((L448/60)/60)/24)+DATE(1970,1,1)</f>
        <v>41261.25</v>
      </c>
      <c r="N448">
        <v>1355983200</v>
      </c>
      <c r="O448" s="10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25"/>
        <v>technology</v>
      </c>
      <c r="T448" t="str">
        <f t="shared" si="26"/>
        <v>wearables</v>
      </c>
    </row>
    <row r="449" spans="1:20" ht="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24.326030927835053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 s="10">
        <f>(((L449/60)/60)/24)+DATE(1970,1,1)</f>
        <v>43088.25</v>
      </c>
      <c r="N449">
        <v>1515045600</v>
      </c>
      <c r="O449" s="10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25"/>
        <v>film &amp; video</v>
      </c>
      <c r="T449" t="str">
        <f t="shared" si="26"/>
        <v>television</v>
      </c>
    </row>
    <row r="450" spans="1:20" ht="21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50.482758620689658</v>
      </c>
      <c r="G450" t="s">
        <v>14</v>
      </c>
      <c r="H450">
        <v>605</v>
      </c>
      <c r="I450">
        <f t="shared" si="24"/>
        <v>75.014876033057845</v>
      </c>
      <c r="J450" t="s">
        <v>21</v>
      </c>
      <c r="K450" t="s">
        <v>22</v>
      </c>
      <c r="L450">
        <v>1365915600</v>
      </c>
      <c r="M450" s="10">
        <f>(((L450/60)/60)/24)+DATE(1970,1,1)</f>
        <v>41378.208333333336</v>
      </c>
      <c r="N450">
        <v>1366088400</v>
      </c>
      <c r="O450" s="10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25"/>
        <v>games</v>
      </c>
      <c r="T450" t="str">
        <f t="shared" si="26"/>
        <v>video games</v>
      </c>
    </row>
    <row r="451" spans="1:20" ht="2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967</v>
      </c>
      <c r="G451" t="s">
        <v>20</v>
      </c>
      <c r="H451">
        <v>86</v>
      </c>
      <c r="I451">
        <f t="shared" ref="I451:I514" si="28">(E451/H451)</f>
        <v>101.19767441860465</v>
      </c>
      <c r="J451" t="s">
        <v>36</v>
      </c>
      <c r="K451" t="s">
        <v>37</v>
      </c>
      <c r="L451">
        <v>1551852000</v>
      </c>
      <c r="M451" s="10">
        <f>(((L451/60)/60)/24)+DATE(1970,1,1)</f>
        <v>43530.25</v>
      </c>
      <c r="N451">
        <v>1553317200</v>
      </c>
      <c r="O451" s="10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29">_xlfn.TEXTBEFORE(R451,"/")</f>
        <v>games</v>
      </c>
      <c r="T451" t="str">
        <f t="shared" ref="T451:T514" si="30">_xlfn.TEXTAFTER(R451,"/")</f>
        <v>video games</v>
      </c>
    </row>
    <row r="452" spans="1:20" ht="21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1">(E452/D452)*100</f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10">
        <f>(((L452/60)/60)/24)+DATE(1970,1,1)</f>
        <v>43394.208333333328</v>
      </c>
      <c r="N452">
        <v>1542088800</v>
      </c>
      <c r="O452" s="10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29"/>
        <v>film &amp; video</v>
      </c>
      <c r="T452" t="str">
        <f t="shared" si="30"/>
        <v>animation</v>
      </c>
    </row>
    <row r="453" spans="1:20" ht="2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1"/>
        <v>122.84501347708894</v>
      </c>
      <c r="G453" t="s">
        <v>20</v>
      </c>
      <c r="H453">
        <v>6286</v>
      </c>
      <c r="I453">
        <f t="shared" si="28"/>
        <v>29.001272669424118</v>
      </c>
      <c r="J453" t="s">
        <v>21</v>
      </c>
      <c r="K453" t="s">
        <v>22</v>
      </c>
      <c r="L453">
        <v>1500440400</v>
      </c>
      <c r="M453" s="10">
        <f>(((L453/60)/60)/24)+DATE(1970,1,1)</f>
        <v>42935.208333333328</v>
      </c>
      <c r="N453">
        <v>1503118800</v>
      </c>
      <c r="O453" s="10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29"/>
        <v>music</v>
      </c>
      <c r="T453" t="str">
        <f t="shared" si="30"/>
        <v>rock</v>
      </c>
    </row>
    <row r="454" spans="1:20" ht="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63.4375</v>
      </c>
      <c r="G454" t="s">
        <v>14</v>
      </c>
      <c r="H454">
        <v>31</v>
      </c>
      <c r="I454">
        <f t="shared" si="28"/>
        <v>98.225806451612897</v>
      </c>
      <c r="J454" t="s">
        <v>21</v>
      </c>
      <c r="K454" t="s">
        <v>22</v>
      </c>
      <c r="L454">
        <v>1278392400</v>
      </c>
      <c r="M454" s="10">
        <f>(((L454/60)/60)/24)+DATE(1970,1,1)</f>
        <v>40365.208333333336</v>
      </c>
      <c r="N454">
        <v>1278478800</v>
      </c>
      <c r="O454" s="10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29"/>
        <v>film &amp; video</v>
      </c>
      <c r="T454" t="str">
        <f t="shared" si="30"/>
        <v>drama</v>
      </c>
    </row>
    <row r="455" spans="1:20" ht="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56.331688596491226</v>
      </c>
      <c r="G455" t="s">
        <v>14</v>
      </c>
      <c r="H455">
        <v>1181</v>
      </c>
      <c r="I455">
        <f t="shared" si="28"/>
        <v>87.001693480101608</v>
      </c>
      <c r="J455" t="s">
        <v>21</v>
      </c>
      <c r="K455" t="s">
        <v>22</v>
      </c>
      <c r="L455">
        <v>1480572000</v>
      </c>
      <c r="M455" s="10">
        <f>(((L455/60)/60)/24)+DATE(1970,1,1)</f>
        <v>42705.25</v>
      </c>
      <c r="N455">
        <v>1484114400</v>
      </c>
      <c r="O455" s="10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29"/>
        <v>film &amp; video</v>
      </c>
      <c r="T455" t="str">
        <f t="shared" si="30"/>
        <v>science fiction</v>
      </c>
    </row>
    <row r="456" spans="1:20" ht="21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44.074999999999996</v>
      </c>
      <c r="G456" t="s">
        <v>14</v>
      </c>
      <c r="H456">
        <v>39</v>
      </c>
      <c r="I456">
        <f t="shared" si="28"/>
        <v>45.205128205128204</v>
      </c>
      <c r="J456" t="s">
        <v>21</v>
      </c>
      <c r="K456" t="s">
        <v>22</v>
      </c>
      <c r="L456">
        <v>1382331600</v>
      </c>
      <c r="M456" s="10">
        <f>(((L456/60)/60)/24)+DATE(1970,1,1)</f>
        <v>41568.208333333336</v>
      </c>
      <c r="N456">
        <v>1385445600</v>
      </c>
      <c r="O456" s="10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29"/>
        <v>film &amp; video</v>
      </c>
      <c r="T456" t="str">
        <f t="shared" si="30"/>
        <v>drama</v>
      </c>
    </row>
    <row r="457" spans="1:20" ht="2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118.37253218884121</v>
      </c>
      <c r="G457" t="s">
        <v>20</v>
      </c>
      <c r="H457">
        <v>3727</v>
      </c>
      <c r="I457">
        <f t="shared" si="28"/>
        <v>37.001341561577675</v>
      </c>
      <c r="J457" t="s">
        <v>21</v>
      </c>
      <c r="K457" t="s">
        <v>22</v>
      </c>
      <c r="L457">
        <v>1316754000</v>
      </c>
      <c r="M457" s="10">
        <f>(((L457/60)/60)/24)+DATE(1970,1,1)</f>
        <v>40809.208333333336</v>
      </c>
      <c r="N457">
        <v>1318741200</v>
      </c>
      <c r="O457" s="10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29"/>
        <v>theater</v>
      </c>
      <c r="T457" t="str">
        <f t="shared" si="30"/>
        <v>plays</v>
      </c>
    </row>
    <row r="458" spans="1:20" ht="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104.1243169398907</v>
      </c>
      <c r="G458" t="s">
        <v>20</v>
      </c>
      <c r="H458">
        <v>1605</v>
      </c>
      <c r="I458">
        <f t="shared" si="28"/>
        <v>94.976947040498445</v>
      </c>
      <c r="J458" t="s">
        <v>21</v>
      </c>
      <c r="K458" t="s">
        <v>22</v>
      </c>
      <c r="L458">
        <v>1518242400</v>
      </c>
      <c r="M458" s="10">
        <f>(((L458/60)/60)/24)+DATE(1970,1,1)</f>
        <v>43141.25</v>
      </c>
      <c r="N458">
        <v>1518242400</v>
      </c>
      <c r="O458" s="10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29"/>
        <v>music</v>
      </c>
      <c r="T458" t="str">
        <f t="shared" si="30"/>
        <v>indie rock</v>
      </c>
    </row>
    <row r="459" spans="1:20" ht="21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26.640000000000004</v>
      </c>
      <c r="G459" t="s">
        <v>14</v>
      </c>
      <c r="H459">
        <v>46</v>
      </c>
      <c r="I459">
        <f t="shared" si="28"/>
        <v>28.956521739130434</v>
      </c>
      <c r="J459" t="s">
        <v>21</v>
      </c>
      <c r="K459" t="s">
        <v>22</v>
      </c>
      <c r="L459">
        <v>1476421200</v>
      </c>
      <c r="M459" s="10">
        <f>(((L459/60)/60)/24)+DATE(1970,1,1)</f>
        <v>42657.208333333328</v>
      </c>
      <c r="N459">
        <v>1476594000</v>
      </c>
      <c r="O459" s="10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29"/>
        <v>theater</v>
      </c>
      <c r="T459" t="str">
        <f t="shared" si="30"/>
        <v>plays</v>
      </c>
    </row>
    <row r="460" spans="1:20" ht="2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351.20118343195264</v>
      </c>
      <c r="G460" t="s">
        <v>20</v>
      </c>
      <c r="H460">
        <v>2120</v>
      </c>
      <c r="I460">
        <f t="shared" si="28"/>
        <v>55.993396226415094</v>
      </c>
      <c r="J460" t="s">
        <v>21</v>
      </c>
      <c r="K460" t="s">
        <v>22</v>
      </c>
      <c r="L460">
        <v>1269752400</v>
      </c>
      <c r="M460" s="10">
        <f>(((L460/60)/60)/24)+DATE(1970,1,1)</f>
        <v>40265.208333333336</v>
      </c>
      <c r="N460">
        <v>1273554000</v>
      </c>
      <c r="O460" s="10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29"/>
        <v>theater</v>
      </c>
      <c r="T460" t="str">
        <f t="shared" si="30"/>
        <v>plays</v>
      </c>
    </row>
    <row r="461" spans="1:20" ht="21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90.063492063492063</v>
      </c>
      <c r="G461" t="s">
        <v>14</v>
      </c>
      <c r="H461">
        <v>105</v>
      </c>
      <c r="I461">
        <f t="shared" si="28"/>
        <v>54.038095238095238</v>
      </c>
      <c r="J461" t="s">
        <v>21</v>
      </c>
      <c r="K461" t="s">
        <v>22</v>
      </c>
      <c r="L461">
        <v>1419746400</v>
      </c>
      <c r="M461" s="10">
        <f>(((L461/60)/60)/24)+DATE(1970,1,1)</f>
        <v>42001.25</v>
      </c>
      <c r="N461">
        <v>1421906400</v>
      </c>
      <c r="O461" s="10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29"/>
        <v>film &amp; video</v>
      </c>
      <c r="T461" t="str">
        <f t="shared" si="30"/>
        <v>documentary</v>
      </c>
    </row>
    <row r="462" spans="1:20" ht="2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171.625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10">
        <f>(((L462/60)/60)/24)+DATE(1970,1,1)</f>
        <v>40399.208333333336</v>
      </c>
      <c r="N462">
        <v>1281589200</v>
      </c>
      <c r="O462" s="10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29"/>
        <v>theater</v>
      </c>
      <c r="T462" t="str">
        <f t="shared" si="30"/>
        <v>plays</v>
      </c>
    </row>
    <row r="463" spans="1:20" ht="2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141.04655870445345</v>
      </c>
      <c r="G463" t="s">
        <v>20</v>
      </c>
      <c r="H463">
        <v>2080</v>
      </c>
      <c r="I463">
        <f t="shared" si="28"/>
        <v>66.997115384615384</v>
      </c>
      <c r="J463" t="s">
        <v>21</v>
      </c>
      <c r="K463" t="s">
        <v>22</v>
      </c>
      <c r="L463">
        <v>1398661200</v>
      </c>
      <c r="M463" s="10">
        <f>(((L463/60)/60)/24)+DATE(1970,1,1)</f>
        <v>41757.208333333336</v>
      </c>
      <c r="N463">
        <v>1400389200</v>
      </c>
      <c r="O463" s="10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29"/>
        <v>film &amp; video</v>
      </c>
      <c r="T463" t="str">
        <f t="shared" si="30"/>
        <v>drama</v>
      </c>
    </row>
    <row r="464" spans="1:20" ht="21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30.57944915254237</v>
      </c>
      <c r="G464" t="s">
        <v>14</v>
      </c>
      <c r="H464">
        <v>535</v>
      </c>
      <c r="I464">
        <f t="shared" si="28"/>
        <v>107.91401869158878</v>
      </c>
      <c r="J464" t="s">
        <v>21</v>
      </c>
      <c r="K464" t="s">
        <v>22</v>
      </c>
      <c r="L464">
        <v>1359525600</v>
      </c>
      <c r="M464" s="10">
        <f>(((L464/60)/60)/24)+DATE(1970,1,1)</f>
        <v>41304.25</v>
      </c>
      <c r="N464">
        <v>1362808800</v>
      </c>
      <c r="O464" s="10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29"/>
        <v>games</v>
      </c>
      <c r="T464" t="str">
        <f t="shared" si="30"/>
        <v>mobile games</v>
      </c>
    </row>
    <row r="465" spans="1:20" ht="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108.16455696202532</v>
      </c>
      <c r="G465" t="s">
        <v>20</v>
      </c>
      <c r="H465">
        <v>2105</v>
      </c>
      <c r="I465">
        <f t="shared" si="28"/>
        <v>69.009501187648453</v>
      </c>
      <c r="J465" t="s">
        <v>21</v>
      </c>
      <c r="K465" t="s">
        <v>22</v>
      </c>
      <c r="L465">
        <v>1388469600</v>
      </c>
      <c r="M465" s="10">
        <f>(((L465/60)/60)/24)+DATE(1970,1,1)</f>
        <v>41639.25</v>
      </c>
      <c r="N465">
        <v>1388815200</v>
      </c>
      <c r="O465" s="10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29"/>
        <v>film &amp; video</v>
      </c>
      <c r="T465" t="str">
        <f t="shared" si="30"/>
        <v>animation</v>
      </c>
    </row>
    <row r="466" spans="1:20" ht="2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133.45505617977528</v>
      </c>
      <c r="G466" t="s">
        <v>20</v>
      </c>
      <c r="H466">
        <v>2436</v>
      </c>
      <c r="I466">
        <f t="shared" si="28"/>
        <v>39.006568144499177</v>
      </c>
      <c r="J466" t="s">
        <v>21</v>
      </c>
      <c r="K466" t="s">
        <v>22</v>
      </c>
      <c r="L466">
        <v>1518328800</v>
      </c>
      <c r="M466" s="10">
        <f>(((L466/60)/60)/24)+DATE(1970,1,1)</f>
        <v>43142.25</v>
      </c>
      <c r="N466">
        <v>1519538400</v>
      </c>
      <c r="O466" s="10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29"/>
        <v>theater</v>
      </c>
      <c r="T466" t="str">
        <f t="shared" si="30"/>
        <v>plays</v>
      </c>
    </row>
    <row r="467" spans="1:20" ht="2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187.85106382978722</v>
      </c>
      <c r="G467" t="s">
        <v>20</v>
      </c>
      <c r="H467">
        <v>80</v>
      </c>
      <c r="I467">
        <f t="shared" si="28"/>
        <v>110.3625</v>
      </c>
      <c r="J467" t="s">
        <v>21</v>
      </c>
      <c r="K467" t="s">
        <v>22</v>
      </c>
      <c r="L467">
        <v>1517032800</v>
      </c>
      <c r="M467" s="10">
        <f>(((L467/60)/60)/24)+DATE(1970,1,1)</f>
        <v>43127.25</v>
      </c>
      <c r="N467">
        <v>1517810400</v>
      </c>
      <c r="O467" s="10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29"/>
        <v>publishing</v>
      </c>
      <c r="T467" t="str">
        <f t="shared" si="30"/>
        <v>translations</v>
      </c>
    </row>
    <row r="468" spans="1:20" ht="2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332</v>
      </c>
      <c r="G468" t="s">
        <v>20</v>
      </c>
      <c r="H468">
        <v>42</v>
      </c>
      <c r="I468">
        <f t="shared" si="28"/>
        <v>94.857142857142861</v>
      </c>
      <c r="J468" t="s">
        <v>21</v>
      </c>
      <c r="K468" t="s">
        <v>22</v>
      </c>
      <c r="L468">
        <v>1368594000</v>
      </c>
      <c r="M468" s="10">
        <f>(((L468/60)/60)/24)+DATE(1970,1,1)</f>
        <v>41409.208333333336</v>
      </c>
      <c r="N468">
        <v>1370581200</v>
      </c>
      <c r="O468" s="10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29"/>
        <v>technology</v>
      </c>
      <c r="T468" t="str">
        <f t="shared" si="30"/>
        <v>wearables</v>
      </c>
    </row>
    <row r="469" spans="1:20" ht="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575.21428571428578</v>
      </c>
      <c r="G469" t="s">
        <v>20</v>
      </c>
      <c r="H469">
        <v>139</v>
      </c>
      <c r="I469">
        <f t="shared" si="28"/>
        <v>57.935251798561154</v>
      </c>
      <c r="J469" t="s">
        <v>15</v>
      </c>
      <c r="K469" t="s">
        <v>16</v>
      </c>
      <c r="L469">
        <v>1448258400</v>
      </c>
      <c r="M469" s="10">
        <f>(((L469/60)/60)/24)+DATE(1970,1,1)</f>
        <v>42331.25</v>
      </c>
      <c r="N469">
        <v>1448863200</v>
      </c>
      <c r="O469" s="10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29"/>
        <v>technology</v>
      </c>
      <c r="T469" t="str">
        <f t="shared" si="30"/>
        <v>web</v>
      </c>
    </row>
    <row r="470" spans="1:20" ht="21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40.5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 s="10">
        <f>(((L470/60)/60)/24)+DATE(1970,1,1)</f>
        <v>43569.208333333328</v>
      </c>
      <c r="N470">
        <v>1556600400</v>
      </c>
      <c r="O470" s="10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29"/>
        <v>theater</v>
      </c>
      <c r="T470" t="str">
        <f t="shared" si="30"/>
        <v>plays</v>
      </c>
    </row>
    <row r="471" spans="1:20" ht="2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184.42857142857144</v>
      </c>
      <c r="G471" t="s">
        <v>20</v>
      </c>
      <c r="H471">
        <v>159</v>
      </c>
      <c r="I471">
        <f t="shared" si="28"/>
        <v>64.95597484276729</v>
      </c>
      <c r="J471" t="s">
        <v>21</v>
      </c>
      <c r="K471" t="s">
        <v>22</v>
      </c>
      <c r="L471">
        <v>1431925200</v>
      </c>
      <c r="M471" s="10">
        <f>(((L471/60)/60)/24)+DATE(1970,1,1)</f>
        <v>42142.208333333328</v>
      </c>
      <c r="N471">
        <v>1432098000</v>
      </c>
      <c r="O471" s="10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29"/>
        <v>film &amp; video</v>
      </c>
      <c r="T471" t="str">
        <f t="shared" si="30"/>
        <v>drama</v>
      </c>
    </row>
    <row r="472" spans="1:20" ht="2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285.80555555555554</v>
      </c>
      <c r="G472" t="s">
        <v>20</v>
      </c>
      <c r="H472">
        <v>381</v>
      </c>
      <c r="I472">
        <f t="shared" si="28"/>
        <v>27.00524934383202</v>
      </c>
      <c r="J472" t="s">
        <v>21</v>
      </c>
      <c r="K472" t="s">
        <v>22</v>
      </c>
      <c r="L472">
        <v>1481522400</v>
      </c>
      <c r="M472" s="10">
        <f>(((L472/60)/60)/24)+DATE(1970,1,1)</f>
        <v>42716.25</v>
      </c>
      <c r="N472">
        <v>1482127200</v>
      </c>
      <c r="O472" s="10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29"/>
        <v>technology</v>
      </c>
      <c r="T472" t="str">
        <f t="shared" si="30"/>
        <v>wearables</v>
      </c>
    </row>
    <row r="473" spans="1:20" ht="2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319</v>
      </c>
      <c r="G473" t="s">
        <v>20</v>
      </c>
      <c r="H473">
        <v>194</v>
      </c>
      <c r="I473">
        <f t="shared" si="28"/>
        <v>50.97422680412371</v>
      </c>
      <c r="J473" t="s">
        <v>40</v>
      </c>
      <c r="K473" t="s">
        <v>41</v>
      </c>
      <c r="L473">
        <v>1335934800</v>
      </c>
      <c r="M473" s="10">
        <f>(((L473/60)/60)/24)+DATE(1970,1,1)</f>
        <v>41031.208333333336</v>
      </c>
      <c r="N473">
        <v>1335934800</v>
      </c>
      <c r="O473" s="10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29"/>
        <v>food</v>
      </c>
      <c r="T473" t="str">
        <f t="shared" si="30"/>
        <v>food trucks</v>
      </c>
    </row>
    <row r="474" spans="1:20" ht="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39.234070221066318</v>
      </c>
      <c r="G474" t="s">
        <v>14</v>
      </c>
      <c r="H474">
        <v>575</v>
      </c>
      <c r="I474">
        <f t="shared" si="28"/>
        <v>104.94260869565217</v>
      </c>
      <c r="J474" t="s">
        <v>21</v>
      </c>
      <c r="K474" t="s">
        <v>22</v>
      </c>
      <c r="L474">
        <v>1552280400</v>
      </c>
      <c r="M474" s="10">
        <f>(((L474/60)/60)/24)+DATE(1970,1,1)</f>
        <v>43535.208333333328</v>
      </c>
      <c r="N474">
        <v>1556946000</v>
      </c>
      <c r="O474" s="10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29"/>
        <v>music</v>
      </c>
      <c r="T474" t="str">
        <f t="shared" si="30"/>
        <v>rock</v>
      </c>
    </row>
    <row r="475" spans="1:20" ht="2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178.14000000000001</v>
      </c>
      <c r="G475" t="s">
        <v>20</v>
      </c>
      <c r="H475">
        <v>106</v>
      </c>
      <c r="I475">
        <f t="shared" si="28"/>
        <v>84.028301886792448</v>
      </c>
      <c r="J475" t="s">
        <v>21</v>
      </c>
      <c r="K475" t="s">
        <v>22</v>
      </c>
      <c r="L475">
        <v>1529989200</v>
      </c>
      <c r="M475" s="10">
        <f>(((L475/60)/60)/24)+DATE(1970,1,1)</f>
        <v>43277.208333333328</v>
      </c>
      <c r="N475">
        <v>1530075600</v>
      </c>
      <c r="O475" s="10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29"/>
        <v>music</v>
      </c>
      <c r="T475" t="str">
        <f t="shared" si="30"/>
        <v>electric music</v>
      </c>
    </row>
    <row r="476" spans="1:20" ht="2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365.15</v>
      </c>
      <c r="G476" t="s">
        <v>20</v>
      </c>
      <c r="H476">
        <v>142</v>
      </c>
      <c r="I476">
        <f t="shared" si="28"/>
        <v>102.85915492957747</v>
      </c>
      <c r="J476" t="s">
        <v>21</v>
      </c>
      <c r="K476" t="s">
        <v>22</v>
      </c>
      <c r="L476">
        <v>1418709600</v>
      </c>
      <c r="M476" s="10">
        <f>(((L476/60)/60)/24)+DATE(1970,1,1)</f>
        <v>41989.25</v>
      </c>
      <c r="N476">
        <v>1418796000</v>
      </c>
      <c r="O476" s="10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29"/>
        <v>film &amp; video</v>
      </c>
      <c r="T476" t="str">
        <f t="shared" si="30"/>
        <v>television</v>
      </c>
    </row>
    <row r="477" spans="1:20" ht="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113.94594594594594</v>
      </c>
      <c r="G477" t="s">
        <v>20</v>
      </c>
      <c r="H477">
        <v>211</v>
      </c>
      <c r="I477">
        <f t="shared" si="28"/>
        <v>39.962085308056871</v>
      </c>
      <c r="J477" t="s">
        <v>21</v>
      </c>
      <c r="K477" t="s">
        <v>22</v>
      </c>
      <c r="L477">
        <v>1372136400</v>
      </c>
      <c r="M477" s="10">
        <f>(((L477/60)/60)/24)+DATE(1970,1,1)</f>
        <v>41450.208333333336</v>
      </c>
      <c r="N477">
        <v>1372482000</v>
      </c>
      <c r="O477" s="10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29"/>
        <v>publishing</v>
      </c>
      <c r="T477" t="str">
        <f t="shared" si="30"/>
        <v>translations</v>
      </c>
    </row>
    <row r="478" spans="1:20" ht="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29.828720626631856</v>
      </c>
      <c r="G478" t="s">
        <v>14</v>
      </c>
      <c r="H478">
        <v>1120</v>
      </c>
      <c r="I478">
        <f t="shared" si="28"/>
        <v>51.001785714285717</v>
      </c>
      <c r="J478" t="s">
        <v>21</v>
      </c>
      <c r="K478" t="s">
        <v>22</v>
      </c>
      <c r="L478">
        <v>1533877200</v>
      </c>
      <c r="M478" s="10">
        <f>(((L478/60)/60)/24)+DATE(1970,1,1)</f>
        <v>43322.208333333328</v>
      </c>
      <c r="N478">
        <v>1534395600</v>
      </c>
      <c r="O478" s="10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29"/>
        <v>publishing</v>
      </c>
      <c r="T478" t="str">
        <f t="shared" si="30"/>
        <v>fiction</v>
      </c>
    </row>
    <row r="479" spans="1:20" ht="21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54.270588235294113</v>
      </c>
      <c r="G479" t="s">
        <v>14</v>
      </c>
      <c r="H479">
        <v>113</v>
      </c>
      <c r="I479">
        <f t="shared" si="28"/>
        <v>40.823008849557525</v>
      </c>
      <c r="J479" t="s">
        <v>21</v>
      </c>
      <c r="K479" t="s">
        <v>22</v>
      </c>
      <c r="L479">
        <v>1309064400</v>
      </c>
      <c r="M479" s="10">
        <f>(((L479/60)/60)/24)+DATE(1970,1,1)</f>
        <v>40720.208333333336</v>
      </c>
      <c r="N479">
        <v>1311397200</v>
      </c>
      <c r="O479" s="10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29"/>
        <v>film &amp; video</v>
      </c>
      <c r="T479" t="str">
        <f t="shared" si="30"/>
        <v>science fiction</v>
      </c>
    </row>
    <row r="480" spans="1:20" ht="2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236.34156976744185</v>
      </c>
      <c r="G480" t="s">
        <v>20</v>
      </c>
      <c r="H480">
        <v>2756</v>
      </c>
      <c r="I480">
        <f t="shared" si="28"/>
        <v>58.999637155297535</v>
      </c>
      <c r="J480" t="s">
        <v>21</v>
      </c>
      <c r="K480" t="s">
        <v>22</v>
      </c>
      <c r="L480">
        <v>1425877200</v>
      </c>
      <c r="M480" s="10">
        <f>(((L480/60)/60)/24)+DATE(1970,1,1)</f>
        <v>42072.208333333328</v>
      </c>
      <c r="N480">
        <v>1426914000</v>
      </c>
      <c r="O480" s="10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29"/>
        <v>technology</v>
      </c>
      <c r="T480" t="str">
        <f t="shared" si="30"/>
        <v>wearables</v>
      </c>
    </row>
    <row r="481" spans="1:20" ht="2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512.91666666666663</v>
      </c>
      <c r="G481" t="s">
        <v>20</v>
      </c>
      <c r="H481">
        <v>173</v>
      </c>
      <c r="I481">
        <f t="shared" si="28"/>
        <v>71.156069364161851</v>
      </c>
      <c r="J481" t="s">
        <v>40</v>
      </c>
      <c r="K481" t="s">
        <v>41</v>
      </c>
      <c r="L481">
        <v>1501304400</v>
      </c>
      <c r="M481" s="10">
        <f>(((L481/60)/60)/24)+DATE(1970,1,1)</f>
        <v>42945.208333333328</v>
      </c>
      <c r="N481">
        <v>1501477200</v>
      </c>
      <c r="O481" s="10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29"/>
        <v>food</v>
      </c>
      <c r="T481" t="str">
        <f t="shared" si="30"/>
        <v>food trucks</v>
      </c>
    </row>
    <row r="482" spans="1:20" ht="2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100.65116279069768</v>
      </c>
      <c r="G482" t="s">
        <v>20</v>
      </c>
      <c r="H482">
        <v>87</v>
      </c>
      <c r="I482">
        <f t="shared" si="28"/>
        <v>99.494252873563212</v>
      </c>
      <c r="J482" t="s">
        <v>21</v>
      </c>
      <c r="K482" t="s">
        <v>22</v>
      </c>
      <c r="L482">
        <v>1268287200</v>
      </c>
      <c r="M482" s="10">
        <f>(((L482/60)/60)/24)+DATE(1970,1,1)</f>
        <v>40248.25</v>
      </c>
      <c r="N482">
        <v>1269061200</v>
      </c>
      <c r="O482" s="10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29"/>
        <v>photography</v>
      </c>
      <c r="T482" t="str">
        <f t="shared" si="30"/>
        <v>photography books</v>
      </c>
    </row>
    <row r="483" spans="1:20" ht="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81.348423194303152</v>
      </c>
      <c r="G483" t="s">
        <v>14</v>
      </c>
      <c r="H483">
        <v>1538</v>
      </c>
      <c r="I483">
        <f t="shared" si="28"/>
        <v>103.98634590377114</v>
      </c>
      <c r="J483" t="s">
        <v>21</v>
      </c>
      <c r="K483" t="s">
        <v>22</v>
      </c>
      <c r="L483">
        <v>1412139600</v>
      </c>
      <c r="M483" s="10">
        <f>(((L483/60)/60)/24)+DATE(1970,1,1)</f>
        <v>41913.208333333336</v>
      </c>
      <c r="N483">
        <v>1415772000</v>
      </c>
      <c r="O483" s="10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29"/>
        <v>theater</v>
      </c>
      <c r="T483" t="str">
        <f t="shared" si="30"/>
        <v>plays</v>
      </c>
    </row>
    <row r="484" spans="1:20" ht="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16.404761904761905</v>
      </c>
      <c r="G484" t="s">
        <v>14</v>
      </c>
      <c r="H484">
        <v>9</v>
      </c>
      <c r="I484">
        <f t="shared" si="28"/>
        <v>76.555555555555557</v>
      </c>
      <c r="J484" t="s">
        <v>21</v>
      </c>
      <c r="K484" t="s">
        <v>22</v>
      </c>
      <c r="L484">
        <v>1330063200</v>
      </c>
      <c r="M484" s="10">
        <f>(((L484/60)/60)/24)+DATE(1970,1,1)</f>
        <v>40963.25</v>
      </c>
      <c r="N484">
        <v>1331013600</v>
      </c>
      <c r="O484" s="10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29"/>
        <v>publishing</v>
      </c>
      <c r="T484" t="str">
        <f t="shared" si="30"/>
        <v>fiction</v>
      </c>
    </row>
    <row r="485" spans="1:20" ht="21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52.774617067833695</v>
      </c>
      <c r="G485" t="s">
        <v>14</v>
      </c>
      <c r="H485">
        <v>554</v>
      </c>
      <c r="I485">
        <f t="shared" si="28"/>
        <v>87.068592057761734</v>
      </c>
      <c r="J485" t="s">
        <v>21</v>
      </c>
      <c r="K485" t="s">
        <v>22</v>
      </c>
      <c r="L485">
        <v>1576130400</v>
      </c>
      <c r="M485" s="10">
        <f>(((L485/60)/60)/24)+DATE(1970,1,1)</f>
        <v>43811.25</v>
      </c>
      <c r="N485">
        <v>1576735200</v>
      </c>
      <c r="O485" s="10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29"/>
        <v>theater</v>
      </c>
      <c r="T485" t="str">
        <f t="shared" si="30"/>
        <v>plays</v>
      </c>
    </row>
    <row r="486" spans="1:20" ht="2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260.20608108108109</v>
      </c>
      <c r="G486" t="s">
        <v>20</v>
      </c>
      <c r="H486">
        <v>1572</v>
      </c>
      <c r="I486">
        <f t="shared" si="28"/>
        <v>48.99554707379135</v>
      </c>
      <c r="J486" t="s">
        <v>40</v>
      </c>
      <c r="K486" t="s">
        <v>41</v>
      </c>
      <c r="L486">
        <v>1407128400</v>
      </c>
      <c r="M486" s="10">
        <f>(((L486/60)/60)/24)+DATE(1970,1,1)</f>
        <v>41855.208333333336</v>
      </c>
      <c r="N486">
        <v>1411362000</v>
      </c>
      <c r="O486" s="10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29"/>
        <v>food</v>
      </c>
      <c r="T486" t="str">
        <f t="shared" si="30"/>
        <v>food trucks</v>
      </c>
    </row>
    <row r="487" spans="1:20" ht="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30.73289183222958</v>
      </c>
      <c r="G487" t="s">
        <v>14</v>
      </c>
      <c r="H487">
        <v>648</v>
      </c>
      <c r="I487">
        <f t="shared" si="28"/>
        <v>42.969135802469133</v>
      </c>
      <c r="J487" t="s">
        <v>40</v>
      </c>
      <c r="K487" t="s">
        <v>41</v>
      </c>
      <c r="L487">
        <v>1560142800</v>
      </c>
      <c r="M487" s="10">
        <f>(((L487/60)/60)/24)+DATE(1970,1,1)</f>
        <v>43626.208333333328</v>
      </c>
      <c r="N487">
        <v>1563685200</v>
      </c>
      <c r="O487" s="10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29"/>
        <v>theater</v>
      </c>
      <c r="T487" t="str">
        <f t="shared" si="30"/>
        <v>plays</v>
      </c>
    </row>
    <row r="488" spans="1:20" ht="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13.5</v>
      </c>
      <c r="G488" t="s">
        <v>14</v>
      </c>
      <c r="H488">
        <v>21</v>
      </c>
      <c r="I488">
        <f t="shared" si="28"/>
        <v>33.428571428571431</v>
      </c>
      <c r="J488" t="s">
        <v>40</v>
      </c>
      <c r="K488" t="s">
        <v>41</v>
      </c>
      <c r="L488">
        <v>1520575200</v>
      </c>
      <c r="M488" s="10">
        <f>(((L488/60)/60)/24)+DATE(1970,1,1)</f>
        <v>43168.25</v>
      </c>
      <c r="N488">
        <v>1521867600</v>
      </c>
      <c r="O488" s="10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29"/>
        <v>publishing</v>
      </c>
      <c r="T488" t="str">
        <f t="shared" si="30"/>
        <v>translations</v>
      </c>
    </row>
    <row r="489" spans="1:20" ht="2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178.62556663644605</v>
      </c>
      <c r="G489" t="s">
        <v>20</v>
      </c>
      <c r="H489">
        <v>2346</v>
      </c>
      <c r="I489">
        <f t="shared" si="28"/>
        <v>83.982949701619773</v>
      </c>
      <c r="J489" t="s">
        <v>21</v>
      </c>
      <c r="K489" t="s">
        <v>22</v>
      </c>
      <c r="L489">
        <v>1492664400</v>
      </c>
      <c r="M489" s="10">
        <f>(((L489/60)/60)/24)+DATE(1970,1,1)</f>
        <v>42845.208333333328</v>
      </c>
      <c r="N489">
        <v>1495515600</v>
      </c>
      <c r="O489" s="10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29"/>
        <v>theater</v>
      </c>
      <c r="T489" t="str">
        <f t="shared" si="30"/>
        <v>plays</v>
      </c>
    </row>
    <row r="490" spans="1:20" ht="2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220.0566037735849</v>
      </c>
      <c r="G490" t="s">
        <v>20</v>
      </c>
      <c r="H490">
        <v>115</v>
      </c>
      <c r="I490">
        <f t="shared" si="28"/>
        <v>101.41739130434783</v>
      </c>
      <c r="J490" t="s">
        <v>21</v>
      </c>
      <c r="K490" t="s">
        <v>22</v>
      </c>
      <c r="L490">
        <v>1454479200</v>
      </c>
      <c r="M490" s="10">
        <f>(((L490/60)/60)/24)+DATE(1970,1,1)</f>
        <v>42403.25</v>
      </c>
      <c r="N490">
        <v>1455948000</v>
      </c>
      <c r="O490" s="10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29"/>
        <v>theater</v>
      </c>
      <c r="T490" t="str">
        <f t="shared" si="30"/>
        <v>plays</v>
      </c>
    </row>
    <row r="491" spans="1:20" ht="2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101.5108695652174</v>
      </c>
      <c r="G491" t="s">
        <v>20</v>
      </c>
      <c r="H491">
        <v>85</v>
      </c>
      <c r="I491">
        <f t="shared" si="28"/>
        <v>109.87058823529412</v>
      </c>
      <c r="J491" t="s">
        <v>107</v>
      </c>
      <c r="K491" t="s">
        <v>108</v>
      </c>
      <c r="L491">
        <v>1281934800</v>
      </c>
      <c r="M491" s="10">
        <f>(((L491/60)/60)/24)+DATE(1970,1,1)</f>
        <v>40406.208333333336</v>
      </c>
      <c r="N491">
        <v>1282366800</v>
      </c>
      <c r="O491" s="10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29"/>
        <v>technology</v>
      </c>
      <c r="T491" t="str">
        <f t="shared" si="30"/>
        <v>wearables</v>
      </c>
    </row>
    <row r="492" spans="1:20" ht="2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191.5</v>
      </c>
      <c r="G492" t="s">
        <v>20</v>
      </c>
      <c r="H492">
        <v>144</v>
      </c>
      <c r="I492">
        <f t="shared" si="28"/>
        <v>31.916666666666668</v>
      </c>
      <c r="J492" t="s">
        <v>21</v>
      </c>
      <c r="K492" t="s">
        <v>22</v>
      </c>
      <c r="L492">
        <v>1573970400</v>
      </c>
      <c r="M492" s="10">
        <f>(((L492/60)/60)/24)+DATE(1970,1,1)</f>
        <v>43786.25</v>
      </c>
      <c r="N492">
        <v>1574575200</v>
      </c>
      <c r="O492" s="10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29"/>
        <v>journalism</v>
      </c>
      <c r="T492" t="str">
        <f t="shared" si="30"/>
        <v>audio</v>
      </c>
    </row>
    <row r="493" spans="1:20" ht="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305.34683098591546</v>
      </c>
      <c r="G493" t="s">
        <v>20</v>
      </c>
      <c r="H493">
        <v>2443</v>
      </c>
      <c r="I493">
        <f t="shared" si="28"/>
        <v>70.993450675399103</v>
      </c>
      <c r="J493" t="s">
        <v>21</v>
      </c>
      <c r="K493" t="s">
        <v>22</v>
      </c>
      <c r="L493">
        <v>1372654800</v>
      </c>
      <c r="M493" s="10">
        <f>(((L493/60)/60)/24)+DATE(1970,1,1)</f>
        <v>41456.208333333336</v>
      </c>
      <c r="N493">
        <v>1374901200</v>
      </c>
      <c r="O493" s="10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29"/>
        <v>food</v>
      </c>
      <c r="T493" t="str">
        <f t="shared" si="30"/>
        <v>food trucks</v>
      </c>
    </row>
    <row r="494" spans="1:20" ht="2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23.995287958115181</v>
      </c>
      <c r="G494" t="s">
        <v>74</v>
      </c>
      <c r="H494">
        <v>595</v>
      </c>
      <c r="I494">
        <f t="shared" si="28"/>
        <v>77.026890756302521</v>
      </c>
      <c r="J494" t="s">
        <v>21</v>
      </c>
      <c r="K494" t="s">
        <v>22</v>
      </c>
      <c r="L494">
        <v>1275886800</v>
      </c>
      <c r="M494" s="10">
        <f>(((L494/60)/60)/24)+DATE(1970,1,1)</f>
        <v>40336.208333333336</v>
      </c>
      <c r="N494">
        <v>1278910800</v>
      </c>
      <c r="O494" s="10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29"/>
        <v>film &amp; video</v>
      </c>
      <c r="T494" t="str">
        <f t="shared" si="30"/>
        <v>shorts</v>
      </c>
    </row>
    <row r="495" spans="1:20" ht="2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723.77777777777771</v>
      </c>
      <c r="G495" t="s">
        <v>20</v>
      </c>
      <c r="H495">
        <v>64</v>
      </c>
      <c r="I495">
        <f t="shared" si="28"/>
        <v>101.78125</v>
      </c>
      <c r="J495" t="s">
        <v>21</v>
      </c>
      <c r="K495" t="s">
        <v>22</v>
      </c>
      <c r="L495">
        <v>1561784400</v>
      </c>
      <c r="M495" s="10">
        <f>(((L495/60)/60)/24)+DATE(1970,1,1)</f>
        <v>43645.208333333328</v>
      </c>
      <c r="N495">
        <v>1562907600</v>
      </c>
      <c r="O495" s="10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29"/>
        <v>photography</v>
      </c>
      <c r="T495" t="str">
        <f t="shared" si="30"/>
        <v>photography books</v>
      </c>
    </row>
    <row r="496" spans="1:20" ht="2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547.36</v>
      </c>
      <c r="G496" t="s">
        <v>20</v>
      </c>
      <c r="H496">
        <v>268</v>
      </c>
      <c r="I496">
        <f t="shared" si="28"/>
        <v>51.059701492537314</v>
      </c>
      <c r="J496" t="s">
        <v>21</v>
      </c>
      <c r="K496" t="s">
        <v>22</v>
      </c>
      <c r="L496">
        <v>1332392400</v>
      </c>
      <c r="M496" s="10">
        <f>(((L496/60)/60)/24)+DATE(1970,1,1)</f>
        <v>40990.208333333336</v>
      </c>
      <c r="N496">
        <v>1332478800</v>
      </c>
      <c r="O496" s="10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29"/>
        <v>technology</v>
      </c>
      <c r="T496" t="str">
        <f t="shared" si="30"/>
        <v>wearables</v>
      </c>
    </row>
    <row r="497" spans="1:20" ht="2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414.49999999999994</v>
      </c>
      <c r="G497" t="s">
        <v>20</v>
      </c>
      <c r="H497">
        <v>195</v>
      </c>
      <c r="I497">
        <f t="shared" si="28"/>
        <v>68.02051282051282</v>
      </c>
      <c r="J497" t="s">
        <v>36</v>
      </c>
      <c r="K497" t="s">
        <v>37</v>
      </c>
      <c r="L497">
        <v>1402376400</v>
      </c>
      <c r="M497" s="10">
        <f>(((L497/60)/60)/24)+DATE(1970,1,1)</f>
        <v>41800.208333333336</v>
      </c>
      <c r="N497">
        <v>1402722000</v>
      </c>
      <c r="O497" s="10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29"/>
        <v>theater</v>
      </c>
      <c r="T497" t="str">
        <f t="shared" si="30"/>
        <v>plays</v>
      </c>
    </row>
    <row r="498" spans="1:20" ht="21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0.90696409140369971</v>
      </c>
      <c r="G498" t="s">
        <v>14</v>
      </c>
      <c r="H498">
        <v>54</v>
      </c>
      <c r="I498">
        <f t="shared" si="28"/>
        <v>30.87037037037037</v>
      </c>
      <c r="J498" t="s">
        <v>21</v>
      </c>
      <c r="K498" t="s">
        <v>22</v>
      </c>
      <c r="L498">
        <v>1495342800</v>
      </c>
      <c r="M498" s="10">
        <f>(((L498/60)/60)/24)+DATE(1970,1,1)</f>
        <v>42876.208333333328</v>
      </c>
      <c r="N498">
        <v>1496811600</v>
      </c>
      <c r="O498" s="10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29"/>
        <v>film &amp; video</v>
      </c>
      <c r="T498" t="str">
        <f t="shared" si="30"/>
        <v>animation</v>
      </c>
    </row>
    <row r="499" spans="1:20" ht="21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34.173469387755098</v>
      </c>
      <c r="G499" t="s">
        <v>14</v>
      </c>
      <c r="H499">
        <v>120</v>
      </c>
      <c r="I499">
        <f t="shared" si="28"/>
        <v>27.908333333333335</v>
      </c>
      <c r="J499" t="s">
        <v>21</v>
      </c>
      <c r="K499" t="s">
        <v>22</v>
      </c>
      <c r="L499">
        <v>1482213600</v>
      </c>
      <c r="M499" s="10">
        <f>(((L499/60)/60)/24)+DATE(1970,1,1)</f>
        <v>42724.25</v>
      </c>
      <c r="N499">
        <v>1482213600</v>
      </c>
      <c r="O499" s="10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29"/>
        <v>technology</v>
      </c>
      <c r="T499" t="str">
        <f t="shared" si="30"/>
        <v>wearables</v>
      </c>
    </row>
    <row r="500" spans="1:20" ht="21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23.948810754912099</v>
      </c>
      <c r="G500" t="s">
        <v>14</v>
      </c>
      <c r="H500">
        <v>579</v>
      </c>
      <c r="I500">
        <f t="shared" si="28"/>
        <v>79.994818652849744</v>
      </c>
      <c r="J500" t="s">
        <v>36</v>
      </c>
      <c r="K500" t="s">
        <v>37</v>
      </c>
      <c r="L500">
        <v>1420092000</v>
      </c>
      <c r="M500" s="10">
        <f>(((L500/60)/60)/24)+DATE(1970,1,1)</f>
        <v>42005.25</v>
      </c>
      <c r="N500">
        <v>1420264800</v>
      </c>
      <c r="O500" s="10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29"/>
        <v>technology</v>
      </c>
      <c r="T500" t="str">
        <f t="shared" si="30"/>
        <v>web</v>
      </c>
    </row>
    <row r="501" spans="1:20" ht="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48.072649572649574</v>
      </c>
      <c r="G501" t="s">
        <v>14</v>
      </c>
      <c r="H501">
        <v>2072</v>
      </c>
      <c r="I501">
        <f t="shared" si="28"/>
        <v>38.003378378378379</v>
      </c>
      <c r="J501" t="s">
        <v>21</v>
      </c>
      <c r="K501" t="s">
        <v>22</v>
      </c>
      <c r="L501">
        <v>1458018000</v>
      </c>
      <c r="M501" s="10">
        <f>(((L501/60)/60)/24)+DATE(1970,1,1)</f>
        <v>42444.208333333328</v>
      </c>
      <c r="N501">
        <v>1458450000</v>
      </c>
      <c r="O501" s="10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29"/>
        <v>film &amp; video</v>
      </c>
      <c r="T501" t="str">
        <f t="shared" si="30"/>
        <v>documentary</v>
      </c>
    </row>
    <row r="502" spans="1:20" ht="21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 s="10">
        <f>(((L502/60)/60)/24)+DATE(1970,1,1)</f>
        <v>41395.208333333336</v>
      </c>
      <c r="N502">
        <v>1369803600</v>
      </c>
      <c r="O502" s="10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29"/>
        <v>theater</v>
      </c>
      <c r="T502" t="str">
        <f t="shared" si="30"/>
        <v>plays</v>
      </c>
    </row>
    <row r="503" spans="1:20" ht="21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70.145182291666657</v>
      </c>
      <c r="G503" t="s">
        <v>14</v>
      </c>
      <c r="H503">
        <v>1796</v>
      </c>
      <c r="I503">
        <f t="shared" si="28"/>
        <v>59.990534521158132</v>
      </c>
      <c r="J503" t="s">
        <v>21</v>
      </c>
      <c r="K503" t="s">
        <v>22</v>
      </c>
      <c r="L503">
        <v>1363064400</v>
      </c>
      <c r="M503" s="10">
        <f>(((L503/60)/60)/24)+DATE(1970,1,1)</f>
        <v>41345.208333333336</v>
      </c>
      <c r="N503">
        <v>1363237200</v>
      </c>
      <c r="O503" s="10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29"/>
        <v>film &amp; video</v>
      </c>
      <c r="T503" t="str">
        <f t="shared" si="30"/>
        <v>documentary</v>
      </c>
    </row>
    <row r="504" spans="1:20" ht="2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529.92307692307691</v>
      </c>
      <c r="G504" t="s">
        <v>20</v>
      </c>
      <c r="H504">
        <v>186</v>
      </c>
      <c r="I504">
        <f t="shared" si="28"/>
        <v>37.037634408602152</v>
      </c>
      <c r="J504" t="s">
        <v>26</v>
      </c>
      <c r="K504" t="s">
        <v>27</v>
      </c>
      <c r="L504">
        <v>1343365200</v>
      </c>
      <c r="M504" s="10">
        <f>(((L504/60)/60)/24)+DATE(1970,1,1)</f>
        <v>41117.208333333336</v>
      </c>
      <c r="N504">
        <v>1345870800</v>
      </c>
      <c r="O504" s="10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29"/>
        <v>games</v>
      </c>
      <c r="T504" t="str">
        <f t="shared" si="30"/>
        <v>video games</v>
      </c>
    </row>
    <row r="505" spans="1:20" ht="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180.32549019607845</v>
      </c>
      <c r="G505" t="s">
        <v>20</v>
      </c>
      <c r="H505">
        <v>460</v>
      </c>
      <c r="I505">
        <f t="shared" si="28"/>
        <v>99.963043478260872</v>
      </c>
      <c r="J505" t="s">
        <v>21</v>
      </c>
      <c r="K505" t="s">
        <v>22</v>
      </c>
      <c r="L505">
        <v>1435726800</v>
      </c>
      <c r="M505" s="10">
        <f>(((L505/60)/60)/24)+DATE(1970,1,1)</f>
        <v>42186.208333333328</v>
      </c>
      <c r="N505">
        <v>1437454800</v>
      </c>
      <c r="O505" s="10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29"/>
        <v>film &amp; video</v>
      </c>
      <c r="T505" t="str">
        <f t="shared" si="30"/>
        <v>drama</v>
      </c>
    </row>
    <row r="506" spans="1:20" ht="21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92.320000000000007</v>
      </c>
      <c r="G506" t="s">
        <v>14</v>
      </c>
      <c r="H506">
        <v>62</v>
      </c>
      <c r="I506">
        <f t="shared" si="28"/>
        <v>111.6774193548387</v>
      </c>
      <c r="J506" t="s">
        <v>107</v>
      </c>
      <c r="K506" t="s">
        <v>108</v>
      </c>
      <c r="L506">
        <v>1431925200</v>
      </c>
      <c r="M506" s="10">
        <f>(((L506/60)/60)/24)+DATE(1970,1,1)</f>
        <v>42142.208333333328</v>
      </c>
      <c r="N506">
        <v>1432011600</v>
      </c>
      <c r="O506" s="10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29"/>
        <v>music</v>
      </c>
      <c r="T506" t="str">
        <f t="shared" si="30"/>
        <v>rock</v>
      </c>
    </row>
    <row r="507" spans="1:20" ht="21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13.901001112347053</v>
      </c>
      <c r="G507" t="s">
        <v>14</v>
      </c>
      <c r="H507">
        <v>347</v>
      </c>
      <c r="I507">
        <f t="shared" si="28"/>
        <v>36.014409221902014</v>
      </c>
      <c r="J507" t="s">
        <v>21</v>
      </c>
      <c r="K507" t="s">
        <v>22</v>
      </c>
      <c r="L507">
        <v>1362722400</v>
      </c>
      <c r="M507" s="10">
        <f>(((L507/60)/60)/24)+DATE(1970,1,1)</f>
        <v>41341.25</v>
      </c>
      <c r="N507">
        <v>1366347600</v>
      </c>
      <c r="O507" s="10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29"/>
        <v>publishing</v>
      </c>
      <c r="T507" t="str">
        <f t="shared" si="30"/>
        <v>radio &amp; podcasts</v>
      </c>
    </row>
    <row r="508" spans="1:20" ht="2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927.07777777777767</v>
      </c>
      <c r="G508" t="s">
        <v>20</v>
      </c>
      <c r="H508">
        <v>2528</v>
      </c>
      <c r="I508">
        <f t="shared" si="28"/>
        <v>66.010284810126578</v>
      </c>
      <c r="J508" t="s">
        <v>21</v>
      </c>
      <c r="K508" t="s">
        <v>22</v>
      </c>
      <c r="L508">
        <v>1511416800</v>
      </c>
      <c r="M508" s="10">
        <f>(((L508/60)/60)/24)+DATE(1970,1,1)</f>
        <v>43062.25</v>
      </c>
      <c r="N508">
        <v>1512885600</v>
      </c>
      <c r="O508" s="10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29"/>
        <v>theater</v>
      </c>
      <c r="T508" t="str">
        <f t="shared" si="30"/>
        <v>plays</v>
      </c>
    </row>
    <row r="509" spans="1:20" ht="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39.857142857142861</v>
      </c>
      <c r="G509" t="s">
        <v>14</v>
      </c>
      <c r="H509">
        <v>19</v>
      </c>
      <c r="I509">
        <f t="shared" si="28"/>
        <v>44.05263157894737</v>
      </c>
      <c r="J509" t="s">
        <v>21</v>
      </c>
      <c r="K509" t="s">
        <v>22</v>
      </c>
      <c r="L509">
        <v>1365483600</v>
      </c>
      <c r="M509" s="10">
        <f>(((L509/60)/60)/24)+DATE(1970,1,1)</f>
        <v>41373.208333333336</v>
      </c>
      <c r="N509">
        <v>1369717200</v>
      </c>
      <c r="O509" s="10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29"/>
        <v>technology</v>
      </c>
      <c r="T509" t="str">
        <f t="shared" si="30"/>
        <v>web</v>
      </c>
    </row>
    <row r="510" spans="1:20" ht="2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112.22929936305732</v>
      </c>
      <c r="G510" t="s">
        <v>20</v>
      </c>
      <c r="H510">
        <v>3657</v>
      </c>
      <c r="I510">
        <f t="shared" si="28"/>
        <v>52.999726551818434</v>
      </c>
      <c r="J510" t="s">
        <v>21</v>
      </c>
      <c r="K510" t="s">
        <v>22</v>
      </c>
      <c r="L510">
        <v>1532840400</v>
      </c>
      <c r="M510" s="10">
        <f>(((L510/60)/60)/24)+DATE(1970,1,1)</f>
        <v>43310.208333333328</v>
      </c>
      <c r="N510">
        <v>1534654800</v>
      </c>
      <c r="O510" s="10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29"/>
        <v>theater</v>
      </c>
      <c r="T510" t="str">
        <f t="shared" si="30"/>
        <v>plays</v>
      </c>
    </row>
    <row r="511" spans="1:20" ht="21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70.925816023738875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 s="10">
        <f>(((L511/60)/60)/24)+DATE(1970,1,1)</f>
        <v>41034.208333333336</v>
      </c>
      <c r="N511">
        <v>1337058000</v>
      </c>
      <c r="O511" s="10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29"/>
        <v>theater</v>
      </c>
      <c r="T511" t="str">
        <f t="shared" si="30"/>
        <v>plays</v>
      </c>
    </row>
    <row r="512" spans="1:20" ht="2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119.08974358974358</v>
      </c>
      <c r="G512" t="s">
        <v>20</v>
      </c>
      <c r="H512">
        <v>131</v>
      </c>
      <c r="I512">
        <f t="shared" si="28"/>
        <v>70.908396946564892</v>
      </c>
      <c r="J512" t="s">
        <v>26</v>
      </c>
      <c r="K512" t="s">
        <v>27</v>
      </c>
      <c r="L512">
        <v>1527742800</v>
      </c>
      <c r="M512" s="10">
        <f>(((L512/60)/60)/24)+DATE(1970,1,1)</f>
        <v>43251.208333333328</v>
      </c>
      <c r="N512">
        <v>1529816400</v>
      </c>
      <c r="O512" s="10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29"/>
        <v>film &amp; video</v>
      </c>
      <c r="T512" t="str">
        <f t="shared" si="30"/>
        <v>drama</v>
      </c>
    </row>
    <row r="513" spans="1:20" ht="21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24.017591339648174</v>
      </c>
      <c r="G513" t="s">
        <v>14</v>
      </c>
      <c r="H513">
        <v>362</v>
      </c>
      <c r="I513">
        <f t="shared" si="28"/>
        <v>98.060773480662988</v>
      </c>
      <c r="J513" t="s">
        <v>21</v>
      </c>
      <c r="K513" t="s">
        <v>22</v>
      </c>
      <c r="L513">
        <v>1564030800</v>
      </c>
      <c r="M513" s="10">
        <f>(((L513/60)/60)/24)+DATE(1970,1,1)</f>
        <v>43671.208333333328</v>
      </c>
      <c r="N513">
        <v>1564894800</v>
      </c>
      <c r="O513" s="10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29"/>
        <v>theater</v>
      </c>
      <c r="T513" t="str">
        <f t="shared" si="30"/>
        <v>plays</v>
      </c>
    </row>
    <row r="514" spans="1:20" ht="2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139.31868131868131</v>
      </c>
      <c r="G514" t="s">
        <v>20</v>
      </c>
      <c r="H514">
        <v>239</v>
      </c>
      <c r="I514">
        <f t="shared" si="28"/>
        <v>53.046025104602514</v>
      </c>
      <c r="J514" t="s">
        <v>21</v>
      </c>
      <c r="K514" t="s">
        <v>22</v>
      </c>
      <c r="L514">
        <v>1404536400</v>
      </c>
      <c r="M514" s="10">
        <f>(((L514/60)/60)/24)+DATE(1970,1,1)</f>
        <v>41825.208333333336</v>
      </c>
      <c r="N514">
        <v>1404622800</v>
      </c>
      <c r="O514" s="10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29"/>
        <v>games</v>
      </c>
      <c r="T514" t="str">
        <f t="shared" si="30"/>
        <v>video games</v>
      </c>
    </row>
    <row r="515" spans="1:20" ht="2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39.277108433734945</v>
      </c>
      <c r="G515" t="s">
        <v>74</v>
      </c>
      <c r="H515">
        <v>35</v>
      </c>
      <c r="I515">
        <f t="shared" ref="I515:I578" si="32">(E515/H515)</f>
        <v>93.142857142857139</v>
      </c>
      <c r="J515" t="s">
        <v>21</v>
      </c>
      <c r="K515" t="s">
        <v>22</v>
      </c>
      <c r="L515">
        <v>1284008400</v>
      </c>
      <c r="M515" s="10">
        <f>(((L515/60)/60)/24)+DATE(1970,1,1)</f>
        <v>40430.208333333336</v>
      </c>
      <c r="N515">
        <v>1284181200</v>
      </c>
      <c r="O515" s="10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33">_xlfn.TEXTBEFORE(R515,"/")</f>
        <v>film &amp; video</v>
      </c>
      <c r="T515" t="str">
        <f t="shared" ref="T515:T578" si="34">_xlfn.TEXTAFTER(R515,"/")</f>
        <v>television</v>
      </c>
    </row>
    <row r="516" spans="1:20" ht="2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5">(E516/D516)*100</f>
        <v>22.439077144917089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10">
        <f>(((L516/60)/60)/24)+DATE(1970,1,1)</f>
        <v>41614.25</v>
      </c>
      <c r="N516">
        <v>1386741600</v>
      </c>
      <c r="O516" s="10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33"/>
        <v>music</v>
      </c>
      <c r="T516" t="str">
        <f t="shared" si="34"/>
        <v>rock</v>
      </c>
    </row>
    <row r="517" spans="1:20" ht="21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5"/>
        <v>55.779069767441861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10">
        <f>(((L517/60)/60)/24)+DATE(1970,1,1)</f>
        <v>40900.25</v>
      </c>
      <c r="N517">
        <v>1324792800</v>
      </c>
      <c r="O517" s="10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33"/>
        <v>theater</v>
      </c>
      <c r="T517" t="str">
        <f t="shared" si="34"/>
        <v>plays</v>
      </c>
    </row>
    <row r="518" spans="1:20" ht="21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42.523125996810208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10">
        <f>(((L518/60)/60)/24)+DATE(1970,1,1)</f>
        <v>40396.208333333336</v>
      </c>
      <c r="N518">
        <v>1284354000</v>
      </c>
      <c r="O518" s="10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33"/>
        <v>publishing</v>
      </c>
      <c r="T518" t="str">
        <f t="shared" si="34"/>
        <v>nonfiction</v>
      </c>
    </row>
    <row r="519" spans="1:20" ht="2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112.00000000000001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10">
        <f>(((L519/60)/60)/24)+DATE(1970,1,1)</f>
        <v>42860.208333333328</v>
      </c>
      <c r="N519">
        <v>1494392400</v>
      </c>
      <c r="O519" s="10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33"/>
        <v>food</v>
      </c>
      <c r="T519" t="str">
        <f t="shared" si="34"/>
        <v>food trucks</v>
      </c>
    </row>
    <row r="520" spans="1:20" ht="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7.0681818181818183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10">
        <f>(((L520/60)/60)/24)+DATE(1970,1,1)</f>
        <v>43154.25</v>
      </c>
      <c r="N520">
        <v>1519538400</v>
      </c>
      <c r="O520" s="10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33"/>
        <v>film &amp; video</v>
      </c>
      <c r="T520" t="str">
        <f t="shared" si="34"/>
        <v>animation</v>
      </c>
    </row>
    <row r="521" spans="1:20" ht="2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101.74563871693867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10">
        <f>(((L521/60)/60)/24)+DATE(1970,1,1)</f>
        <v>42012.25</v>
      </c>
      <c r="N521">
        <v>1421906400</v>
      </c>
      <c r="O521" s="10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33"/>
        <v>music</v>
      </c>
      <c r="T521" t="str">
        <f t="shared" si="34"/>
        <v>rock</v>
      </c>
    </row>
    <row r="522" spans="1:20" ht="2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425.75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10">
        <f>(((L522/60)/60)/24)+DATE(1970,1,1)</f>
        <v>43574.208333333328</v>
      </c>
      <c r="N522">
        <v>1555909200</v>
      </c>
      <c r="O522" s="10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33"/>
        <v>theater</v>
      </c>
      <c r="T522" t="str">
        <f t="shared" si="34"/>
        <v>plays</v>
      </c>
    </row>
    <row r="523" spans="1:20" ht="2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145.53947368421052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10">
        <f>(((L523/60)/60)/24)+DATE(1970,1,1)</f>
        <v>42605.208333333328</v>
      </c>
      <c r="N523">
        <v>1472446800</v>
      </c>
      <c r="O523" s="10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33"/>
        <v>film &amp; video</v>
      </c>
      <c r="T523" t="str">
        <f t="shared" si="34"/>
        <v>drama</v>
      </c>
    </row>
    <row r="524" spans="1:20" ht="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32.453465346534657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10">
        <f>(((L524/60)/60)/24)+DATE(1970,1,1)</f>
        <v>41093.208333333336</v>
      </c>
      <c r="N524">
        <v>1342328400</v>
      </c>
      <c r="O524" s="10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33"/>
        <v>film &amp; video</v>
      </c>
      <c r="T524" t="str">
        <f t="shared" si="34"/>
        <v>shorts</v>
      </c>
    </row>
    <row r="525" spans="1:20" ht="2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700.33333333333326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10">
        <f>(((L525/60)/60)/24)+DATE(1970,1,1)</f>
        <v>40241.25</v>
      </c>
      <c r="N525">
        <v>1268114400</v>
      </c>
      <c r="O525" s="10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33"/>
        <v>film &amp; video</v>
      </c>
      <c r="T525" t="str">
        <f t="shared" si="34"/>
        <v>shorts</v>
      </c>
    </row>
    <row r="526" spans="1:20" ht="21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83.904860392967933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10">
        <f>(((L526/60)/60)/24)+DATE(1970,1,1)</f>
        <v>40294.208333333336</v>
      </c>
      <c r="N526">
        <v>1273381200</v>
      </c>
      <c r="O526" s="10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33"/>
        <v>theater</v>
      </c>
      <c r="T526" t="str">
        <f t="shared" si="34"/>
        <v>plays</v>
      </c>
    </row>
    <row r="527" spans="1:20" ht="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84.19047619047619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10">
        <f>(((L527/60)/60)/24)+DATE(1970,1,1)</f>
        <v>40505.25</v>
      </c>
      <c r="N527">
        <v>1290837600</v>
      </c>
      <c r="O527" s="10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33"/>
        <v>technology</v>
      </c>
      <c r="T527" t="str">
        <f t="shared" si="34"/>
        <v>wearables</v>
      </c>
    </row>
    <row r="528" spans="1:20" ht="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155.95180722891567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10">
        <f>(((L528/60)/60)/24)+DATE(1970,1,1)</f>
        <v>42364.25</v>
      </c>
      <c r="N528">
        <v>1454306400</v>
      </c>
      <c r="O528" s="10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33"/>
        <v>theater</v>
      </c>
      <c r="T528" t="str">
        <f t="shared" si="34"/>
        <v>plays</v>
      </c>
    </row>
    <row r="529" spans="1:20" ht="21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99.619450317124731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10">
        <f>(((L529/60)/60)/24)+DATE(1970,1,1)</f>
        <v>42405.25</v>
      </c>
      <c r="N529">
        <v>1457762400</v>
      </c>
      <c r="O529" s="10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33"/>
        <v>film &amp; video</v>
      </c>
      <c r="T529" t="str">
        <f t="shared" si="34"/>
        <v>animation</v>
      </c>
    </row>
    <row r="530" spans="1:20" ht="21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80.300000000000011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10">
        <f>(((L530/60)/60)/24)+DATE(1970,1,1)</f>
        <v>41601.25</v>
      </c>
      <c r="N530">
        <v>1389074400</v>
      </c>
      <c r="O530" s="10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33"/>
        <v>music</v>
      </c>
      <c r="T530" t="str">
        <f t="shared" si="34"/>
        <v>indie rock</v>
      </c>
    </row>
    <row r="531" spans="1:20" ht="21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11.254901960784313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10">
        <f>(((L531/60)/60)/24)+DATE(1970,1,1)</f>
        <v>41769.208333333336</v>
      </c>
      <c r="N531">
        <v>1402117200</v>
      </c>
      <c r="O531" s="10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33"/>
        <v>games</v>
      </c>
      <c r="T531" t="str">
        <f t="shared" si="34"/>
        <v>video games</v>
      </c>
    </row>
    <row r="532" spans="1:20" ht="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91.740952380952379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10">
        <f>(((L532/60)/60)/24)+DATE(1970,1,1)</f>
        <v>40421.208333333336</v>
      </c>
      <c r="N532">
        <v>1284440400</v>
      </c>
      <c r="O532" s="10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33"/>
        <v>publishing</v>
      </c>
      <c r="T532" t="str">
        <f t="shared" si="34"/>
        <v>fiction</v>
      </c>
    </row>
    <row r="533" spans="1:20" ht="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95.521156936261391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10">
        <f>(((L533/60)/60)/24)+DATE(1970,1,1)</f>
        <v>41589.25</v>
      </c>
      <c r="N533">
        <v>1388988000</v>
      </c>
      <c r="O533" s="10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33"/>
        <v>games</v>
      </c>
      <c r="T533" t="str">
        <f t="shared" si="34"/>
        <v>video games</v>
      </c>
    </row>
    <row r="534" spans="1:20" ht="2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502.87499999999994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10">
        <f>(((L534/60)/60)/24)+DATE(1970,1,1)</f>
        <v>43125.25</v>
      </c>
      <c r="N534">
        <v>1516946400</v>
      </c>
      <c r="O534" s="10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33"/>
        <v>theater</v>
      </c>
      <c r="T534" t="str">
        <f t="shared" si="34"/>
        <v>plays</v>
      </c>
    </row>
    <row r="535" spans="1:20" ht="2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159.24394463667818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10">
        <f>(((L535/60)/60)/24)+DATE(1970,1,1)</f>
        <v>41479.208333333336</v>
      </c>
      <c r="N535">
        <v>1377752400</v>
      </c>
      <c r="O535" s="10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33"/>
        <v>music</v>
      </c>
      <c r="T535" t="str">
        <f t="shared" si="34"/>
        <v>indie rock</v>
      </c>
    </row>
    <row r="536" spans="1:20" ht="21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15.022446689113355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10">
        <f>(((L536/60)/60)/24)+DATE(1970,1,1)</f>
        <v>43329.208333333328</v>
      </c>
      <c r="N536">
        <v>1534568400</v>
      </c>
      <c r="O536" s="10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33"/>
        <v>film &amp; video</v>
      </c>
      <c r="T536" t="str">
        <f t="shared" si="34"/>
        <v>drama</v>
      </c>
    </row>
    <row r="537" spans="1:20" ht="2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482.03846153846149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10">
        <f>(((L537/60)/60)/24)+DATE(1970,1,1)</f>
        <v>43259.208333333328</v>
      </c>
      <c r="N537">
        <v>1528606800</v>
      </c>
      <c r="O537" s="10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33"/>
        <v>theater</v>
      </c>
      <c r="T537" t="str">
        <f t="shared" si="34"/>
        <v>plays</v>
      </c>
    </row>
    <row r="538" spans="1:20" ht="2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149.96938775510205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10">
        <f>(((L538/60)/60)/24)+DATE(1970,1,1)</f>
        <v>40414.208333333336</v>
      </c>
      <c r="N538">
        <v>1284872400</v>
      </c>
      <c r="O538" s="10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33"/>
        <v>publishing</v>
      </c>
      <c r="T538" t="str">
        <f t="shared" si="34"/>
        <v>fiction</v>
      </c>
    </row>
    <row r="539" spans="1:20" ht="2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117.22156398104266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10">
        <f>(((L539/60)/60)/24)+DATE(1970,1,1)</f>
        <v>43342.208333333328</v>
      </c>
      <c r="N539">
        <v>1537592400</v>
      </c>
      <c r="O539" s="10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33"/>
        <v>film &amp; video</v>
      </c>
      <c r="T539" t="str">
        <f t="shared" si="34"/>
        <v>documentary</v>
      </c>
    </row>
    <row r="540" spans="1:20" ht="21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37.695968274950431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10">
        <f>(((L540/60)/60)/24)+DATE(1970,1,1)</f>
        <v>41539.208333333336</v>
      </c>
      <c r="N540">
        <v>1381208400</v>
      </c>
      <c r="O540" s="10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33"/>
        <v>games</v>
      </c>
      <c r="T540" t="str">
        <f t="shared" si="34"/>
        <v>mobile games</v>
      </c>
    </row>
    <row r="541" spans="1:20" ht="21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72.653061224489804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10">
        <f>(((L541/60)/60)/24)+DATE(1970,1,1)</f>
        <v>43647.208333333328</v>
      </c>
      <c r="N541">
        <v>1562475600</v>
      </c>
      <c r="O541" s="10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33"/>
        <v>food</v>
      </c>
      <c r="T541" t="str">
        <f t="shared" si="34"/>
        <v>food trucks</v>
      </c>
    </row>
    <row r="542" spans="1:20" ht="2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265.98113207547169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10">
        <f>(((L542/60)/60)/24)+DATE(1970,1,1)</f>
        <v>43225.208333333328</v>
      </c>
      <c r="N542">
        <v>1527397200</v>
      </c>
      <c r="O542" s="10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33"/>
        <v>photography</v>
      </c>
      <c r="T542" t="str">
        <f t="shared" si="34"/>
        <v>photography books</v>
      </c>
    </row>
    <row r="543" spans="1:20" ht="21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24.205617977528089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10">
        <f>(((L543/60)/60)/24)+DATE(1970,1,1)</f>
        <v>42165.208333333328</v>
      </c>
      <c r="N543">
        <v>1436158800</v>
      </c>
      <c r="O543" s="10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33"/>
        <v>games</v>
      </c>
      <c r="T543" t="str">
        <f t="shared" si="34"/>
        <v>mobile games</v>
      </c>
    </row>
    <row r="544" spans="1:20" ht="21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2.5064935064935066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10">
        <f>(((L544/60)/60)/24)+DATE(1970,1,1)</f>
        <v>42391.25</v>
      </c>
      <c r="N544">
        <v>1456034400</v>
      </c>
      <c r="O544" s="10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33"/>
        <v>music</v>
      </c>
      <c r="T544" t="str">
        <f t="shared" si="34"/>
        <v>indie rock</v>
      </c>
    </row>
    <row r="545" spans="1:20" ht="21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16.329799764428738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10">
        <f>(((L545/60)/60)/24)+DATE(1970,1,1)</f>
        <v>41528.208333333336</v>
      </c>
      <c r="N545">
        <v>1380171600</v>
      </c>
      <c r="O545" s="10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33"/>
        <v>games</v>
      </c>
      <c r="T545" t="str">
        <f t="shared" si="34"/>
        <v>video games</v>
      </c>
    </row>
    <row r="546" spans="1:20" ht="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276.5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10">
        <f>(((L546/60)/60)/24)+DATE(1970,1,1)</f>
        <v>42377.25</v>
      </c>
      <c r="N546">
        <v>1453356000</v>
      </c>
      <c r="O546" s="10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33"/>
        <v>music</v>
      </c>
      <c r="T546" t="str">
        <f t="shared" si="34"/>
        <v>rock</v>
      </c>
    </row>
    <row r="547" spans="1:20" ht="21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88.803571428571431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10">
        <f>(((L547/60)/60)/24)+DATE(1970,1,1)</f>
        <v>43824.25</v>
      </c>
      <c r="N547">
        <v>1578981600</v>
      </c>
      <c r="O547" s="10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33"/>
        <v>theater</v>
      </c>
      <c r="T547" t="str">
        <f t="shared" si="34"/>
        <v>plays</v>
      </c>
    </row>
    <row r="548" spans="1:20" ht="2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163.57142857142856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10">
        <f>(((L548/60)/60)/24)+DATE(1970,1,1)</f>
        <v>43360.208333333328</v>
      </c>
      <c r="N548">
        <v>1537419600</v>
      </c>
      <c r="O548" s="10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33"/>
        <v>theater</v>
      </c>
      <c r="T548" t="str">
        <f t="shared" si="34"/>
        <v>plays</v>
      </c>
    </row>
    <row r="549" spans="1:20" ht="2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10">
        <f>(((L549/60)/60)/24)+DATE(1970,1,1)</f>
        <v>42029.25</v>
      </c>
      <c r="N549">
        <v>1423202400</v>
      </c>
      <c r="O549" s="10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33"/>
        <v>film &amp; video</v>
      </c>
      <c r="T549" t="str">
        <f t="shared" si="34"/>
        <v>drama</v>
      </c>
    </row>
    <row r="550" spans="1:20" ht="2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270.91376701966715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10">
        <f>(((L550/60)/60)/24)+DATE(1970,1,1)</f>
        <v>42461.208333333328</v>
      </c>
      <c r="N550">
        <v>1460610000</v>
      </c>
      <c r="O550" s="10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33"/>
        <v>theater</v>
      </c>
      <c r="T550" t="str">
        <f t="shared" si="34"/>
        <v>plays</v>
      </c>
    </row>
    <row r="551" spans="1:20" ht="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284.21355932203392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10">
        <f>(((L551/60)/60)/24)+DATE(1970,1,1)</f>
        <v>41422.208333333336</v>
      </c>
      <c r="N551">
        <v>1370494800</v>
      </c>
      <c r="O551" s="10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33"/>
        <v>technology</v>
      </c>
      <c r="T551" t="str">
        <f t="shared" si="34"/>
        <v>wearables</v>
      </c>
    </row>
    <row r="552" spans="1:20" ht="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10">
        <f>(((L552/60)/60)/24)+DATE(1970,1,1)</f>
        <v>40968.25</v>
      </c>
      <c r="N552">
        <v>1332306000</v>
      </c>
      <c r="O552" s="10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33"/>
        <v>music</v>
      </c>
      <c r="T552" t="str">
        <f t="shared" si="34"/>
        <v>indie rock</v>
      </c>
    </row>
    <row r="553" spans="1:20" ht="21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58.6329816768462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10">
        <f>(((L553/60)/60)/24)+DATE(1970,1,1)</f>
        <v>41993.25</v>
      </c>
      <c r="N553">
        <v>1422511200</v>
      </c>
      <c r="O553" s="10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33"/>
        <v>technology</v>
      </c>
      <c r="T553" t="str">
        <f t="shared" si="34"/>
        <v>web</v>
      </c>
    </row>
    <row r="554" spans="1:20" ht="21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98.51111111111112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10">
        <f>(((L554/60)/60)/24)+DATE(1970,1,1)</f>
        <v>42700.25</v>
      </c>
      <c r="N554">
        <v>1480312800</v>
      </c>
      <c r="O554" s="10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33"/>
        <v>theater</v>
      </c>
      <c r="T554" t="str">
        <f t="shared" si="34"/>
        <v>plays</v>
      </c>
    </row>
    <row r="555" spans="1:20" ht="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43.975381008206334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10">
        <f>(((L555/60)/60)/24)+DATE(1970,1,1)</f>
        <v>40545.25</v>
      </c>
      <c r="N555">
        <v>1294034400</v>
      </c>
      <c r="O555" s="10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33"/>
        <v>music</v>
      </c>
      <c r="T555" t="str">
        <f t="shared" si="34"/>
        <v>rock</v>
      </c>
    </row>
    <row r="556" spans="1:20" ht="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151.66315789473683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10">
        <f>(((L556/60)/60)/24)+DATE(1970,1,1)</f>
        <v>42723.25</v>
      </c>
      <c r="N556">
        <v>1482645600</v>
      </c>
      <c r="O556" s="10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33"/>
        <v>music</v>
      </c>
      <c r="T556" t="str">
        <f t="shared" si="34"/>
        <v>indie rock</v>
      </c>
    </row>
    <row r="557" spans="1:20" ht="2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223.63492063492063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10">
        <f>(((L557/60)/60)/24)+DATE(1970,1,1)</f>
        <v>41731.208333333336</v>
      </c>
      <c r="N557">
        <v>1399093200</v>
      </c>
      <c r="O557" s="10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33"/>
        <v>music</v>
      </c>
      <c r="T557" t="str">
        <f t="shared" si="34"/>
        <v>rock</v>
      </c>
    </row>
    <row r="558" spans="1:20" ht="2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239.75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10">
        <f>(((L558/60)/60)/24)+DATE(1970,1,1)</f>
        <v>40792.208333333336</v>
      </c>
      <c r="N558">
        <v>1315890000</v>
      </c>
      <c r="O558" s="10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33"/>
        <v>publishing</v>
      </c>
      <c r="T558" t="str">
        <f t="shared" si="34"/>
        <v>translations</v>
      </c>
    </row>
    <row r="559" spans="1:20" ht="2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199.33333333333334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10">
        <f>(((L559/60)/60)/24)+DATE(1970,1,1)</f>
        <v>42279.208333333328</v>
      </c>
      <c r="N559">
        <v>1444021200</v>
      </c>
      <c r="O559" s="10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33"/>
        <v>film &amp; video</v>
      </c>
      <c r="T559" t="str">
        <f t="shared" si="34"/>
        <v>science fiction</v>
      </c>
    </row>
    <row r="560" spans="1:20" ht="2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137.34482758620689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10">
        <f>(((L560/60)/60)/24)+DATE(1970,1,1)</f>
        <v>42424.25</v>
      </c>
      <c r="N560">
        <v>1460005200</v>
      </c>
      <c r="O560" s="10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33"/>
        <v>theater</v>
      </c>
      <c r="T560" t="str">
        <f t="shared" si="34"/>
        <v>plays</v>
      </c>
    </row>
    <row r="561" spans="1:20" ht="2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100.9696106362773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10">
        <f>(((L561/60)/60)/24)+DATE(1970,1,1)</f>
        <v>42584.208333333328</v>
      </c>
      <c r="N561">
        <v>1470718800</v>
      </c>
      <c r="O561" s="10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33"/>
        <v>theater</v>
      </c>
      <c r="T561" t="str">
        <f t="shared" si="34"/>
        <v>plays</v>
      </c>
    </row>
    <row r="562" spans="1:20" ht="2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794.16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10">
        <f>(((L562/60)/60)/24)+DATE(1970,1,1)</f>
        <v>40865.25</v>
      </c>
      <c r="N562">
        <v>1325052000</v>
      </c>
      <c r="O562" s="10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33"/>
        <v>film &amp; video</v>
      </c>
      <c r="T562" t="str">
        <f t="shared" si="34"/>
        <v>animation</v>
      </c>
    </row>
    <row r="563" spans="1:20" ht="2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369.7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10">
        <f>(((L563/60)/60)/24)+DATE(1970,1,1)</f>
        <v>40833.208333333336</v>
      </c>
      <c r="N563">
        <v>1319000400</v>
      </c>
      <c r="O563" s="10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33"/>
        <v>theater</v>
      </c>
      <c r="T563" t="str">
        <f t="shared" si="34"/>
        <v>plays</v>
      </c>
    </row>
    <row r="564" spans="1:20" ht="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12.818181818181817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10">
        <f>(((L564/60)/60)/24)+DATE(1970,1,1)</f>
        <v>43536.208333333328</v>
      </c>
      <c r="N564">
        <v>1552539600</v>
      </c>
      <c r="O564" s="10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33"/>
        <v>music</v>
      </c>
      <c r="T564" t="str">
        <f t="shared" si="34"/>
        <v>rock</v>
      </c>
    </row>
    <row r="565" spans="1:20" ht="2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138.02702702702703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10">
        <f>(((L565/60)/60)/24)+DATE(1970,1,1)</f>
        <v>43417.25</v>
      </c>
      <c r="N565">
        <v>1543816800</v>
      </c>
      <c r="O565" s="10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33"/>
        <v>film &amp; video</v>
      </c>
      <c r="T565" t="str">
        <f t="shared" si="34"/>
        <v>documentary</v>
      </c>
    </row>
    <row r="566" spans="1:20" ht="21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83.813278008298752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10">
        <f>(((L566/60)/60)/24)+DATE(1970,1,1)</f>
        <v>42078.208333333328</v>
      </c>
      <c r="N566">
        <v>1427086800</v>
      </c>
      <c r="O566" s="10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33"/>
        <v>theater</v>
      </c>
      <c r="T566" t="str">
        <f t="shared" si="34"/>
        <v>plays</v>
      </c>
    </row>
    <row r="567" spans="1:20" ht="2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204.60063224446787</v>
      </c>
      <c r="G567" t="s">
        <v>20</v>
      </c>
      <c r="H567">
        <v>3596</v>
      </c>
      <c r="I567">
        <f t="shared" si="32"/>
        <v>53.99499443826474</v>
      </c>
      <c r="J567" t="s">
        <v>21</v>
      </c>
      <c r="K567" t="s">
        <v>22</v>
      </c>
      <c r="L567">
        <v>1321336800</v>
      </c>
      <c r="M567" s="10">
        <f>(((L567/60)/60)/24)+DATE(1970,1,1)</f>
        <v>40862.25</v>
      </c>
      <c r="N567">
        <v>1323064800</v>
      </c>
      <c r="O567" s="10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33"/>
        <v>theater</v>
      </c>
      <c r="T567" t="str">
        <f t="shared" si="34"/>
        <v>plays</v>
      </c>
    </row>
    <row r="568" spans="1:20" ht="21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44.344086021505376</v>
      </c>
      <c r="G568" t="s">
        <v>14</v>
      </c>
      <c r="H568">
        <v>37</v>
      </c>
      <c r="I568">
        <f t="shared" si="32"/>
        <v>111.45945945945945</v>
      </c>
      <c r="J568" t="s">
        <v>21</v>
      </c>
      <c r="K568" t="s">
        <v>22</v>
      </c>
      <c r="L568">
        <v>1456293600</v>
      </c>
      <c r="M568" s="10">
        <f>(((L568/60)/60)/24)+DATE(1970,1,1)</f>
        <v>42424.25</v>
      </c>
      <c r="N568">
        <v>1458277200</v>
      </c>
      <c r="O568" s="10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33"/>
        <v>music</v>
      </c>
      <c r="T568" t="str">
        <f t="shared" si="34"/>
        <v>electric music</v>
      </c>
    </row>
    <row r="569" spans="1:20" ht="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218.60294117647058</v>
      </c>
      <c r="G569" t="s">
        <v>20</v>
      </c>
      <c r="H569">
        <v>244</v>
      </c>
      <c r="I569">
        <f t="shared" si="32"/>
        <v>60.922131147540981</v>
      </c>
      <c r="J569" t="s">
        <v>21</v>
      </c>
      <c r="K569" t="s">
        <v>22</v>
      </c>
      <c r="L569">
        <v>1404968400</v>
      </c>
      <c r="M569" s="10">
        <f>(((L569/60)/60)/24)+DATE(1970,1,1)</f>
        <v>41830.208333333336</v>
      </c>
      <c r="N569">
        <v>1405141200</v>
      </c>
      <c r="O569" s="10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33"/>
        <v>music</v>
      </c>
      <c r="T569" t="str">
        <f t="shared" si="34"/>
        <v>rock</v>
      </c>
    </row>
    <row r="570" spans="1:20" ht="2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186.03314917127071</v>
      </c>
      <c r="G570" t="s">
        <v>20</v>
      </c>
      <c r="H570">
        <v>5180</v>
      </c>
      <c r="I570">
        <f t="shared" si="32"/>
        <v>26.0015444015444</v>
      </c>
      <c r="J570" t="s">
        <v>21</v>
      </c>
      <c r="K570" t="s">
        <v>22</v>
      </c>
      <c r="L570">
        <v>1279170000</v>
      </c>
      <c r="M570" s="10">
        <f>(((L570/60)/60)/24)+DATE(1970,1,1)</f>
        <v>40374.208333333336</v>
      </c>
      <c r="N570">
        <v>1283058000</v>
      </c>
      <c r="O570" s="10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33"/>
        <v>theater</v>
      </c>
      <c r="T570" t="str">
        <f t="shared" si="34"/>
        <v>plays</v>
      </c>
    </row>
    <row r="571" spans="1:20" ht="2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237.33830845771143</v>
      </c>
      <c r="G571" t="s">
        <v>20</v>
      </c>
      <c r="H571">
        <v>589</v>
      </c>
      <c r="I571">
        <f t="shared" si="32"/>
        <v>80.993208828522924</v>
      </c>
      <c r="J571" t="s">
        <v>107</v>
      </c>
      <c r="K571" t="s">
        <v>108</v>
      </c>
      <c r="L571">
        <v>1294725600</v>
      </c>
      <c r="M571" s="10">
        <f>(((L571/60)/60)/24)+DATE(1970,1,1)</f>
        <v>40554.25</v>
      </c>
      <c r="N571">
        <v>1295762400</v>
      </c>
      <c r="O571" s="10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33"/>
        <v>film &amp; video</v>
      </c>
      <c r="T571" t="str">
        <f t="shared" si="34"/>
        <v>animation</v>
      </c>
    </row>
    <row r="572" spans="1:20" ht="2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305.65384615384613</v>
      </c>
      <c r="G572" t="s">
        <v>20</v>
      </c>
      <c r="H572">
        <v>2725</v>
      </c>
      <c r="I572">
        <f t="shared" si="32"/>
        <v>34.995963302752294</v>
      </c>
      <c r="J572" t="s">
        <v>21</v>
      </c>
      <c r="K572" t="s">
        <v>22</v>
      </c>
      <c r="L572">
        <v>1419055200</v>
      </c>
      <c r="M572" s="10">
        <f>(((L572/60)/60)/24)+DATE(1970,1,1)</f>
        <v>41993.25</v>
      </c>
      <c r="N572">
        <v>1419573600</v>
      </c>
      <c r="O572" s="10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33"/>
        <v>music</v>
      </c>
      <c r="T572" t="str">
        <f t="shared" si="34"/>
        <v>rock</v>
      </c>
    </row>
    <row r="573" spans="1:20" ht="21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94.142857142857139</v>
      </c>
      <c r="G573" t="s">
        <v>14</v>
      </c>
      <c r="H573">
        <v>35</v>
      </c>
      <c r="I573">
        <f t="shared" si="32"/>
        <v>94.142857142857139</v>
      </c>
      <c r="J573" t="s">
        <v>107</v>
      </c>
      <c r="K573" t="s">
        <v>108</v>
      </c>
      <c r="L573">
        <v>1434690000</v>
      </c>
      <c r="M573" s="10">
        <f>(((L573/60)/60)/24)+DATE(1970,1,1)</f>
        <v>42174.208333333328</v>
      </c>
      <c r="N573">
        <v>1438750800</v>
      </c>
      <c r="O573" s="10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33"/>
        <v>film &amp; video</v>
      </c>
      <c r="T573" t="str">
        <f t="shared" si="34"/>
        <v>shorts</v>
      </c>
    </row>
    <row r="574" spans="1:20" ht="2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54.400000000000006</v>
      </c>
      <c r="G574" t="s">
        <v>74</v>
      </c>
      <c r="H574">
        <v>94</v>
      </c>
      <c r="I574">
        <f t="shared" si="32"/>
        <v>52.085106382978722</v>
      </c>
      <c r="J574" t="s">
        <v>21</v>
      </c>
      <c r="K574" t="s">
        <v>22</v>
      </c>
      <c r="L574">
        <v>1443416400</v>
      </c>
      <c r="M574" s="10">
        <f>(((L574/60)/60)/24)+DATE(1970,1,1)</f>
        <v>42275.208333333328</v>
      </c>
      <c r="N574">
        <v>1444798800</v>
      </c>
      <c r="O574" s="10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33"/>
        <v>music</v>
      </c>
      <c r="T574" t="str">
        <f t="shared" si="34"/>
        <v>rock</v>
      </c>
    </row>
    <row r="575" spans="1:20" ht="2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111.88059701492537</v>
      </c>
      <c r="G575" t="s">
        <v>20</v>
      </c>
      <c r="H575">
        <v>300</v>
      </c>
      <c r="I575">
        <f t="shared" si="32"/>
        <v>24.986666666666668</v>
      </c>
      <c r="J575" t="s">
        <v>21</v>
      </c>
      <c r="K575" t="s">
        <v>22</v>
      </c>
      <c r="L575">
        <v>1399006800</v>
      </c>
      <c r="M575" s="10">
        <f>(((L575/60)/60)/24)+DATE(1970,1,1)</f>
        <v>41761.208333333336</v>
      </c>
      <c r="N575">
        <v>1399179600</v>
      </c>
      <c r="O575" s="10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33"/>
        <v>journalism</v>
      </c>
      <c r="T575" t="str">
        <f t="shared" si="34"/>
        <v>audio</v>
      </c>
    </row>
    <row r="576" spans="1:20" ht="2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369.14814814814815</v>
      </c>
      <c r="G576" t="s">
        <v>20</v>
      </c>
      <c r="H576">
        <v>144</v>
      </c>
      <c r="I576">
        <f t="shared" si="32"/>
        <v>69.215277777777771</v>
      </c>
      <c r="J576" t="s">
        <v>21</v>
      </c>
      <c r="K576" t="s">
        <v>22</v>
      </c>
      <c r="L576">
        <v>1575698400</v>
      </c>
      <c r="M576" s="10">
        <f>(((L576/60)/60)/24)+DATE(1970,1,1)</f>
        <v>43806.25</v>
      </c>
      <c r="N576">
        <v>1576562400</v>
      </c>
      <c r="O576" s="10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33"/>
        <v>food</v>
      </c>
      <c r="T576" t="str">
        <f t="shared" si="34"/>
        <v>food trucks</v>
      </c>
    </row>
    <row r="577" spans="1:20" ht="21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62.930372148859547</v>
      </c>
      <c r="G577" t="s">
        <v>14</v>
      </c>
      <c r="H577">
        <v>558</v>
      </c>
      <c r="I577">
        <f t="shared" si="32"/>
        <v>93.944444444444443</v>
      </c>
      <c r="J577" t="s">
        <v>21</v>
      </c>
      <c r="K577" t="s">
        <v>22</v>
      </c>
      <c r="L577">
        <v>1400562000</v>
      </c>
      <c r="M577" s="10">
        <f>(((L577/60)/60)/24)+DATE(1970,1,1)</f>
        <v>41779.208333333336</v>
      </c>
      <c r="N577">
        <v>1400821200</v>
      </c>
      <c r="O577" s="10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33"/>
        <v>theater</v>
      </c>
      <c r="T577" t="str">
        <f t="shared" si="34"/>
        <v>plays</v>
      </c>
    </row>
    <row r="578" spans="1:20" ht="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64.927835051546396</v>
      </c>
      <c r="G578" t="s">
        <v>14</v>
      </c>
      <c r="H578">
        <v>64</v>
      </c>
      <c r="I578">
        <f t="shared" si="32"/>
        <v>98.40625</v>
      </c>
      <c r="J578" t="s">
        <v>21</v>
      </c>
      <c r="K578" t="s">
        <v>22</v>
      </c>
      <c r="L578">
        <v>1509512400</v>
      </c>
      <c r="M578" s="10">
        <f>(((L578/60)/60)/24)+DATE(1970,1,1)</f>
        <v>43040.208333333328</v>
      </c>
      <c r="N578">
        <v>1510984800</v>
      </c>
      <c r="O578" s="10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33"/>
        <v>theater</v>
      </c>
      <c r="T578" t="str">
        <f t="shared" si="34"/>
        <v>plays</v>
      </c>
    </row>
    <row r="579" spans="1:20" ht="2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18.853658536585368</v>
      </c>
      <c r="G579" t="s">
        <v>74</v>
      </c>
      <c r="H579">
        <v>37</v>
      </c>
      <c r="I579">
        <f t="shared" ref="I579:I642" si="36">(E579/H579)</f>
        <v>41.783783783783782</v>
      </c>
      <c r="J579" t="s">
        <v>21</v>
      </c>
      <c r="K579" t="s">
        <v>22</v>
      </c>
      <c r="L579">
        <v>1299823200</v>
      </c>
      <c r="M579" s="10">
        <f>(((L579/60)/60)/24)+DATE(1970,1,1)</f>
        <v>40613.25</v>
      </c>
      <c r="N579">
        <v>1302066000</v>
      </c>
      <c r="O579" s="10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37">_xlfn.TEXTBEFORE(R579,"/")</f>
        <v>music</v>
      </c>
      <c r="T579" t="str">
        <f t="shared" ref="T579:T642" si="38">_xlfn.TEXTAFTER(R579,"/")</f>
        <v>jazz</v>
      </c>
    </row>
    <row r="580" spans="1:20" ht="21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9">(E580/D580)*100</f>
        <v>16.754404145077721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10">
        <f>(((L580/60)/60)/24)+DATE(1970,1,1)</f>
        <v>40878.25</v>
      </c>
      <c r="N580">
        <v>1322978400</v>
      </c>
      <c r="O580" s="10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37"/>
        <v>film &amp; video</v>
      </c>
      <c r="T580" t="str">
        <f t="shared" si="38"/>
        <v>science fiction</v>
      </c>
    </row>
    <row r="581" spans="1:20" ht="2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9"/>
        <v>101.11290322580646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10">
        <f>(((L581/60)/60)/24)+DATE(1970,1,1)</f>
        <v>40762.208333333336</v>
      </c>
      <c r="N581">
        <v>1313730000</v>
      </c>
      <c r="O581" s="10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37"/>
        <v>music</v>
      </c>
      <c r="T581" t="str">
        <f t="shared" si="38"/>
        <v>jazz</v>
      </c>
    </row>
    <row r="582" spans="1:20" ht="2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341.5022831050228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10">
        <f>(((L582/60)/60)/24)+DATE(1970,1,1)</f>
        <v>41696.25</v>
      </c>
      <c r="N582">
        <v>1394085600</v>
      </c>
      <c r="O582" s="10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37"/>
        <v>theater</v>
      </c>
      <c r="T582" t="str">
        <f t="shared" si="38"/>
        <v>plays</v>
      </c>
    </row>
    <row r="583" spans="1:20" ht="21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64.016666666666666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10">
        <f>(((L583/60)/60)/24)+DATE(1970,1,1)</f>
        <v>40662.208333333336</v>
      </c>
      <c r="N583">
        <v>1305349200</v>
      </c>
      <c r="O583" s="10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37"/>
        <v>technology</v>
      </c>
      <c r="T583" t="str">
        <f t="shared" si="38"/>
        <v>web</v>
      </c>
    </row>
    <row r="584" spans="1:20" ht="21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52.080459770114942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10">
        <f>(((L584/60)/60)/24)+DATE(1970,1,1)</f>
        <v>42165.208333333328</v>
      </c>
      <c r="N584">
        <v>1434344400</v>
      </c>
      <c r="O584" s="10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37"/>
        <v>games</v>
      </c>
      <c r="T584" t="str">
        <f t="shared" si="38"/>
        <v>video games</v>
      </c>
    </row>
    <row r="585" spans="1:20" ht="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322.40211640211641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10">
        <f>(((L585/60)/60)/24)+DATE(1970,1,1)</f>
        <v>40959.25</v>
      </c>
      <c r="N585">
        <v>1331186400</v>
      </c>
      <c r="O585" s="10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37"/>
        <v>film &amp; video</v>
      </c>
      <c r="T585" t="str">
        <f t="shared" si="38"/>
        <v>documentary</v>
      </c>
    </row>
    <row r="586" spans="1:20" ht="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119.50810185185186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10">
        <f>(((L586/60)/60)/24)+DATE(1970,1,1)</f>
        <v>41024.208333333336</v>
      </c>
      <c r="N586">
        <v>1336539600</v>
      </c>
      <c r="O586" s="10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37"/>
        <v>technology</v>
      </c>
      <c r="T586" t="str">
        <f t="shared" si="38"/>
        <v>web</v>
      </c>
    </row>
    <row r="587" spans="1:20" ht="2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146.79775280898878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10">
        <f>(((L587/60)/60)/24)+DATE(1970,1,1)</f>
        <v>40255.208333333336</v>
      </c>
      <c r="N587">
        <v>1269752400</v>
      </c>
      <c r="O587" s="10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37"/>
        <v>publishing</v>
      </c>
      <c r="T587" t="str">
        <f t="shared" si="38"/>
        <v>translations</v>
      </c>
    </row>
    <row r="588" spans="1:20" ht="2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950.57142857142856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10">
        <f>(((L588/60)/60)/24)+DATE(1970,1,1)</f>
        <v>40499.25</v>
      </c>
      <c r="N588">
        <v>1291615200</v>
      </c>
      <c r="O588" s="10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37"/>
        <v>music</v>
      </c>
      <c r="T588" t="str">
        <f t="shared" si="38"/>
        <v>rock</v>
      </c>
    </row>
    <row r="589" spans="1:20" ht="21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72.893617021276597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10">
        <f>(((L589/60)/60)/24)+DATE(1970,1,1)</f>
        <v>43484.25</v>
      </c>
      <c r="N589">
        <v>1552366800</v>
      </c>
      <c r="O589" s="10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37"/>
        <v>food</v>
      </c>
      <c r="T589" t="str">
        <f t="shared" si="38"/>
        <v>food trucks</v>
      </c>
    </row>
    <row r="590" spans="1:20" ht="21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79.008248730964468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10">
        <f>(((L590/60)/60)/24)+DATE(1970,1,1)</f>
        <v>40262.208333333336</v>
      </c>
      <c r="N590">
        <v>1272171600</v>
      </c>
      <c r="O590" s="10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37"/>
        <v>theater</v>
      </c>
      <c r="T590" t="str">
        <f t="shared" si="38"/>
        <v>plays</v>
      </c>
    </row>
    <row r="591" spans="1:20" ht="21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64.721518987341781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10">
        <f>(((L591/60)/60)/24)+DATE(1970,1,1)</f>
        <v>42190.208333333328</v>
      </c>
      <c r="N591">
        <v>1436677200</v>
      </c>
      <c r="O591" s="10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37"/>
        <v>film &amp; video</v>
      </c>
      <c r="T591" t="str">
        <f t="shared" si="38"/>
        <v>documentary</v>
      </c>
    </row>
    <row r="592" spans="1:20" ht="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82.028169014084511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10">
        <f>(((L592/60)/60)/24)+DATE(1970,1,1)</f>
        <v>41994.25</v>
      </c>
      <c r="N592">
        <v>1420092000</v>
      </c>
      <c r="O592" s="10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37"/>
        <v>publishing</v>
      </c>
      <c r="T592" t="str">
        <f t="shared" si="38"/>
        <v>radio &amp; podcasts</v>
      </c>
    </row>
    <row r="593" spans="1:20" ht="2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1037.6666666666667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10">
        <f>(((L593/60)/60)/24)+DATE(1970,1,1)</f>
        <v>40373.208333333336</v>
      </c>
      <c r="N593">
        <v>1279947600</v>
      </c>
      <c r="O593" s="10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37"/>
        <v>games</v>
      </c>
      <c r="T593" t="str">
        <f t="shared" si="38"/>
        <v>video games</v>
      </c>
    </row>
    <row r="594" spans="1:20" ht="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12.910076530612244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10">
        <f>(((L594/60)/60)/24)+DATE(1970,1,1)</f>
        <v>41789.208333333336</v>
      </c>
      <c r="N594">
        <v>1402203600</v>
      </c>
      <c r="O594" s="10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37"/>
        <v>theater</v>
      </c>
      <c r="T594" t="str">
        <f t="shared" si="38"/>
        <v>plays</v>
      </c>
    </row>
    <row r="595" spans="1:20" ht="2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154.84210526315789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10">
        <f>(((L595/60)/60)/24)+DATE(1970,1,1)</f>
        <v>41724.208333333336</v>
      </c>
      <c r="N595">
        <v>1396933200</v>
      </c>
      <c r="O595" s="10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37"/>
        <v>film &amp; video</v>
      </c>
      <c r="T595" t="str">
        <f t="shared" si="38"/>
        <v>animation</v>
      </c>
    </row>
    <row r="596" spans="1:20" ht="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7.0991735537190088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10">
        <f>(((L596/60)/60)/24)+DATE(1970,1,1)</f>
        <v>42548.208333333328</v>
      </c>
      <c r="N596">
        <v>1467262800</v>
      </c>
      <c r="O596" s="10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37"/>
        <v>theater</v>
      </c>
      <c r="T596" t="str">
        <f t="shared" si="38"/>
        <v>plays</v>
      </c>
    </row>
    <row r="597" spans="1:20" ht="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208.52773826458036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10">
        <f>(((L597/60)/60)/24)+DATE(1970,1,1)</f>
        <v>40253.208333333336</v>
      </c>
      <c r="N597">
        <v>1270530000</v>
      </c>
      <c r="O597" s="10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37"/>
        <v>theater</v>
      </c>
      <c r="T597" t="str">
        <f t="shared" si="38"/>
        <v>plays</v>
      </c>
    </row>
    <row r="598" spans="1:20" ht="21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99.683544303797461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10">
        <f>(((L598/60)/60)/24)+DATE(1970,1,1)</f>
        <v>42434.25</v>
      </c>
      <c r="N598">
        <v>1457762400</v>
      </c>
      <c r="O598" s="10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37"/>
        <v>film &amp; video</v>
      </c>
      <c r="T598" t="str">
        <f t="shared" si="38"/>
        <v>drama</v>
      </c>
    </row>
    <row r="599" spans="1:20" ht="2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201.59756097560978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10">
        <f>(((L599/60)/60)/24)+DATE(1970,1,1)</f>
        <v>43786.25</v>
      </c>
      <c r="N599">
        <v>1575525600</v>
      </c>
      <c r="O599" s="10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37"/>
        <v>theater</v>
      </c>
      <c r="T599" t="str">
        <f t="shared" si="38"/>
        <v>plays</v>
      </c>
    </row>
    <row r="600" spans="1:20" ht="2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162.09032258064516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10">
        <f>(((L600/60)/60)/24)+DATE(1970,1,1)</f>
        <v>40344.208333333336</v>
      </c>
      <c r="N600">
        <v>1279083600</v>
      </c>
      <c r="O600" s="10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37"/>
        <v>music</v>
      </c>
      <c r="T600" t="str">
        <f t="shared" si="38"/>
        <v>rock</v>
      </c>
    </row>
    <row r="601" spans="1:20" ht="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10">
        <f>(((L601/60)/60)/24)+DATE(1970,1,1)</f>
        <v>42047.25</v>
      </c>
      <c r="N601">
        <v>1424412000</v>
      </c>
      <c r="O601" s="10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37"/>
        <v>film &amp; video</v>
      </c>
      <c r="T601" t="str">
        <f t="shared" si="38"/>
        <v>documentary</v>
      </c>
    </row>
    <row r="602" spans="1:20" ht="21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10">
        <f>(((L602/60)/60)/24)+DATE(1970,1,1)</f>
        <v>41485.208333333336</v>
      </c>
      <c r="N602">
        <v>1376197200</v>
      </c>
      <c r="O602" s="10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37"/>
        <v>food</v>
      </c>
      <c r="T602" t="str">
        <f t="shared" si="38"/>
        <v>food trucks</v>
      </c>
    </row>
    <row r="603" spans="1:20" ht="2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206.63492063492063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10">
        <f>(((L603/60)/60)/24)+DATE(1970,1,1)</f>
        <v>41789.208333333336</v>
      </c>
      <c r="N603">
        <v>1402894800</v>
      </c>
      <c r="O603" s="10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37"/>
        <v>technology</v>
      </c>
      <c r="T603" t="str">
        <f t="shared" si="38"/>
        <v>wearables</v>
      </c>
    </row>
    <row r="604" spans="1:20" ht="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128.23628691983123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10">
        <f>(((L604/60)/60)/24)+DATE(1970,1,1)</f>
        <v>42160.208333333328</v>
      </c>
      <c r="N604">
        <v>1434430800</v>
      </c>
      <c r="O604" s="10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37"/>
        <v>theater</v>
      </c>
      <c r="T604" t="str">
        <f t="shared" si="38"/>
        <v>plays</v>
      </c>
    </row>
    <row r="605" spans="1:20" ht="2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119.66037735849055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10">
        <f>(((L605/60)/60)/24)+DATE(1970,1,1)</f>
        <v>43573.208333333328</v>
      </c>
      <c r="N605">
        <v>1557896400</v>
      </c>
      <c r="O605" s="10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37"/>
        <v>theater</v>
      </c>
      <c r="T605" t="str">
        <f t="shared" si="38"/>
        <v>plays</v>
      </c>
    </row>
    <row r="606" spans="1:20" ht="2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170.73055242390078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10">
        <f>(((L606/60)/60)/24)+DATE(1970,1,1)</f>
        <v>40565.25</v>
      </c>
      <c r="N606">
        <v>1297490400</v>
      </c>
      <c r="O606" s="10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37"/>
        <v>theater</v>
      </c>
      <c r="T606" t="str">
        <f t="shared" si="38"/>
        <v>plays</v>
      </c>
    </row>
    <row r="607" spans="1:20" ht="2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187.21212121212122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10">
        <f>(((L607/60)/60)/24)+DATE(1970,1,1)</f>
        <v>42280.208333333328</v>
      </c>
      <c r="N607">
        <v>1447394400</v>
      </c>
      <c r="O607" s="10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37"/>
        <v>publishing</v>
      </c>
      <c r="T607" t="str">
        <f t="shared" si="38"/>
        <v>nonfiction</v>
      </c>
    </row>
    <row r="608" spans="1:20" ht="2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188.38235294117646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10">
        <f>(((L608/60)/60)/24)+DATE(1970,1,1)</f>
        <v>42436.25</v>
      </c>
      <c r="N608">
        <v>1458277200</v>
      </c>
      <c r="O608" s="10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37"/>
        <v>music</v>
      </c>
      <c r="T608" t="str">
        <f t="shared" si="38"/>
        <v>rock</v>
      </c>
    </row>
    <row r="609" spans="1:20" ht="2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131.29869186046511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10">
        <f>(((L609/60)/60)/24)+DATE(1970,1,1)</f>
        <v>41721.208333333336</v>
      </c>
      <c r="N609">
        <v>1395723600</v>
      </c>
      <c r="O609" s="10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37"/>
        <v>food</v>
      </c>
      <c r="T609" t="str">
        <f t="shared" si="38"/>
        <v>food trucks</v>
      </c>
    </row>
    <row r="610" spans="1:20" ht="2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283.97435897435901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10">
        <f>(((L610/60)/60)/24)+DATE(1970,1,1)</f>
        <v>43530.25</v>
      </c>
      <c r="N610">
        <v>1552197600</v>
      </c>
      <c r="O610" s="10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37"/>
        <v>music</v>
      </c>
      <c r="T610" t="str">
        <f t="shared" si="38"/>
        <v>jazz</v>
      </c>
    </row>
    <row r="611" spans="1:20" ht="2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120.41999999999999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10">
        <f>(((L611/60)/60)/24)+DATE(1970,1,1)</f>
        <v>43481.25</v>
      </c>
      <c r="N611">
        <v>1549087200</v>
      </c>
      <c r="O611" s="10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37"/>
        <v>film &amp; video</v>
      </c>
      <c r="T611" t="str">
        <f t="shared" si="38"/>
        <v>science fiction</v>
      </c>
    </row>
    <row r="612" spans="1:20" ht="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419.0560747663551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10">
        <f>(((L612/60)/60)/24)+DATE(1970,1,1)</f>
        <v>41259.25</v>
      </c>
      <c r="N612">
        <v>1356847200</v>
      </c>
      <c r="O612" s="10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37"/>
        <v>theater</v>
      </c>
      <c r="T612" t="str">
        <f t="shared" si="38"/>
        <v>plays</v>
      </c>
    </row>
    <row r="613" spans="1:20" ht="2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13.853658536585368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10">
        <f>(((L613/60)/60)/24)+DATE(1970,1,1)</f>
        <v>41480.208333333336</v>
      </c>
      <c r="N613">
        <v>1375765200</v>
      </c>
      <c r="O613" s="10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37"/>
        <v>theater</v>
      </c>
      <c r="T613" t="str">
        <f t="shared" si="38"/>
        <v>plays</v>
      </c>
    </row>
    <row r="614" spans="1:20" ht="2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139.43548387096774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10">
        <f>(((L614/60)/60)/24)+DATE(1970,1,1)</f>
        <v>40474.208333333336</v>
      </c>
      <c r="N614">
        <v>1289800800</v>
      </c>
      <c r="O614" s="10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37"/>
        <v>music</v>
      </c>
      <c r="T614" t="str">
        <f t="shared" si="38"/>
        <v>electric music</v>
      </c>
    </row>
    <row r="615" spans="1:20" ht="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10">
        <f>(((L615/60)/60)/24)+DATE(1970,1,1)</f>
        <v>42973.208333333328</v>
      </c>
      <c r="N615">
        <v>1504501200</v>
      </c>
      <c r="O615" s="10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37"/>
        <v>theater</v>
      </c>
      <c r="T615" t="str">
        <f t="shared" si="38"/>
        <v>plays</v>
      </c>
    </row>
    <row r="616" spans="1:20" ht="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155.49056603773585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10">
        <f>(((L616/60)/60)/24)+DATE(1970,1,1)</f>
        <v>42746.25</v>
      </c>
      <c r="N616">
        <v>1485669600</v>
      </c>
      <c r="O616" s="10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37"/>
        <v>theater</v>
      </c>
      <c r="T616" t="str">
        <f t="shared" si="38"/>
        <v>plays</v>
      </c>
    </row>
    <row r="617" spans="1:20" ht="2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170.44705882352943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10">
        <f>(((L617/60)/60)/24)+DATE(1970,1,1)</f>
        <v>42489.208333333328</v>
      </c>
      <c r="N617">
        <v>1462770000</v>
      </c>
      <c r="O617" s="10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37"/>
        <v>theater</v>
      </c>
      <c r="T617" t="str">
        <f t="shared" si="38"/>
        <v>plays</v>
      </c>
    </row>
    <row r="618" spans="1:20" ht="2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189.515625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10">
        <f>(((L618/60)/60)/24)+DATE(1970,1,1)</f>
        <v>41537.208333333336</v>
      </c>
      <c r="N618">
        <v>1379739600</v>
      </c>
      <c r="O618" s="10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37"/>
        <v>music</v>
      </c>
      <c r="T618" t="str">
        <f t="shared" si="38"/>
        <v>indie rock</v>
      </c>
    </row>
    <row r="619" spans="1:20" ht="2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249.71428571428572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10">
        <f>(((L619/60)/60)/24)+DATE(1970,1,1)</f>
        <v>41794.208333333336</v>
      </c>
      <c r="N619">
        <v>1402722000</v>
      </c>
      <c r="O619" s="10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37"/>
        <v>theater</v>
      </c>
      <c r="T619" t="str">
        <f t="shared" si="38"/>
        <v>plays</v>
      </c>
    </row>
    <row r="620" spans="1:20" ht="21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48.860523665659613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10">
        <f>(((L620/60)/60)/24)+DATE(1970,1,1)</f>
        <v>41396.208333333336</v>
      </c>
      <c r="N620">
        <v>1369285200</v>
      </c>
      <c r="O620" s="10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37"/>
        <v>publishing</v>
      </c>
      <c r="T620" t="str">
        <f t="shared" si="38"/>
        <v>nonfiction</v>
      </c>
    </row>
    <row r="621" spans="1:20" ht="21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28.461970393057683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10">
        <f>(((L621/60)/60)/24)+DATE(1970,1,1)</f>
        <v>40669.208333333336</v>
      </c>
      <c r="N621">
        <v>1304744400</v>
      </c>
      <c r="O621" s="10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37"/>
        <v>theater</v>
      </c>
      <c r="T621" t="str">
        <f t="shared" si="38"/>
        <v>plays</v>
      </c>
    </row>
    <row r="622" spans="1:20" ht="2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268.02325581395348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10">
        <f>(((L622/60)/60)/24)+DATE(1970,1,1)</f>
        <v>42559.208333333328</v>
      </c>
      <c r="N622">
        <v>1468299600</v>
      </c>
      <c r="O622" s="10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37"/>
        <v>photography</v>
      </c>
      <c r="T622" t="str">
        <f t="shared" si="38"/>
        <v>photography books</v>
      </c>
    </row>
    <row r="623" spans="1:20" ht="2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619.80078125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10">
        <f>(((L623/60)/60)/24)+DATE(1970,1,1)</f>
        <v>42626.208333333328</v>
      </c>
      <c r="N623">
        <v>1474174800</v>
      </c>
      <c r="O623" s="10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37"/>
        <v>theater</v>
      </c>
      <c r="T623" t="str">
        <f t="shared" si="38"/>
        <v>plays</v>
      </c>
    </row>
    <row r="624" spans="1:20" ht="21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3.1301587301587301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10">
        <f>(((L624/60)/60)/24)+DATE(1970,1,1)</f>
        <v>43205.208333333328</v>
      </c>
      <c r="N624">
        <v>1526014800</v>
      </c>
      <c r="O624" s="10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37"/>
        <v>music</v>
      </c>
      <c r="T624" t="str">
        <f t="shared" si="38"/>
        <v>indie rock</v>
      </c>
    </row>
    <row r="625" spans="1:20" ht="2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159.92152704135739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10">
        <f>(((L625/60)/60)/24)+DATE(1970,1,1)</f>
        <v>42201.208333333328</v>
      </c>
      <c r="N625">
        <v>1437454800</v>
      </c>
      <c r="O625" s="10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37"/>
        <v>theater</v>
      </c>
      <c r="T625" t="str">
        <f t="shared" si="38"/>
        <v>plays</v>
      </c>
    </row>
    <row r="626" spans="1:20" ht="2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279.39215686274508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10">
        <f>(((L626/60)/60)/24)+DATE(1970,1,1)</f>
        <v>42029.25</v>
      </c>
      <c r="N626">
        <v>1422684000</v>
      </c>
      <c r="O626" s="10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37"/>
        <v>photography</v>
      </c>
      <c r="T626" t="str">
        <f t="shared" si="38"/>
        <v>photography books</v>
      </c>
    </row>
    <row r="627" spans="1:20" ht="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77.373333333333335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10">
        <f>(((L627/60)/60)/24)+DATE(1970,1,1)</f>
        <v>43857.25</v>
      </c>
      <c r="N627">
        <v>1581314400</v>
      </c>
      <c r="O627" s="10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37"/>
        <v>theater</v>
      </c>
      <c r="T627" t="str">
        <f t="shared" si="38"/>
        <v>plays</v>
      </c>
    </row>
    <row r="628" spans="1:20" ht="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206.32812500000003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10">
        <f>(((L628/60)/60)/24)+DATE(1970,1,1)</f>
        <v>40449.208333333336</v>
      </c>
      <c r="N628">
        <v>1286427600</v>
      </c>
      <c r="O628" s="10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37"/>
        <v>theater</v>
      </c>
      <c r="T628" t="str">
        <f t="shared" si="38"/>
        <v>plays</v>
      </c>
    </row>
    <row r="629" spans="1:20" ht="2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694.25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10">
        <f>(((L629/60)/60)/24)+DATE(1970,1,1)</f>
        <v>40345.208333333336</v>
      </c>
      <c r="N629">
        <v>1278738000</v>
      </c>
      <c r="O629" s="10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37"/>
        <v>food</v>
      </c>
      <c r="T629" t="str">
        <f t="shared" si="38"/>
        <v>food trucks</v>
      </c>
    </row>
    <row r="630" spans="1:20" ht="2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151.78947368421052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10">
        <f>(((L630/60)/60)/24)+DATE(1970,1,1)</f>
        <v>40455.208333333336</v>
      </c>
      <c r="N630">
        <v>1286427600</v>
      </c>
      <c r="O630" s="10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37"/>
        <v>music</v>
      </c>
      <c r="T630" t="str">
        <f t="shared" si="38"/>
        <v>indie rock</v>
      </c>
    </row>
    <row r="631" spans="1:20" ht="21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64.58207217694995</v>
      </c>
      <c r="G631" t="s">
        <v>14</v>
      </c>
      <c r="H631">
        <v>750</v>
      </c>
      <c r="I631">
        <f t="shared" si="36"/>
        <v>73.968000000000004</v>
      </c>
      <c r="J631" t="s">
        <v>21</v>
      </c>
      <c r="K631" t="s">
        <v>22</v>
      </c>
      <c r="L631">
        <v>1467781200</v>
      </c>
      <c r="M631" s="10">
        <f>(((L631/60)/60)/24)+DATE(1970,1,1)</f>
        <v>42557.208333333328</v>
      </c>
      <c r="N631">
        <v>1467954000</v>
      </c>
      <c r="O631" s="10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37"/>
        <v>theater</v>
      </c>
      <c r="T631" t="str">
        <f t="shared" si="38"/>
        <v>plays</v>
      </c>
    </row>
    <row r="632" spans="1:20" ht="2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62.873684210526314</v>
      </c>
      <c r="G632" t="s">
        <v>74</v>
      </c>
      <c r="H632">
        <v>87</v>
      </c>
      <c r="I632">
        <f t="shared" si="36"/>
        <v>68.65517241379311</v>
      </c>
      <c r="J632" t="s">
        <v>21</v>
      </c>
      <c r="K632" t="s">
        <v>22</v>
      </c>
      <c r="L632">
        <v>1556686800</v>
      </c>
      <c r="M632" s="10">
        <f>(((L632/60)/60)/24)+DATE(1970,1,1)</f>
        <v>43586.208333333328</v>
      </c>
      <c r="N632">
        <v>1557637200</v>
      </c>
      <c r="O632" s="10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37"/>
        <v>theater</v>
      </c>
      <c r="T632" t="str">
        <f t="shared" si="38"/>
        <v>plays</v>
      </c>
    </row>
    <row r="633" spans="1:20" ht="2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310.39864864864865</v>
      </c>
      <c r="G633" t="s">
        <v>20</v>
      </c>
      <c r="H633">
        <v>3063</v>
      </c>
      <c r="I633">
        <f t="shared" si="36"/>
        <v>59.992164544564154</v>
      </c>
      <c r="J633" t="s">
        <v>21</v>
      </c>
      <c r="K633" t="s">
        <v>22</v>
      </c>
      <c r="L633">
        <v>1553576400</v>
      </c>
      <c r="M633" s="10">
        <f>(((L633/60)/60)/24)+DATE(1970,1,1)</f>
        <v>43550.208333333328</v>
      </c>
      <c r="N633">
        <v>1553922000</v>
      </c>
      <c r="O633" s="10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37"/>
        <v>theater</v>
      </c>
      <c r="T633" t="str">
        <f t="shared" si="38"/>
        <v>plays</v>
      </c>
    </row>
    <row r="634" spans="1:20" ht="2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42.859916782246884</v>
      </c>
      <c r="G634" t="s">
        <v>47</v>
      </c>
      <c r="H634">
        <v>278</v>
      </c>
      <c r="I634">
        <f t="shared" si="36"/>
        <v>111.15827338129496</v>
      </c>
      <c r="J634" t="s">
        <v>21</v>
      </c>
      <c r="K634" t="s">
        <v>22</v>
      </c>
      <c r="L634">
        <v>1414904400</v>
      </c>
      <c r="M634" s="10">
        <f>(((L634/60)/60)/24)+DATE(1970,1,1)</f>
        <v>41945.208333333336</v>
      </c>
      <c r="N634">
        <v>1416463200</v>
      </c>
      <c r="O634" s="10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37"/>
        <v>theater</v>
      </c>
      <c r="T634" t="str">
        <f t="shared" si="38"/>
        <v>plays</v>
      </c>
    </row>
    <row r="635" spans="1:20" ht="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83.119402985074629</v>
      </c>
      <c r="G635" t="s">
        <v>14</v>
      </c>
      <c r="H635">
        <v>105</v>
      </c>
      <c r="I635">
        <f t="shared" si="36"/>
        <v>53.038095238095238</v>
      </c>
      <c r="J635" t="s">
        <v>21</v>
      </c>
      <c r="K635" t="s">
        <v>22</v>
      </c>
      <c r="L635">
        <v>1446876000</v>
      </c>
      <c r="M635" s="10">
        <f>(((L635/60)/60)/24)+DATE(1970,1,1)</f>
        <v>42315.25</v>
      </c>
      <c r="N635">
        <v>1447221600</v>
      </c>
      <c r="O635" s="10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37"/>
        <v>film &amp; video</v>
      </c>
      <c r="T635" t="str">
        <f t="shared" si="38"/>
        <v>animation</v>
      </c>
    </row>
    <row r="636" spans="1:20" ht="2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78.531302876480552</v>
      </c>
      <c r="G636" t="s">
        <v>74</v>
      </c>
      <c r="H636">
        <v>1658</v>
      </c>
      <c r="I636">
        <f t="shared" si="36"/>
        <v>55.985524728588658</v>
      </c>
      <c r="J636" t="s">
        <v>21</v>
      </c>
      <c r="K636" t="s">
        <v>22</v>
      </c>
      <c r="L636">
        <v>1490418000</v>
      </c>
      <c r="M636" s="10">
        <f>(((L636/60)/60)/24)+DATE(1970,1,1)</f>
        <v>42819.208333333328</v>
      </c>
      <c r="N636">
        <v>1491627600</v>
      </c>
      <c r="O636" s="10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37"/>
        <v>film &amp; video</v>
      </c>
      <c r="T636" t="str">
        <f t="shared" si="38"/>
        <v>television</v>
      </c>
    </row>
    <row r="637" spans="1:20" ht="2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114.09352517985612</v>
      </c>
      <c r="G637" t="s">
        <v>20</v>
      </c>
      <c r="H637">
        <v>2266</v>
      </c>
      <c r="I637">
        <f t="shared" si="36"/>
        <v>69.986760812003524</v>
      </c>
      <c r="J637" t="s">
        <v>21</v>
      </c>
      <c r="K637" t="s">
        <v>22</v>
      </c>
      <c r="L637">
        <v>1360389600</v>
      </c>
      <c r="M637" s="10">
        <f>(((L637/60)/60)/24)+DATE(1970,1,1)</f>
        <v>41314.25</v>
      </c>
      <c r="N637">
        <v>1363150800</v>
      </c>
      <c r="O637" s="10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37"/>
        <v>film &amp; video</v>
      </c>
      <c r="T637" t="str">
        <f t="shared" si="38"/>
        <v>television</v>
      </c>
    </row>
    <row r="638" spans="1:20" ht="21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64.537683358624179</v>
      </c>
      <c r="G638" t="s">
        <v>14</v>
      </c>
      <c r="H638">
        <v>2604</v>
      </c>
      <c r="I638">
        <f t="shared" si="36"/>
        <v>48.998079877112133</v>
      </c>
      <c r="J638" t="s">
        <v>36</v>
      </c>
      <c r="K638" t="s">
        <v>37</v>
      </c>
      <c r="L638">
        <v>1326866400</v>
      </c>
      <c r="M638" s="10">
        <f>(((L638/60)/60)/24)+DATE(1970,1,1)</f>
        <v>40926.25</v>
      </c>
      <c r="N638">
        <v>1330754400</v>
      </c>
      <c r="O638" s="10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37"/>
        <v>film &amp; video</v>
      </c>
      <c r="T638" t="str">
        <f t="shared" si="38"/>
        <v>animation</v>
      </c>
    </row>
    <row r="639" spans="1:20" ht="21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79.411764705882348</v>
      </c>
      <c r="G639" t="s">
        <v>14</v>
      </c>
      <c r="H639">
        <v>65</v>
      </c>
      <c r="I639">
        <f t="shared" si="36"/>
        <v>103.84615384615384</v>
      </c>
      <c r="J639" t="s">
        <v>21</v>
      </c>
      <c r="K639" t="s">
        <v>22</v>
      </c>
      <c r="L639">
        <v>1479103200</v>
      </c>
      <c r="M639" s="10">
        <f>(((L639/60)/60)/24)+DATE(1970,1,1)</f>
        <v>42688.25</v>
      </c>
      <c r="N639">
        <v>1479794400</v>
      </c>
      <c r="O639" s="10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37"/>
        <v>theater</v>
      </c>
      <c r="T639" t="str">
        <f t="shared" si="38"/>
        <v>plays</v>
      </c>
    </row>
    <row r="640" spans="1:20" ht="21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11.419117647058824</v>
      </c>
      <c r="G640" t="s">
        <v>14</v>
      </c>
      <c r="H640">
        <v>94</v>
      </c>
      <c r="I640">
        <f t="shared" si="36"/>
        <v>99.127659574468083</v>
      </c>
      <c r="J640" t="s">
        <v>21</v>
      </c>
      <c r="K640" t="s">
        <v>22</v>
      </c>
      <c r="L640">
        <v>1280206800</v>
      </c>
      <c r="M640" s="10">
        <f>(((L640/60)/60)/24)+DATE(1970,1,1)</f>
        <v>40386.208333333336</v>
      </c>
      <c r="N640">
        <v>1281243600</v>
      </c>
      <c r="O640" s="10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37"/>
        <v>theater</v>
      </c>
      <c r="T640" t="str">
        <f t="shared" si="38"/>
        <v>plays</v>
      </c>
    </row>
    <row r="641" spans="1:20" ht="2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56.186046511627907</v>
      </c>
      <c r="G641" t="s">
        <v>47</v>
      </c>
      <c r="H641">
        <v>45</v>
      </c>
      <c r="I641">
        <f t="shared" si="36"/>
        <v>107.37777777777778</v>
      </c>
      <c r="J641" t="s">
        <v>21</v>
      </c>
      <c r="K641" t="s">
        <v>22</v>
      </c>
      <c r="L641">
        <v>1532754000</v>
      </c>
      <c r="M641" s="10">
        <f>(((L641/60)/60)/24)+DATE(1970,1,1)</f>
        <v>43309.208333333328</v>
      </c>
      <c r="N641">
        <v>1532754000</v>
      </c>
      <c r="O641" s="10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37"/>
        <v>film &amp; video</v>
      </c>
      <c r="T641" t="str">
        <f t="shared" si="38"/>
        <v>drama</v>
      </c>
    </row>
    <row r="642" spans="1:20" ht="21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16.501669449081803</v>
      </c>
      <c r="G642" t="s">
        <v>14</v>
      </c>
      <c r="H642">
        <v>257</v>
      </c>
      <c r="I642">
        <f t="shared" si="36"/>
        <v>76.922178988326849</v>
      </c>
      <c r="J642" t="s">
        <v>21</v>
      </c>
      <c r="K642" t="s">
        <v>22</v>
      </c>
      <c r="L642">
        <v>1453096800</v>
      </c>
      <c r="M642" s="10">
        <f>(((L642/60)/60)/24)+DATE(1970,1,1)</f>
        <v>42387.25</v>
      </c>
      <c r="N642">
        <v>1453356000</v>
      </c>
      <c r="O642" s="10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37"/>
        <v>theater</v>
      </c>
      <c r="T642" t="str">
        <f t="shared" si="38"/>
        <v>plays</v>
      </c>
    </row>
    <row r="643" spans="1:20" ht="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119.96808510638297</v>
      </c>
      <c r="G643" t="s">
        <v>20</v>
      </c>
      <c r="H643">
        <v>194</v>
      </c>
      <c r="I643">
        <f t="shared" ref="I643:I706" si="40">(E643/H643)</f>
        <v>58.128865979381445</v>
      </c>
      <c r="J643" t="s">
        <v>98</v>
      </c>
      <c r="K643" t="s">
        <v>99</v>
      </c>
      <c r="L643">
        <v>1487570400</v>
      </c>
      <c r="M643" s="10">
        <f>(((L643/60)/60)/24)+DATE(1970,1,1)</f>
        <v>42786.25</v>
      </c>
      <c r="N643">
        <v>1489986000</v>
      </c>
      <c r="O643" s="10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41">_xlfn.TEXTBEFORE(R643,"/")</f>
        <v>theater</v>
      </c>
      <c r="T643" t="str">
        <f t="shared" ref="T643:T706" si="42">_xlfn.TEXTAFTER(R643,"/")</f>
        <v>plays</v>
      </c>
    </row>
    <row r="644" spans="1:20" ht="2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3">(E644/D644)*100</f>
        <v>145.45652173913044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10">
        <f>(((L644/60)/60)/24)+DATE(1970,1,1)</f>
        <v>43451.25</v>
      </c>
      <c r="N644">
        <v>1545804000</v>
      </c>
      <c r="O644" s="10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41"/>
        <v>technology</v>
      </c>
      <c r="T644" t="str">
        <f t="shared" si="42"/>
        <v>wearables</v>
      </c>
    </row>
    <row r="645" spans="1:20" ht="2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3"/>
        <v>221.38255033557047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10">
        <f>(((L645/60)/60)/24)+DATE(1970,1,1)</f>
        <v>42795.25</v>
      </c>
      <c r="N645">
        <v>1489899600</v>
      </c>
      <c r="O645" s="10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41"/>
        <v>theater</v>
      </c>
      <c r="T645" t="str">
        <f t="shared" si="42"/>
        <v>plays</v>
      </c>
    </row>
    <row r="646" spans="1:20" ht="21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48.396694214876035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10">
        <f>(((L646/60)/60)/24)+DATE(1970,1,1)</f>
        <v>43452.25</v>
      </c>
      <c r="N646">
        <v>1546495200</v>
      </c>
      <c r="O646" s="10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41"/>
        <v>theater</v>
      </c>
      <c r="T646" t="str">
        <f t="shared" si="42"/>
        <v>plays</v>
      </c>
    </row>
    <row r="647" spans="1:20" ht="21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92.911504424778755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10">
        <f>(((L647/60)/60)/24)+DATE(1970,1,1)</f>
        <v>43369.208333333328</v>
      </c>
      <c r="N647">
        <v>1539752400</v>
      </c>
      <c r="O647" s="10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41"/>
        <v>music</v>
      </c>
      <c r="T647" t="str">
        <f t="shared" si="42"/>
        <v>rock</v>
      </c>
    </row>
    <row r="648" spans="1:20" ht="21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88.599797365754824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10">
        <f>(((L648/60)/60)/24)+DATE(1970,1,1)</f>
        <v>41346.208333333336</v>
      </c>
      <c r="N648">
        <v>1364101200</v>
      </c>
      <c r="O648" s="10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41"/>
        <v>games</v>
      </c>
      <c r="T648" t="str">
        <f t="shared" si="42"/>
        <v>video games</v>
      </c>
    </row>
    <row r="649" spans="1:20" ht="21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41.4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10">
        <f>(((L649/60)/60)/24)+DATE(1970,1,1)</f>
        <v>43199.208333333328</v>
      </c>
      <c r="N649">
        <v>1525323600</v>
      </c>
      <c r="O649" s="10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41"/>
        <v>publishing</v>
      </c>
      <c r="T649" t="str">
        <f t="shared" si="42"/>
        <v>translations</v>
      </c>
    </row>
    <row r="650" spans="1:20" ht="2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63.056795131845846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10">
        <f>(((L650/60)/60)/24)+DATE(1970,1,1)</f>
        <v>42922.208333333328</v>
      </c>
      <c r="N650">
        <v>1500872400</v>
      </c>
      <c r="O650" s="10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41"/>
        <v>food</v>
      </c>
      <c r="T650" t="str">
        <f t="shared" si="42"/>
        <v>food trucks</v>
      </c>
    </row>
    <row r="651" spans="1:20" ht="21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48.482333607230892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10">
        <f>(((L651/60)/60)/24)+DATE(1970,1,1)</f>
        <v>40471.208333333336</v>
      </c>
      <c r="N651">
        <v>1288501200</v>
      </c>
      <c r="O651" s="10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41"/>
        <v>theater</v>
      </c>
      <c r="T651" t="str">
        <f t="shared" si="42"/>
        <v>plays</v>
      </c>
    </row>
    <row r="652" spans="1:20" ht="21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10">
        <f>(((L652/60)/60)/24)+DATE(1970,1,1)</f>
        <v>41828.208333333336</v>
      </c>
      <c r="N652">
        <v>1407128400</v>
      </c>
      <c r="O652" s="10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41"/>
        <v>music</v>
      </c>
      <c r="T652" t="str">
        <f t="shared" si="42"/>
        <v>jazz</v>
      </c>
    </row>
    <row r="653" spans="1:20" ht="21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88.47941026944585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10">
        <f>(((L653/60)/60)/24)+DATE(1970,1,1)</f>
        <v>41692.25</v>
      </c>
      <c r="N653">
        <v>1394344800</v>
      </c>
      <c r="O653" s="10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41"/>
        <v>film &amp; video</v>
      </c>
      <c r="T653" t="str">
        <f t="shared" si="42"/>
        <v>shorts</v>
      </c>
    </row>
    <row r="654" spans="1:20" ht="2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126.84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10">
        <f>(((L654/60)/60)/24)+DATE(1970,1,1)</f>
        <v>42587.208333333328</v>
      </c>
      <c r="N654">
        <v>1474088400</v>
      </c>
      <c r="O654" s="10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41"/>
        <v>technology</v>
      </c>
      <c r="T654" t="str">
        <f t="shared" si="42"/>
        <v>web</v>
      </c>
    </row>
    <row r="655" spans="1:20" ht="2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2338.833333333333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10">
        <f>(((L655/60)/60)/24)+DATE(1970,1,1)</f>
        <v>42468.208333333328</v>
      </c>
      <c r="N655">
        <v>1460264400</v>
      </c>
      <c r="O655" s="10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41"/>
        <v>technology</v>
      </c>
      <c r="T655" t="str">
        <f t="shared" si="42"/>
        <v>web</v>
      </c>
    </row>
    <row r="656" spans="1:20" ht="2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508.38857142857148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10">
        <f>(((L656/60)/60)/24)+DATE(1970,1,1)</f>
        <v>42240.208333333328</v>
      </c>
      <c r="N656">
        <v>1440824400</v>
      </c>
      <c r="O656" s="10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41"/>
        <v>music</v>
      </c>
      <c r="T656" t="str">
        <f t="shared" si="42"/>
        <v>metal</v>
      </c>
    </row>
    <row r="657" spans="1:20" ht="2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191.47826086956522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10">
        <f>(((L657/60)/60)/24)+DATE(1970,1,1)</f>
        <v>42796.25</v>
      </c>
      <c r="N657">
        <v>1489554000</v>
      </c>
      <c r="O657" s="10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41"/>
        <v>photography</v>
      </c>
      <c r="T657" t="str">
        <f t="shared" si="42"/>
        <v>photography books</v>
      </c>
    </row>
    <row r="658" spans="1:20" ht="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42.127533783783782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10">
        <f>(((L658/60)/60)/24)+DATE(1970,1,1)</f>
        <v>43097.25</v>
      </c>
      <c r="N658">
        <v>1514872800</v>
      </c>
      <c r="O658" s="10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41"/>
        <v>food</v>
      </c>
      <c r="T658" t="str">
        <f t="shared" si="42"/>
        <v>food trucks</v>
      </c>
    </row>
    <row r="659" spans="1:20" ht="21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10">
        <f>(((L659/60)/60)/24)+DATE(1970,1,1)</f>
        <v>43096.25</v>
      </c>
      <c r="N659">
        <v>1515736800</v>
      </c>
      <c r="O659" s="10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41"/>
        <v>film &amp; video</v>
      </c>
      <c r="T659" t="str">
        <f t="shared" si="42"/>
        <v>science fiction</v>
      </c>
    </row>
    <row r="660" spans="1:20" ht="2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60.064638783269963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10">
        <f>(((L660/60)/60)/24)+DATE(1970,1,1)</f>
        <v>42246.208333333328</v>
      </c>
      <c r="N660">
        <v>1442898000</v>
      </c>
      <c r="O660" s="10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41"/>
        <v>music</v>
      </c>
      <c r="T660" t="str">
        <f t="shared" si="42"/>
        <v>rock</v>
      </c>
    </row>
    <row r="661" spans="1:20" ht="21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47.232808616404313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10">
        <f>(((L661/60)/60)/24)+DATE(1970,1,1)</f>
        <v>40570.25</v>
      </c>
      <c r="N661">
        <v>1296194400</v>
      </c>
      <c r="O661" s="10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41"/>
        <v>film &amp; video</v>
      </c>
      <c r="T661" t="str">
        <f t="shared" si="42"/>
        <v>documentary</v>
      </c>
    </row>
    <row r="662" spans="1:20" ht="21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81.736263736263737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10">
        <f>(((L662/60)/60)/24)+DATE(1970,1,1)</f>
        <v>42237.208333333328</v>
      </c>
      <c r="N662">
        <v>1440910800</v>
      </c>
      <c r="O662" s="10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41"/>
        <v>theater</v>
      </c>
      <c r="T662" t="str">
        <f t="shared" si="42"/>
        <v>plays</v>
      </c>
    </row>
    <row r="663" spans="1:20" ht="21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54.187265917603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10">
        <f>(((L663/60)/60)/24)+DATE(1970,1,1)</f>
        <v>40996.208333333336</v>
      </c>
      <c r="N663">
        <v>1335502800</v>
      </c>
      <c r="O663" s="10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41"/>
        <v>music</v>
      </c>
      <c r="T663" t="str">
        <f t="shared" si="42"/>
        <v>jazz</v>
      </c>
    </row>
    <row r="664" spans="1:20" ht="21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97.868131868131869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10">
        <f>(((L664/60)/60)/24)+DATE(1970,1,1)</f>
        <v>43443.25</v>
      </c>
      <c r="N664">
        <v>1544680800</v>
      </c>
      <c r="O664" s="10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41"/>
        <v>theater</v>
      </c>
      <c r="T664" t="str">
        <f t="shared" si="42"/>
        <v>plays</v>
      </c>
    </row>
    <row r="665" spans="1:20" ht="21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77.239999999999995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10">
        <f>(((L665/60)/60)/24)+DATE(1970,1,1)</f>
        <v>40458.208333333336</v>
      </c>
      <c r="N665">
        <v>1288414800</v>
      </c>
      <c r="O665" s="10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41"/>
        <v>theater</v>
      </c>
      <c r="T665" t="str">
        <f t="shared" si="42"/>
        <v>plays</v>
      </c>
    </row>
    <row r="666" spans="1:20" ht="21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33.464735516372798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10">
        <f>(((L666/60)/60)/24)+DATE(1970,1,1)</f>
        <v>40959.25</v>
      </c>
      <c r="N666">
        <v>1330581600</v>
      </c>
      <c r="O666" s="10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41"/>
        <v>music</v>
      </c>
      <c r="T666" t="str">
        <f t="shared" si="42"/>
        <v>jazz</v>
      </c>
    </row>
    <row r="667" spans="1:20" ht="2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239.58823529411765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10">
        <f>(((L667/60)/60)/24)+DATE(1970,1,1)</f>
        <v>40733.208333333336</v>
      </c>
      <c r="N667">
        <v>1311397200</v>
      </c>
      <c r="O667" s="10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41"/>
        <v>film &amp; video</v>
      </c>
      <c r="T667" t="str">
        <f t="shared" si="42"/>
        <v>documentary</v>
      </c>
    </row>
    <row r="668" spans="1:20" ht="2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64.032258064516128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10">
        <f>(((L668/60)/60)/24)+DATE(1970,1,1)</f>
        <v>41516.208333333336</v>
      </c>
      <c r="N668">
        <v>1378357200</v>
      </c>
      <c r="O668" s="10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41"/>
        <v>theater</v>
      </c>
      <c r="T668" t="str">
        <f t="shared" si="42"/>
        <v>plays</v>
      </c>
    </row>
    <row r="669" spans="1:20" ht="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176.15942028985506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10">
        <f>(((L669/60)/60)/24)+DATE(1970,1,1)</f>
        <v>41892.208333333336</v>
      </c>
      <c r="N669">
        <v>1411102800</v>
      </c>
      <c r="O669" s="10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41"/>
        <v>journalism</v>
      </c>
      <c r="T669" t="str">
        <f t="shared" si="42"/>
        <v>audio</v>
      </c>
    </row>
    <row r="670" spans="1:20" ht="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20.33818181818182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10">
        <f>(((L670/60)/60)/24)+DATE(1970,1,1)</f>
        <v>41122.208333333336</v>
      </c>
      <c r="N670">
        <v>1344834000</v>
      </c>
      <c r="O670" s="10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41"/>
        <v>theater</v>
      </c>
      <c r="T670" t="str">
        <f t="shared" si="42"/>
        <v>plays</v>
      </c>
    </row>
    <row r="671" spans="1:20" ht="2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358.64754098360658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10">
        <f>(((L671/60)/60)/24)+DATE(1970,1,1)</f>
        <v>42912.208333333328</v>
      </c>
      <c r="N671">
        <v>1499230800</v>
      </c>
      <c r="O671" s="10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41"/>
        <v>theater</v>
      </c>
      <c r="T671" t="str">
        <f t="shared" si="42"/>
        <v>plays</v>
      </c>
    </row>
    <row r="672" spans="1:20" ht="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468.85802469135803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10">
        <f>(((L672/60)/60)/24)+DATE(1970,1,1)</f>
        <v>42425.25</v>
      </c>
      <c r="N672">
        <v>1457416800</v>
      </c>
      <c r="O672" s="10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41"/>
        <v>music</v>
      </c>
      <c r="T672" t="str">
        <f t="shared" si="42"/>
        <v>indie rock</v>
      </c>
    </row>
    <row r="673" spans="1:20" ht="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122.05635245901641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10">
        <f>(((L673/60)/60)/24)+DATE(1970,1,1)</f>
        <v>40390.208333333336</v>
      </c>
      <c r="N673">
        <v>1280898000</v>
      </c>
      <c r="O673" s="10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41"/>
        <v>theater</v>
      </c>
      <c r="T673" t="str">
        <f t="shared" si="42"/>
        <v>plays</v>
      </c>
    </row>
    <row r="674" spans="1:20" ht="21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55.931783729156137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10">
        <f>(((L674/60)/60)/24)+DATE(1970,1,1)</f>
        <v>43180.208333333328</v>
      </c>
      <c r="N674">
        <v>1522472400</v>
      </c>
      <c r="O674" s="10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41"/>
        <v>theater</v>
      </c>
      <c r="T674" t="str">
        <f t="shared" si="42"/>
        <v>plays</v>
      </c>
    </row>
    <row r="675" spans="1:20" ht="21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43.660714285714285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10">
        <f>(((L675/60)/60)/24)+DATE(1970,1,1)</f>
        <v>42475.208333333328</v>
      </c>
      <c r="N675">
        <v>1462510800</v>
      </c>
      <c r="O675" s="10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41"/>
        <v>music</v>
      </c>
      <c r="T675" t="str">
        <f t="shared" si="42"/>
        <v>indie rock</v>
      </c>
    </row>
    <row r="676" spans="1:20" ht="2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33.53837141183363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10">
        <f>(((L676/60)/60)/24)+DATE(1970,1,1)</f>
        <v>40774.208333333336</v>
      </c>
      <c r="N676">
        <v>1317790800</v>
      </c>
      <c r="O676" s="10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41"/>
        <v>photography</v>
      </c>
      <c r="T676" t="str">
        <f t="shared" si="42"/>
        <v>photography books</v>
      </c>
    </row>
    <row r="677" spans="1:20" ht="2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122.97938144329896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10">
        <f>(((L677/60)/60)/24)+DATE(1970,1,1)</f>
        <v>43719.208333333328</v>
      </c>
      <c r="N677">
        <v>1568782800</v>
      </c>
      <c r="O677" s="10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41"/>
        <v>journalism</v>
      </c>
      <c r="T677" t="str">
        <f t="shared" si="42"/>
        <v>audio</v>
      </c>
    </row>
    <row r="678" spans="1:20" ht="2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189.74959871589084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10">
        <f>(((L678/60)/60)/24)+DATE(1970,1,1)</f>
        <v>41178.208333333336</v>
      </c>
      <c r="N678">
        <v>1349413200</v>
      </c>
      <c r="O678" s="10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41"/>
        <v>photography</v>
      </c>
      <c r="T678" t="str">
        <f t="shared" si="42"/>
        <v>photography books</v>
      </c>
    </row>
    <row r="679" spans="1:20" ht="21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83.622641509433961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10">
        <f>(((L679/60)/60)/24)+DATE(1970,1,1)</f>
        <v>42561.208333333328</v>
      </c>
      <c r="N679">
        <v>1472446800</v>
      </c>
      <c r="O679" s="10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41"/>
        <v>publishing</v>
      </c>
      <c r="T679" t="str">
        <f t="shared" si="42"/>
        <v>fiction</v>
      </c>
    </row>
    <row r="680" spans="1:20" ht="2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17.968844221105527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10">
        <f>(((L680/60)/60)/24)+DATE(1970,1,1)</f>
        <v>43484.25</v>
      </c>
      <c r="N680">
        <v>1548050400</v>
      </c>
      <c r="O680" s="10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41"/>
        <v>film &amp; video</v>
      </c>
      <c r="T680" t="str">
        <f t="shared" si="42"/>
        <v>drama</v>
      </c>
    </row>
    <row r="681" spans="1:20" ht="2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1036.5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10">
        <f>(((L681/60)/60)/24)+DATE(1970,1,1)</f>
        <v>43756.208333333328</v>
      </c>
      <c r="N681">
        <v>1571806800</v>
      </c>
      <c r="O681" s="10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41"/>
        <v>food</v>
      </c>
      <c r="T681" t="str">
        <f t="shared" si="42"/>
        <v>food trucks</v>
      </c>
    </row>
    <row r="682" spans="1:20" ht="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97.405219780219781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10">
        <f>(((L682/60)/60)/24)+DATE(1970,1,1)</f>
        <v>43813.25</v>
      </c>
      <c r="N682">
        <v>1576476000</v>
      </c>
      <c r="O682" s="10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41"/>
        <v>games</v>
      </c>
      <c r="T682" t="str">
        <f t="shared" si="42"/>
        <v>mobile games</v>
      </c>
    </row>
    <row r="683" spans="1:20" ht="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86.386203150461711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10">
        <f>(((L683/60)/60)/24)+DATE(1970,1,1)</f>
        <v>40898.25</v>
      </c>
      <c r="N683">
        <v>1324965600</v>
      </c>
      <c r="O683" s="10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41"/>
        <v>theater</v>
      </c>
      <c r="T683" t="str">
        <f t="shared" si="42"/>
        <v>plays</v>
      </c>
    </row>
    <row r="684" spans="1:20" ht="2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150.16666666666666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10">
        <f>(((L684/60)/60)/24)+DATE(1970,1,1)</f>
        <v>41619.25</v>
      </c>
      <c r="N684">
        <v>1387519200</v>
      </c>
      <c r="O684" s="10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41"/>
        <v>theater</v>
      </c>
      <c r="T684" t="str">
        <f t="shared" si="42"/>
        <v>plays</v>
      </c>
    </row>
    <row r="685" spans="1:20" ht="2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358.43478260869563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10">
        <f>(((L685/60)/60)/24)+DATE(1970,1,1)</f>
        <v>43359.208333333328</v>
      </c>
      <c r="N685">
        <v>1537246800</v>
      </c>
      <c r="O685" s="10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41"/>
        <v>theater</v>
      </c>
      <c r="T685" t="str">
        <f t="shared" si="42"/>
        <v>plays</v>
      </c>
    </row>
    <row r="686" spans="1:20" ht="2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542.85714285714289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10">
        <f>(((L686/60)/60)/24)+DATE(1970,1,1)</f>
        <v>40358.208333333336</v>
      </c>
      <c r="N686">
        <v>1279515600</v>
      </c>
      <c r="O686" s="10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41"/>
        <v>publishing</v>
      </c>
      <c r="T686" t="str">
        <f t="shared" si="42"/>
        <v>nonfiction</v>
      </c>
    </row>
    <row r="687" spans="1:20" ht="21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67.500714285714281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10">
        <f>(((L687/60)/60)/24)+DATE(1970,1,1)</f>
        <v>42239.208333333328</v>
      </c>
      <c r="N687">
        <v>1442379600</v>
      </c>
      <c r="O687" s="10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41"/>
        <v>theater</v>
      </c>
      <c r="T687" t="str">
        <f t="shared" si="42"/>
        <v>plays</v>
      </c>
    </row>
    <row r="688" spans="1:20" ht="2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191.74666666666667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10">
        <f>(((L688/60)/60)/24)+DATE(1970,1,1)</f>
        <v>43186.208333333328</v>
      </c>
      <c r="N688">
        <v>1523077200</v>
      </c>
      <c r="O688" s="10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41"/>
        <v>technology</v>
      </c>
      <c r="T688" t="str">
        <f t="shared" si="42"/>
        <v>wearables</v>
      </c>
    </row>
    <row r="689" spans="1:20" ht="2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10">
        <f>(((L689/60)/60)/24)+DATE(1970,1,1)</f>
        <v>42806.25</v>
      </c>
      <c r="N689">
        <v>1489554000</v>
      </c>
      <c r="O689" s="10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41"/>
        <v>theater</v>
      </c>
      <c r="T689" t="str">
        <f t="shared" si="42"/>
        <v>plays</v>
      </c>
    </row>
    <row r="690" spans="1:20" ht="2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429.27586206896552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10">
        <f>(((L690/60)/60)/24)+DATE(1970,1,1)</f>
        <v>43475.25</v>
      </c>
      <c r="N690">
        <v>1548482400</v>
      </c>
      <c r="O690" s="10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41"/>
        <v>film &amp; video</v>
      </c>
      <c r="T690" t="str">
        <f t="shared" si="42"/>
        <v>television</v>
      </c>
    </row>
    <row r="691" spans="1:20" ht="2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100.65753424657535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10">
        <f>(((L691/60)/60)/24)+DATE(1970,1,1)</f>
        <v>41576.208333333336</v>
      </c>
      <c r="N691">
        <v>1384063200</v>
      </c>
      <c r="O691" s="10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41"/>
        <v>technology</v>
      </c>
      <c r="T691" t="str">
        <f t="shared" si="42"/>
        <v>web</v>
      </c>
    </row>
    <row r="692" spans="1:20" ht="2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226.61111111111109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10">
        <f>(((L692/60)/60)/24)+DATE(1970,1,1)</f>
        <v>40874.25</v>
      </c>
      <c r="N692">
        <v>1322892000</v>
      </c>
      <c r="O692" s="10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41"/>
        <v>film &amp; video</v>
      </c>
      <c r="T692" t="str">
        <f t="shared" si="42"/>
        <v>documentary</v>
      </c>
    </row>
    <row r="693" spans="1:20" ht="2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142.38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10">
        <f>(((L693/60)/60)/24)+DATE(1970,1,1)</f>
        <v>41185.208333333336</v>
      </c>
      <c r="N693">
        <v>1350709200</v>
      </c>
      <c r="O693" s="10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41"/>
        <v>film &amp; video</v>
      </c>
      <c r="T693" t="str">
        <f t="shared" si="42"/>
        <v>documentary</v>
      </c>
    </row>
    <row r="694" spans="1:20" ht="21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90.633333333333326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10">
        <f>(((L694/60)/60)/24)+DATE(1970,1,1)</f>
        <v>43655.208333333328</v>
      </c>
      <c r="N694">
        <v>1564203600</v>
      </c>
      <c r="O694" s="10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41"/>
        <v>music</v>
      </c>
      <c r="T694" t="str">
        <f t="shared" si="42"/>
        <v>rock</v>
      </c>
    </row>
    <row r="695" spans="1:20" ht="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63.966740576496676</v>
      </c>
      <c r="G695" t="s">
        <v>14</v>
      </c>
      <c r="H695">
        <v>1748</v>
      </c>
      <c r="I695">
        <f t="shared" si="40"/>
        <v>66.016018306636155</v>
      </c>
      <c r="J695" t="s">
        <v>21</v>
      </c>
      <c r="K695" t="s">
        <v>22</v>
      </c>
      <c r="L695">
        <v>1508216400</v>
      </c>
      <c r="M695" s="10">
        <f>(((L695/60)/60)/24)+DATE(1970,1,1)</f>
        <v>43025.208333333328</v>
      </c>
      <c r="N695">
        <v>1509685200</v>
      </c>
      <c r="O695" s="10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41"/>
        <v>theater</v>
      </c>
      <c r="T695" t="str">
        <f t="shared" si="42"/>
        <v>plays</v>
      </c>
    </row>
    <row r="696" spans="1:20" ht="21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84.131868131868131</v>
      </c>
      <c r="G696" t="s">
        <v>14</v>
      </c>
      <c r="H696">
        <v>79</v>
      </c>
      <c r="I696">
        <f t="shared" si="40"/>
        <v>96.911392405063296</v>
      </c>
      <c r="J696" t="s">
        <v>21</v>
      </c>
      <c r="K696" t="s">
        <v>22</v>
      </c>
      <c r="L696">
        <v>1511762400</v>
      </c>
      <c r="M696" s="10">
        <f>(((L696/60)/60)/24)+DATE(1970,1,1)</f>
        <v>43066.25</v>
      </c>
      <c r="N696">
        <v>1514959200</v>
      </c>
      <c r="O696" s="10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41"/>
        <v>theater</v>
      </c>
      <c r="T696" t="str">
        <f t="shared" si="42"/>
        <v>plays</v>
      </c>
    </row>
    <row r="697" spans="1:20" ht="2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133.93478260869566</v>
      </c>
      <c r="G697" t="s">
        <v>20</v>
      </c>
      <c r="H697">
        <v>196</v>
      </c>
      <c r="I697">
        <f t="shared" si="40"/>
        <v>62.867346938775512</v>
      </c>
      <c r="J697" t="s">
        <v>107</v>
      </c>
      <c r="K697" t="s">
        <v>108</v>
      </c>
      <c r="L697">
        <v>1447480800</v>
      </c>
      <c r="M697" s="10">
        <f>(((L697/60)/60)/24)+DATE(1970,1,1)</f>
        <v>42322.25</v>
      </c>
      <c r="N697">
        <v>1448863200</v>
      </c>
      <c r="O697" s="10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41"/>
        <v>music</v>
      </c>
      <c r="T697" t="str">
        <f t="shared" si="42"/>
        <v>rock</v>
      </c>
    </row>
    <row r="698" spans="1:20" ht="21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59.042047531992694</v>
      </c>
      <c r="G698" t="s">
        <v>14</v>
      </c>
      <c r="H698">
        <v>889</v>
      </c>
      <c r="I698">
        <f t="shared" si="40"/>
        <v>108.98537682789652</v>
      </c>
      <c r="J698" t="s">
        <v>21</v>
      </c>
      <c r="K698" t="s">
        <v>22</v>
      </c>
      <c r="L698">
        <v>1429506000</v>
      </c>
      <c r="M698" s="10">
        <f>(((L698/60)/60)/24)+DATE(1970,1,1)</f>
        <v>42114.208333333328</v>
      </c>
      <c r="N698">
        <v>1429592400</v>
      </c>
      <c r="O698" s="10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41"/>
        <v>theater</v>
      </c>
      <c r="T698" t="str">
        <f t="shared" si="42"/>
        <v>plays</v>
      </c>
    </row>
    <row r="699" spans="1:20" ht="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152.80062063615205</v>
      </c>
      <c r="G699" t="s">
        <v>20</v>
      </c>
      <c r="H699">
        <v>7295</v>
      </c>
      <c r="I699">
        <f t="shared" si="40"/>
        <v>26.999314599040439</v>
      </c>
      <c r="J699" t="s">
        <v>21</v>
      </c>
      <c r="K699" t="s">
        <v>22</v>
      </c>
      <c r="L699">
        <v>1522472400</v>
      </c>
      <c r="M699" s="10">
        <f>(((L699/60)/60)/24)+DATE(1970,1,1)</f>
        <v>43190.208333333328</v>
      </c>
      <c r="N699">
        <v>1522645200</v>
      </c>
      <c r="O699" s="10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41"/>
        <v>music</v>
      </c>
      <c r="T699" t="str">
        <f t="shared" si="42"/>
        <v>electric music</v>
      </c>
    </row>
    <row r="700" spans="1:20" ht="2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446.69121140142522</v>
      </c>
      <c r="G700" t="s">
        <v>20</v>
      </c>
      <c r="H700">
        <v>2893</v>
      </c>
      <c r="I700">
        <f t="shared" si="40"/>
        <v>65.004147943311438</v>
      </c>
      <c r="J700" t="s">
        <v>15</v>
      </c>
      <c r="K700" t="s">
        <v>16</v>
      </c>
      <c r="L700">
        <v>1322114400</v>
      </c>
      <c r="M700" s="10">
        <f>(((L700/60)/60)/24)+DATE(1970,1,1)</f>
        <v>40871.25</v>
      </c>
      <c r="N700">
        <v>1323324000</v>
      </c>
      <c r="O700" s="10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41"/>
        <v>technology</v>
      </c>
      <c r="T700" t="str">
        <f t="shared" si="42"/>
        <v>wearables</v>
      </c>
    </row>
    <row r="701" spans="1:20" ht="21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84.391891891891888</v>
      </c>
      <c r="G701" t="s">
        <v>14</v>
      </c>
      <c r="H701">
        <v>56</v>
      </c>
      <c r="I701">
        <f t="shared" si="40"/>
        <v>111.51785714285714</v>
      </c>
      <c r="J701" t="s">
        <v>21</v>
      </c>
      <c r="K701" t="s">
        <v>22</v>
      </c>
      <c r="L701">
        <v>1561438800</v>
      </c>
      <c r="M701" s="10">
        <f>(((L701/60)/60)/24)+DATE(1970,1,1)</f>
        <v>43641.208333333328</v>
      </c>
      <c r="N701">
        <v>1561525200</v>
      </c>
      <c r="O701" s="10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41"/>
        <v>film &amp; video</v>
      </c>
      <c r="T701" t="str">
        <f t="shared" si="42"/>
        <v>drama</v>
      </c>
    </row>
    <row r="702" spans="1:20" ht="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 s="10">
        <f>(((L702/60)/60)/24)+DATE(1970,1,1)</f>
        <v>40203.25</v>
      </c>
      <c r="N702">
        <v>1265695200</v>
      </c>
      <c r="O702" s="10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41"/>
        <v>technology</v>
      </c>
      <c r="T702" t="str">
        <f t="shared" si="42"/>
        <v>wearables</v>
      </c>
    </row>
    <row r="703" spans="1:20" ht="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175.02692307692308</v>
      </c>
      <c r="G703" t="s">
        <v>20</v>
      </c>
      <c r="H703">
        <v>820</v>
      </c>
      <c r="I703">
        <f t="shared" si="40"/>
        <v>110.99268292682927</v>
      </c>
      <c r="J703" t="s">
        <v>21</v>
      </c>
      <c r="K703" t="s">
        <v>22</v>
      </c>
      <c r="L703">
        <v>1301202000</v>
      </c>
      <c r="M703" s="10">
        <f>(((L703/60)/60)/24)+DATE(1970,1,1)</f>
        <v>40629.208333333336</v>
      </c>
      <c r="N703">
        <v>1301806800</v>
      </c>
      <c r="O703" s="10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41"/>
        <v>theater</v>
      </c>
      <c r="T703" t="str">
        <f t="shared" si="42"/>
        <v>plays</v>
      </c>
    </row>
    <row r="704" spans="1:20" ht="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54.137931034482754</v>
      </c>
      <c r="G704" t="s">
        <v>14</v>
      </c>
      <c r="H704">
        <v>83</v>
      </c>
      <c r="I704">
        <f t="shared" si="40"/>
        <v>56.746987951807228</v>
      </c>
      <c r="J704" t="s">
        <v>21</v>
      </c>
      <c r="K704" t="s">
        <v>22</v>
      </c>
      <c r="L704">
        <v>1374469200</v>
      </c>
      <c r="M704" s="10">
        <f>(((L704/60)/60)/24)+DATE(1970,1,1)</f>
        <v>41477.208333333336</v>
      </c>
      <c r="N704">
        <v>1374901200</v>
      </c>
      <c r="O704" s="10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41"/>
        <v>technology</v>
      </c>
      <c r="T704" t="str">
        <f t="shared" si="42"/>
        <v>wearables</v>
      </c>
    </row>
    <row r="705" spans="1:20" ht="2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311.87381703470032</v>
      </c>
      <c r="G705" t="s">
        <v>20</v>
      </c>
      <c r="H705">
        <v>2038</v>
      </c>
      <c r="I705">
        <f t="shared" si="40"/>
        <v>97.020608439646708</v>
      </c>
      <c r="J705" t="s">
        <v>21</v>
      </c>
      <c r="K705" t="s">
        <v>22</v>
      </c>
      <c r="L705">
        <v>1334984400</v>
      </c>
      <c r="M705" s="10">
        <f>(((L705/60)/60)/24)+DATE(1970,1,1)</f>
        <v>41020.208333333336</v>
      </c>
      <c r="N705">
        <v>1336453200</v>
      </c>
      <c r="O705" s="10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41"/>
        <v>publishing</v>
      </c>
      <c r="T705" t="str">
        <f t="shared" si="42"/>
        <v>translations</v>
      </c>
    </row>
    <row r="706" spans="1:20" ht="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122.78160919540231</v>
      </c>
      <c r="G706" t="s">
        <v>20</v>
      </c>
      <c r="H706">
        <v>116</v>
      </c>
      <c r="I706">
        <f t="shared" si="40"/>
        <v>92.08620689655173</v>
      </c>
      <c r="J706" t="s">
        <v>21</v>
      </c>
      <c r="K706" t="s">
        <v>22</v>
      </c>
      <c r="L706">
        <v>1467608400</v>
      </c>
      <c r="M706" s="10">
        <f>(((L706/60)/60)/24)+DATE(1970,1,1)</f>
        <v>42555.208333333328</v>
      </c>
      <c r="N706">
        <v>1468904400</v>
      </c>
      <c r="O706" s="10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41"/>
        <v>film &amp; video</v>
      </c>
      <c r="T706" t="str">
        <f t="shared" si="42"/>
        <v>animation</v>
      </c>
    </row>
    <row r="707" spans="1:20" ht="21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99.026517383618156</v>
      </c>
      <c r="G707" t="s">
        <v>14</v>
      </c>
      <c r="H707">
        <v>2025</v>
      </c>
      <c r="I707">
        <f t="shared" ref="I707:I770" si="44">(E707/H707)</f>
        <v>82.986666666666665</v>
      </c>
      <c r="J707" t="s">
        <v>40</v>
      </c>
      <c r="K707" t="s">
        <v>41</v>
      </c>
      <c r="L707">
        <v>1386741600</v>
      </c>
      <c r="M707" s="10">
        <f>(((L707/60)/60)/24)+DATE(1970,1,1)</f>
        <v>41619.25</v>
      </c>
      <c r="N707">
        <v>1387087200</v>
      </c>
      <c r="O707" s="10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45">_xlfn.TEXTBEFORE(R707,"/")</f>
        <v>publishing</v>
      </c>
      <c r="T707" t="str">
        <f t="shared" ref="T707:T770" si="46">_xlfn.TEXTAFTER(R707,"/")</f>
        <v>nonfiction</v>
      </c>
    </row>
    <row r="708" spans="1:20" ht="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7">(E708/D708)*100</f>
        <v>127.84686346863469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10">
        <f>(((L708/60)/60)/24)+DATE(1970,1,1)</f>
        <v>43471.25</v>
      </c>
      <c r="N708">
        <v>1547445600</v>
      </c>
      <c r="O708" s="10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45"/>
        <v>technology</v>
      </c>
      <c r="T708" t="str">
        <f t="shared" si="46"/>
        <v>web</v>
      </c>
    </row>
    <row r="709" spans="1:20" ht="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7"/>
        <v>158.61643835616439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10">
        <f>(((L709/60)/60)/24)+DATE(1970,1,1)</f>
        <v>43442.25</v>
      </c>
      <c r="N709">
        <v>1547359200</v>
      </c>
      <c r="O709" s="10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45"/>
        <v>film &amp; video</v>
      </c>
      <c r="T709" t="str">
        <f t="shared" si="46"/>
        <v>drama</v>
      </c>
    </row>
    <row r="710" spans="1:20" ht="2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707.05882352941171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10">
        <f>(((L710/60)/60)/24)+DATE(1970,1,1)</f>
        <v>42877.208333333328</v>
      </c>
      <c r="N710">
        <v>1496293200</v>
      </c>
      <c r="O710" s="10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45"/>
        <v>theater</v>
      </c>
      <c r="T710" t="str">
        <f t="shared" si="46"/>
        <v>plays</v>
      </c>
    </row>
    <row r="711" spans="1:20" ht="2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142.38775510204081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10">
        <f>(((L711/60)/60)/24)+DATE(1970,1,1)</f>
        <v>41018.208333333336</v>
      </c>
      <c r="N711">
        <v>1335416400</v>
      </c>
      <c r="O711" s="10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45"/>
        <v>theater</v>
      </c>
      <c r="T711" t="str">
        <f t="shared" si="46"/>
        <v>plays</v>
      </c>
    </row>
    <row r="712" spans="1:20" ht="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147.86046511627907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10">
        <f>(((L712/60)/60)/24)+DATE(1970,1,1)</f>
        <v>43295.208333333328</v>
      </c>
      <c r="N712">
        <v>1532149200</v>
      </c>
      <c r="O712" s="10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45"/>
        <v>theater</v>
      </c>
      <c r="T712" t="str">
        <f t="shared" si="46"/>
        <v>plays</v>
      </c>
    </row>
    <row r="713" spans="1:20" ht="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20.322580645161288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10">
        <f>(((L713/60)/60)/24)+DATE(1970,1,1)</f>
        <v>42393.25</v>
      </c>
      <c r="N713">
        <v>1453788000</v>
      </c>
      <c r="O713" s="10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45"/>
        <v>theater</v>
      </c>
      <c r="T713" t="str">
        <f t="shared" si="46"/>
        <v>plays</v>
      </c>
    </row>
    <row r="714" spans="1:20" ht="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1840.625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10">
        <f>(((L714/60)/60)/24)+DATE(1970,1,1)</f>
        <v>42559.208333333328</v>
      </c>
      <c r="N714">
        <v>1471496400</v>
      </c>
      <c r="O714" s="10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45"/>
        <v>theater</v>
      </c>
      <c r="T714" t="str">
        <f t="shared" si="46"/>
        <v>plays</v>
      </c>
    </row>
    <row r="715" spans="1:20" ht="2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161.94202898550725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10">
        <f>(((L715/60)/60)/24)+DATE(1970,1,1)</f>
        <v>42604.208333333328</v>
      </c>
      <c r="N715">
        <v>1472878800</v>
      </c>
      <c r="O715" s="10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45"/>
        <v>publishing</v>
      </c>
      <c r="T715" t="str">
        <f t="shared" si="46"/>
        <v>radio &amp; podcasts</v>
      </c>
    </row>
    <row r="716" spans="1:20" ht="2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472.82077922077923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10">
        <f>(((L716/60)/60)/24)+DATE(1970,1,1)</f>
        <v>41870.208333333336</v>
      </c>
      <c r="N716">
        <v>1408510800</v>
      </c>
      <c r="O716" s="10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45"/>
        <v>music</v>
      </c>
      <c r="T716" t="str">
        <f t="shared" si="46"/>
        <v>rock</v>
      </c>
    </row>
    <row r="717" spans="1:20" ht="21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24.466101694915253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10">
        <f>(((L717/60)/60)/24)+DATE(1970,1,1)</f>
        <v>40397.208333333336</v>
      </c>
      <c r="N717">
        <v>1281589200</v>
      </c>
      <c r="O717" s="10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45"/>
        <v>games</v>
      </c>
      <c r="T717" t="str">
        <f t="shared" si="46"/>
        <v>mobile games</v>
      </c>
    </row>
    <row r="718" spans="1:20" ht="2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517.65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10">
        <f>(((L718/60)/60)/24)+DATE(1970,1,1)</f>
        <v>41465.208333333336</v>
      </c>
      <c r="N718">
        <v>1375851600</v>
      </c>
      <c r="O718" s="10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45"/>
        <v>theater</v>
      </c>
      <c r="T718" t="str">
        <f t="shared" si="46"/>
        <v>plays</v>
      </c>
    </row>
    <row r="719" spans="1:20" ht="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247.64285714285714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10">
        <f>(((L719/60)/60)/24)+DATE(1970,1,1)</f>
        <v>40777.208333333336</v>
      </c>
      <c r="N719">
        <v>1315803600</v>
      </c>
      <c r="O719" s="10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45"/>
        <v>film &amp; video</v>
      </c>
      <c r="T719" t="str">
        <f t="shared" si="46"/>
        <v>documentary</v>
      </c>
    </row>
    <row r="720" spans="1:20" ht="2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100.20481927710843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10">
        <f>(((L720/60)/60)/24)+DATE(1970,1,1)</f>
        <v>41442.208333333336</v>
      </c>
      <c r="N720">
        <v>1373691600</v>
      </c>
      <c r="O720" s="10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45"/>
        <v>technology</v>
      </c>
      <c r="T720" t="str">
        <f t="shared" si="46"/>
        <v>wearables</v>
      </c>
    </row>
    <row r="721" spans="1:20" ht="2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10">
        <f>(((L721/60)/60)/24)+DATE(1970,1,1)</f>
        <v>41058.208333333336</v>
      </c>
      <c r="N721">
        <v>1339218000</v>
      </c>
      <c r="O721" s="10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45"/>
        <v>publishing</v>
      </c>
      <c r="T721" t="str">
        <f t="shared" si="46"/>
        <v>fiction</v>
      </c>
    </row>
    <row r="722" spans="1:20" ht="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37.091954022988503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10">
        <f>(((L722/60)/60)/24)+DATE(1970,1,1)</f>
        <v>43152.25</v>
      </c>
      <c r="N722">
        <v>1520402400</v>
      </c>
      <c r="O722" s="10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45"/>
        <v>theater</v>
      </c>
      <c r="T722" t="str">
        <f t="shared" si="46"/>
        <v>plays</v>
      </c>
    </row>
    <row r="723" spans="1:20" ht="2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4.392394822006473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10">
        <f>(((L723/60)/60)/24)+DATE(1970,1,1)</f>
        <v>43194.208333333328</v>
      </c>
      <c r="N723">
        <v>1523336400</v>
      </c>
      <c r="O723" s="10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45"/>
        <v>music</v>
      </c>
      <c r="T723" t="str">
        <f t="shared" si="46"/>
        <v>rock</v>
      </c>
    </row>
    <row r="724" spans="1:20" ht="2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156.50721649484535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10">
        <f>(((L724/60)/60)/24)+DATE(1970,1,1)</f>
        <v>43045.25</v>
      </c>
      <c r="N724">
        <v>1512280800</v>
      </c>
      <c r="O724" s="10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45"/>
        <v>film &amp; video</v>
      </c>
      <c r="T724" t="str">
        <f t="shared" si="46"/>
        <v>documentary</v>
      </c>
    </row>
    <row r="725" spans="1:20" ht="2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270.40816326530609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10">
        <f>(((L725/60)/60)/24)+DATE(1970,1,1)</f>
        <v>42431.25</v>
      </c>
      <c r="N725">
        <v>1458709200</v>
      </c>
      <c r="O725" s="10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45"/>
        <v>theater</v>
      </c>
      <c r="T725" t="str">
        <f t="shared" si="46"/>
        <v>plays</v>
      </c>
    </row>
    <row r="726" spans="1:20" ht="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134.05952380952382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10">
        <f>(((L726/60)/60)/24)+DATE(1970,1,1)</f>
        <v>41934.208333333336</v>
      </c>
      <c r="N726">
        <v>1414126800</v>
      </c>
      <c r="O726" s="10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45"/>
        <v>theater</v>
      </c>
      <c r="T726" t="str">
        <f t="shared" si="46"/>
        <v>plays</v>
      </c>
    </row>
    <row r="727" spans="1:20" ht="21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50.398033126293996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10">
        <f>(((L727/60)/60)/24)+DATE(1970,1,1)</f>
        <v>41958.25</v>
      </c>
      <c r="N727">
        <v>1416204000</v>
      </c>
      <c r="O727" s="10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45"/>
        <v>games</v>
      </c>
      <c r="T727" t="str">
        <f t="shared" si="46"/>
        <v>mobile games</v>
      </c>
    </row>
    <row r="728" spans="1:20" ht="2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88.815837937384899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10">
        <f>(((L728/60)/60)/24)+DATE(1970,1,1)</f>
        <v>40476.208333333336</v>
      </c>
      <c r="N728">
        <v>1288501200</v>
      </c>
      <c r="O728" s="10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45"/>
        <v>theater</v>
      </c>
      <c r="T728" t="str">
        <f t="shared" si="46"/>
        <v>plays</v>
      </c>
    </row>
    <row r="729" spans="1:20" ht="2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10">
        <f>(((L729/60)/60)/24)+DATE(1970,1,1)</f>
        <v>43485.25</v>
      </c>
      <c r="N729">
        <v>1552971600</v>
      </c>
      <c r="O729" s="10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45"/>
        <v>technology</v>
      </c>
      <c r="T729" t="str">
        <f t="shared" si="46"/>
        <v>web</v>
      </c>
    </row>
    <row r="730" spans="1:20" ht="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17.5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10">
        <f>(((L730/60)/60)/24)+DATE(1970,1,1)</f>
        <v>42515.208333333328</v>
      </c>
      <c r="N730">
        <v>1465102800</v>
      </c>
      <c r="O730" s="10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45"/>
        <v>theater</v>
      </c>
      <c r="T730" t="str">
        <f t="shared" si="46"/>
        <v>plays</v>
      </c>
    </row>
    <row r="731" spans="1:20" ht="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185.66071428571428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10">
        <f>(((L731/60)/60)/24)+DATE(1970,1,1)</f>
        <v>41309.25</v>
      </c>
      <c r="N731">
        <v>1360130400</v>
      </c>
      <c r="O731" s="10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45"/>
        <v>film &amp; video</v>
      </c>
      <c r="T731" t="str">
        <f t="shared" si="46"/>
        <v>drama</v>
      </c>
    </row>
    <row r="732" spans="1:20" ht="2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412.6631944444444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10">
        <f>(((L732/60)/60)/24)+DATE(1970,1,1)</f>
        <v>42147.208333333328</v>
      </c>
      <c r="N732">
        <v>1432875600</v>
      </c>
      <c r="O732" s="10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45"/>
        <v>technology</v>
      </c>
      <c r="T732" t="str">
        <f t="shared" si="46"/>
        <v>wearables</v>
      </c>
    </row>
    <row r="733" spans="1:20" ht="2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90.25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10">
        <f>(((L733/60)/60)/24)+DATE(1970,1,1)</f>
        <v>42939.208333333328</v>
      </c>
      <c r="N733">
        <v>1500872400</v>
      </c>
      <c r="O733" s="10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45"/>
        <v>technology</v>
      </c>
      <c r="T733" t="str">
        <f t="shared" si="46"/>
        <v>web</v>
      </c>
    </row>
    <row r="734" spans="1:20" ht="21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91.984615384615381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10">
        <f>(((L734/60)/60)/24)+DATE(1970,1,1)</f>
        <v>42816.208333333328</v>
      </c>
      <c r="N734">
        <v>1492146000</v>
      </c>
      <c r="O734" s="10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45"/>
        <v>music</v>
      </c>
      <c r="T734" t="str">
        <f t="shared" si="46"/>
        <v>rock</v>
      </c>
    </row>
    <row r="735" spans="1:20" ht="2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527.00632911392404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10">
        <f>(((L735/60)/60)/24)+DATE(1970,1,1)</f>
        <v>41844.208333333336</v>
      </c>
      <c r="N735">
        <v>1407301200</v>
      </c>
      <c r="O735" s="10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45"/>
        <v>music</v>
      </c>
      <c r="T735" t="str">
        <f t="shared" si="46"/>
        <v>metal</v>
      </c>
    </row>
    <row r="736" spans="1:20" ht="2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319.14285714285711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10">
        <f>(((L736/60)/60)/24)+DATE(1970,1,1)</f>
        <v>42763.25</v>
      </c>
      <c r="N736">
        <v>1486620000</v>
      </c>
      <c r="O736" s="10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45"/>
        <v>theater</v>
      </c>
      <c r="T736" t="str">
        <f t="shared" si="46"/>
        <v>plays</v>
      </c>
    </row>
    <row r="737" spans="1:20" ht="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354.18867924528303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10">
        <f>(((L737/60)/60)/24)+DATE(1970,1,1)</f>
        <v>42459.208333333328</v>
      </c>
      <c r="N737">
        <v>1459918800</v>
      </c>
      <c r="O737" s="10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45"/>
        <v>photography</v>
      </c>
      <c r="T737" t="str">
        <f t="shared" si="46"/>
        <v>photography books</v>
      </c>
    </row>
    <row r="738" spans="1:20" ht="2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32.896103896103895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10">
        <f>(((L738/60)/60)/24)+DATE(1970,1,1)</f>
        <v>42055.25</v>
      </c>
      <c r="N738">
        <v>1424757600</v>
      </c>
      <c r="O738" s="10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45"/>
        <v>publishing</v>
      </c>
      <c r="T738" t="str">
        <f t="shared" si="46"/>
        <v>nonfiction</v>
      </c>
    </row>
    <row r="739" spans="1:20" ht="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135.8918918918919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10">
        <f>(((L739/60)/60)/24)+DATE(1970,1,1)</f>
        <v>42685.25</v>
      </c>
      <c r="N739">
        <v>1479880800</v>
      </c>
      <c r="O739" s="10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45"/>
        <v>music</v>
      </c>
      <c r="T739" t="str">
        <f t="shared" si="46"/>
        <v>indie rock</v>
      </c>
    </row>
    <row r="740" spans="1:20" ht="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2.0843373493975905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10">
        <f>(((L740/60)/60)/24)+DATE(1970,1,1)</f>
        <v>41959.25</v>
      </c>
      <c r="N740">
        <v>1418018400</v>
      </c>
      <c r="O740" s="10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45"/>
        <v>theater</v>
      </c>
      <c r="T740" t="str">
        <f t="shared" si="46"/>
        <v>plays</v>
      </c>
    </row>
    <row r="741" spans="1:20" ht="21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10">
        <f>(((L741/60)/60)/24)+DATE(1970,1,1)</f>
        <v>41089.208333333336</v>
      </c>
      <c r="N741">
        <v>1341032400</v>
      </c>
      <c r="O741" s="10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45"/>
        <v>music</v>
      </c>
      <c r="T741" t="str">
        <f t="shared" si="46"/>
        <v>indie rock</v>
      </c>
    </row>
    <row r="742" spans="1:20" ht="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30.037735849056602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10">
        <f>(((L742/60)/60)/24)+DATE(1970,1,1)</f>
        <v>42769.25</v>
      </c>
      <c r="N742">
        <v>1486360800</v>
      </c>
      <c r="O742" s="10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45"/>
        <v>theater</v>
      </c>
      <c r="T742" t="str">
        <f t="shared" si="46"/>
        <v>plays</v>
      </c>
    </row>
    <row r="743" spans="1:20" ht="2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1179.1666666666665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10">
        <f>(((L743/60)/60)/24)+DATE(1970,1,1)</f>
        <v>40321.208333333336</v>
      </c>
      <c r="N743">
        <v>1274677200</v>
      </c>
      <c r="O743" s="10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45"/>
        <v>theater</v>
      </c>
      <c r="T743" t="str">
        <f t="shared" si="46"/>
        <v>plays</v>
      </c>
    </row>
    <row r="744" spans="1:20" ht="2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1126.0833333333335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10">
        <f>(((L744/60)/60)/24)+DATE(1970,1,1)</f>
        <v>40197.25</v>
      </c>
      <c r="N744">
        <v>1267509600</v>
      </c>
      <c r="O744" s="10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45"/>
        <v>music</v>
      </c>
      <c r="T744" t="str">
        <f t="shared" si="46"/>
        <v>electric music</v>
      </c>
    </row>
    <row r="745" spans="1:20" ht="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12.923076923076923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10">
        <f>(((L745/60)/60)/24)+DATE(1970,1,1)</f>
        <v>42298.208333333328</v>
      </c>
      <c r="N745">
        <v>1445922000</v>
      </c>
      <c r="O745" s="10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45"/>
        <v>theater</v>
      </c>
      <c r="T745" t="str">
        <f t="shared" si="46"/>
        <v>plays</v>
      </c>
    </row>
    <row r="746" spans="1:20" ht="2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10">
        <f>(((L746/60)/60)/24)+DATE(1970,1,1)</f>
        <v>43322.208333333328</v>
      </c>
      <c r="N746">
        <v>1534050000</v>
      </c>
      <c r="O746" s="10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45"/>
        <v>theater</v>
      </c>
      <c r="T746" t="str">
        <f t="shared" si="46"/>
        <v>plays</v>
      </c>
    </row>
    <row r="747" spans="1:20" ht="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30.304347826086957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10">
        <f>(((L747/60)/60)/24)+DATE(1970,1,1)</f>
        <v>40328.208333333336</v>
      </c>
      <c r="N747">
        <v>1277528400</v>
      </c>
      <c r="O747" s="10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45"/>
        <v>technology</v>
      </c>
      <c r="T747" t="str">
        <f t="shared" si="46"/>
        <v>wearables</v>
      </c>
    </row>
    <row r="748" spans="1:20" ht="2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212.50896057347671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10">
        <f>(((L748/60)/60)/24)+DATE(1970,1,1)</f>
        <v>40825.208333333336</v>
      </c>
      <c r="N748">
        <v>1318568400</v>
      </c>
      <c r="O748" s="10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45"/>
        <v>technology</v>
      </c>
      <c r="T748" t="str">
        <f t="shared" si="46"/>
        <v>web</v>
      </c>
    </row>
    <row r="749" spans="1:20" ht="2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228.85714285714286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10">
        <f>(((L749/60)/60)/24)+DATE(1970,1,1)</f>
        <v>40423.208333333336</v>
      </c>
      <c r="N749">
        <v>1284354000</v>
      </c>
      <c r="O749" s="10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45"/>
        <v>theater</v>
      </c>
      <c r="T749" t="str">
        <f t="shared" si="46"/>
        <v>plays</v>
      </c>
    </row>
    <row r="750" spans="1:20" ht="2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34.959979476654695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10">
        <f>(((L750/60)/60)/24)+DATE(1970,1,1)</f>
        <v>40238.25</v>
      </c>
      <c r="N750">
        <v>1269579600</v>
      </c>
      <c r="O750" s="10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45"/>
        <v>film &amp; video</v>
      </c>
      <c r="T750" t="str">
        <f t="shared" si="46"/>
        <v>animation</v>
      </c>
    </row>
    <row r="751" spans="1:20" ht="2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157.29069767441862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10">
        <f>(((L751/60)/60)/24)+DATE(1970,1,1)</f>
        <v>41920.208333333336</v>
      </c>
      <c r="N751">
        <v>1413781200</v>
      </c>
      <c r="O751" s="10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45"/>
        <v>technology</v>
      </c>
      <c r="T751" t="str">
        <f t="shared" si="46"/>
        <v>wearables</v>
      </c>
    </row>
    <row r="752" spans="1:20" ht="21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10">
        <f>(((L752/60)/60)/24)+DATE(1970,1,1)</f>
        <v>40360.208333333336</v>
      </c>
      <c r="N752">
        <v>1280120400</v>
      </c>
      <c r="O752" s="10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45"/>
        <v>music</v>
      </c>
      <c r="T752" t="str">
        <f t="shared" si="46"/>
        <v>electric music</v>
      </c>
    </row>
    <row r="753" spans="1:20" ht="2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232.30555555555554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10">
        <f>(((L753/60)/60)/24)+DATE(1970,1,1)</f>
        <v>42446.208333333328</v>
      </c>
      <c r="N753">
        <v>1459486800</v>
      </c>
      <c r="O753" s="10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45"/>
        <v>publishing</v>
      </c>
      <c r="T753" t="str">
        <f t="shared" si="46"/>
        <v>nonfiction</v>
      </c>
    </row>
    <row r="754" spans="1:20" ht="2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92.448275862068968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10">
        <f>(((L754/60)/60)/24)+DATE(1970,1,1)</f>
        <v>40395.208333333336</v>
      </c>
      <c r="N754">
        <v>1282539600</v>
      </c>
      <c r="O754" s="10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45"/>
        <v>theater</v>
      </c>
      <c r="T754" t="str">
        <f t="shared" si="46"/>
        <v>plays</v>
      </c>
    </row>
    <row r="755" spans="1:20" ht="2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256.70212765957444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10">
        <f>(((L755/60)/60)/24)+DATE(1970,1,1)</f>
        <v>40321.208333333336</v>
      </c>
      <c r="N755">
        <v>1275886800</v>
      </c>
      <c r="O755" s="10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45"/>
        <v>photography</v>
      </c>
      <c r="T755" t="str">
        <f t="shared" si="46"/>
        <v>photography books</v>
      </c>
    </row>
    <row r="756" spans="1:20" ht="2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168.47017045454547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10">
        <f>(((L756/60)/60)/24)+DATE(1970,1,1)</f>
        <v>41210.208333333336</v>
      </c>
      <c r="N756">
        <v>1355983200</v>
      </c>
      <c r="O756" s="10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45"/>
        <v>theater</v>
      </c>
      <c r="T756" t="str">
        <f t="shared" si="46"/>
        <v>plays</v>
      </c>
    </row>
    <row r="757" spans="1:20" ht="2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166.57777777777778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10">
        <f>(((L757/60)/60)/24)+DATE(1970,1,1)</f>
        <v>43096.25</v>
      </c>
      <c r="N757">
        <v>1515391200</v>
      </c>
      <c r="O757" s="10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45"/>
        <v>theater</v>
      </c>
      <c r="T757" t="str">
        <f t="shared" si="46"/>
        <v>plays</v>
      </c>
    </row>
    <row r="758" spans="1:20" ht="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772.07692307692309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10">
        <f>(((L758/60)/60)/24)+DATE(1970,1,1)</f>
        <v>42024.25</v>
      </c>
      <c r="N758">
        <v>1422252000</v>
      </c>
      <c r="O758" s="10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45"/>
        <v>theater</v>
      </c>
      <c r="T758" t="str">
        <f t="shared" si="46"/>
        <v>plays</v>
      </c>
    </row>
    <row r="759" spans="1:20" ht="2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406.85714285714283</v>
      </c>
      <c r="G759" t="s">
        <v>20</v>
      </c>
      <c r="H759">
        <v>114</v>
      </c>
      <c r="I759">
        <f t="shared" si="44"/>
        <v>49.964912280701753</v>
      </c>
      <c r="J759" t="s">
        <v>21</v>
      </c>
      <c r="K759" t="s">
        <v>22</v>
      </c>
      <c r="L759">
        <v>1305176400</v>
      </c>
      <c r="M759" s="10">
        <f>(((L759/60)/60)/24)+DATE(1970,1,1)</f>
        <v>40675.208333333336</v>
      </c>
      <c r="N759">
        <v>1305522000</v>
      </c>
      <c r="O759" s="10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45"/>
        <v>film &amp; video</v>
      </c>
      <c r="T759" t="str">
        <f t="shared" si="46"/>
        <v>drama</v>
      </c>
    </row>
    <row r="760" spans="1:20" ht="2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564.20608108108115</v>
      </c>
      <c r="G760" t="s">
        <v>20</v>
      </c>
      <c r="H760">
        <v>1518</v>
      </c>
      <c r="I760">
        <f t="shared" si="44"/>
        <v>110.01646903820817</v>
      </c>
      <c r="J760" t="s">
        <v>15</v>
      </c>
      <c r="K760" t="s">
        <v>16</v>
      </c>
      <c r="L760">
        <v>1414126800</v>
      </c>
      <c r="M760" s="10">
        <f>(((L760/60)/60)/24)+DATE(1970,1,1)</f>
        <v>41936.208333333336</v>
      </c>
      <c r="N760">
        <v>1414904400</v>
      </c>
      <c r="O760" s="10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45"/>
        <v>music</v>
      </c>
      <c r="T760" t="str">
        <f t="shared" si="46"/>
        <v>rock</v>
      </c>
    </row>
    <row r="761" spans="1:20" ht="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68.426865671641792</v>
      </c>
      <c r="G761" t="s">
        <v>14</v>
      </c>
      <c r="H761">
        <v>1274</v>
      </c>
      <c r="I761">
        <f t="shared" si="44"/>
        <v>89.964678178963894</v>
      </c>
      <c r="J761" t="s">
        <v>21</v>
      </c>
      <c r="K761" t="s">
        <v>22</v>
      </c>
      <c r="L761">
        <v>1517810400</v>
      </c>
      <c r="M761" s="10">
        <f>(((L761/60)/60)/24)+DATE(1970,1,1)</f>
        <v>43136.25</v>
      </c>
      <c r="N761">
        <v>1520402400</v>
      </c>
      <c r="O761" s="10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45"/>
        <v>music</v>
      </c>
      <c r="T761" t="str">
        <f t="shared" si="46"/>
        <v>electric music</v>
      </c>
    </row>
    <row r="762" spans="1:20" ht="21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34.351966873706004</v>
      </c>
      <c r="G762" t="s">
        <v>14</v>
      </c>
      <c r="H762">
        <v>210</v>
      </c>
      <c r="I762">
        <f t="shared" si="44"/>
        <v>79.009523809523813</v>
      </c>
      <c r="J762" t="s">
        <v>107</v>
      </c>
      <c r="K762" t="s">
        <v>108</v>
      </c>
      <c r="L762">
        <v>1564635600</v>
      </c>
      <c r="M762" s="10">
        <f>(((L762/60)/60)/24)+DATE(1970,1,1)</f>
        <v>43678.208333333328</v>
      </c>
      <c r="N762">
        <v>1567141200</v>
      </c>
      <c r="O762" s="10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45"/>
        <v>games</v>
      </c>
      <c r="T762" t="str">
        <f t="shared" si="46"/>
        <v>video games</v>
      </c>
    </row>
    <row r="763" spans="1:20" ht="2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655.4545454545455</v>
      </c>
      <c r="G763" t="s">
        <v>20</v>
      </c>
      <c r="H763">
        <v>166</v>
      </c>
      <c r="I763">
        <f t="shared" si="44"/>
        <v>86.867469879518069</v>
      </c>
      <c r="J763" t="s">
        <v>21</v>
      </c>
      <c r="K763" t="s">
        <v>22</v>
      </c>
      <c r="L763">
        <v>1500699600</v>
      </c>
      <c r="M763" s="10">
        <f>(((L763/60)/60)/24)+DATE(1970,1,1)</f>
        <v>42938.208333333328</v>
      </c>
      <c r="N763">
        <v>1501131600</v>
      </c>
      <c r="O763" s="10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45"/>
        <v>music</v>
      </c>
      <c r="T763" t="str">
        <f t="shared" si="46"/>
        <v>rock</v>
      </c>
    </row>
    <row r="764" spans="1:20" ht="2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177.25714285714284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 s="10">
        <f>(((L764/60)/60)/24)+DATE(1970,1,1)</f>
        <v>41241.25</v>
      </c>
      <c r="N764">
        <v>1355032800</v>
      </c>
      <c r="O764" s="10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45"/>
        <v>music</v>
      </c>
      <c r="T764" t="str">
        <f t="shared" si="46"/>
        <v>jazz</v>
      </c>
    </row>
    <row r="765" spans="1:20" ht="2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113.17857142857144</v>
      </c>
      <c r="G765" t="s">
        <v>20</v>
      </c>
      <c r="H765">
        <v>235</v>
      </c>
      <c r="I765">
        <f t="shared" si="44"/>
        <v>26.970212765957445</v>
      </c>
      <c r="J765" t="s">
        <v>21</v>
      </c>
      <c r="K765" t="s">
        <v>22</v>
      </c>
      <c r="L765">
        <v>1336453200</v>
      </c>
      <c r="M765" s="10">
        <f>(((L765/60)/60)/24)+DATE(1970,1,1)</f>
        <v>41037.208333333336</v>
      </c>
      <c r="N765">
        <v>1339477200</v>
      </c>
      <c r="O765" s="10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45"/>
        <v>theater</v>
      </c>
      <c r="T765" t="str">
        <f t="shared" si="46"/>
        <v>plays</v>
      </c>
    </row>
    <row r="766" spans="1:20" ht="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728.18181818181824</v>
      </c>
      <c r="G766" t="s">
        <v>20</v>
      </c>
      <c r="H766">
        <v>148</v>
      </c>
      <c r="I766">
        <f t="shared" si="44"/>
        <v>54.121621621621621</v>
      </c>
      <c r="J766" t="s">
        <v>21</v>
      </c>
      <c r="K766" t="s">
        <v>22</v>
      </c>
      <c r="L766">
        <v>1305262800</v>
      </c>
      <c r="M766" s="10">
        <f>(((L766/60)/60)/24)+DATE(1970,1,1)</f>
        <v>40676.208333333336</v>
      </c>
      <c r="N766">
        <v>1305954000</v>
      </c>
      <c r="O766" s="10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45"/>
        <v>music</v>
      </c>
      <c r="T766" t="str">
        <f t="shared" si="46"/>
        <v>rock</v>
      </c>
    </row>
    <row r="767" spans="1:20" ht="2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208.33333333333334</v>
      </c>
      <c r="G767" t="s">
        <v>20</v>
      </c>
      <c r="H767">
        <v>198</v>
      </c>
      <c r="I767">
        <f t="shared" si="44"/>
        <v>41.035353535353536</v>
      </c>
      <c r="J767" t="s">
        <v>21</v>
      </c>
      <c r="K767" t="s">
        <v>22</v>
      </c>
      <c r="L767">
        <v>1492232400</v>
      </c>
      <c r="M767" s="10">
        <f>(((L767/60)/60)/24)+DATE(1970,1,1)</f>
        <v>42840.208333333328</v>
      </c>
      <c r="N767">
        <v>1494392400</v>
      </c>
      <c r="O767" s="10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45"/>
        <v>music</v>
      </c>
      <c r="T767" t="str">
        <f t="shared" si="46"/>
        <v>indie rock</v>
      </c>
    </row>
    <row r="768" spans="1:20" ht="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31.171232876712331</v>
      </c>
      <c r="G768" t="s">
        <v>14</v>
      </c>
      <c r="H768">
        <v>248</v>
      </c>
      <c r="I768">
        <f t="shared" si="44"/>
        <v>55.052419354838712</v>
      </c>
      <c r="J768" t="s">
        <v>26</v>
      </c>
      <c r="K768" t="s">
        <v>27</v>
      </c>
      <c r="L768">
        <v>1537333200</v>
      </c>
      <c r="M768" s="10">
        <f>(((L768/60)/60)/24)+DATE(1970,1,1)</f>
        <v>43362.208333333328</v>
      </c>
      <c r="N768">
        <v>1537419600</v>
      </c>
      <c r="O768" s="10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45"/>
        <v>film &amp; video</v>
      </c>
      <c r="T768" t="str">
        <f t="shared" si="46"/>
        <v>science fiction</v>
      </c>
    </row>
    <row r="769" spans="1:20" ht="21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56.967078189300416</v>
      </c>
      <c r="G769" t="s">
        <v>14</v>
      </c>
      <c r="H769">
        <v>513</v>
      </c>
      <c r="I769">
        <f t="shared" si="44"/>
        <v>107.93762183235867</v>
      </c>
      <c r="J769" t="s">
        <v>21</v>
      </c>
      <c r="K769" t="s">
        <v>22</v>
      </c>
      <c r="L769">
        <v>1444107600</v>
      </c>
      <c r="M769" s="10">
        <f>(((L769/60)/60)/24)+DATE(1970,1,1)</f>
        <v>42283.208333333328</v>
      </c>
      <c r="N769">
        <v>1447999200</v>
      </c>
      <c r="O769" s="10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45"/>
        <v>publishing</v>
      </c>
      <c r="T769" t="str">
        <f t="shared" si="46"/>
        <v>translations</v>
      </c>
    </row>
    <row r="770" spans="1:20" ht="2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 s="10">
        <f>(((L770/60)/60)/24)+DATE(1970,1,1)</f>
        <v>41619.25</v>
      </c>
      <c r="N770">
        <v>1388037600</v>
      </c>
      <c r="O770" s="10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45"/>
        <v>theater</v>
      </c>
      <c r="T770" t="str">
        <f t="shared" si="46"/>
        <v>plays</v>
      </c>
    </row>
    <row r="771" spans="1:20" ht="21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86.867834394904463</v>
      </c>
      <c r="G771" t="s">
        <v>14</v>
      </c>
      <c r="H771">
        <v>3410</v>
      </c>
      <c r="I771">
        <f t="shared" ref="I771:I834" si="48">(E771/H771)</f>
        <v>31.995894428152493</v>
      </c>
      <c r="J771" t="s">
        <v>21</v>
      </c>
      <c r="K771" t="s">
        <v>22</v>
      </c>
      <c r="L771">
        <v>1376542800</v>
      </c>
      <c r="M771" s="10">
        <f>(((L771/60)/60)/24)+DATE(1970,1,1)</f>
        <v>41501.208333333336</v>
      </c>
      <c r="N771">
        <v>1378789200</v>
      </c>
      <c r="O771" s="10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49">_xlfn.TEXTBEFORE(R771,"/")</f>
        <v>games</v>
      </c>
      <c r="T771" t="str">
        <f t="shared" ref="T771:T834" si="50">_xlfn.TEXTAFTER(R771,"/")</f>
        <v>video games</v>
      </c>
    </row>
    <row r="772" spans="1:20" ht="2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1">(E772/D772)*100</f>
        <v>270.74418604651163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10">
        <f>(((L772/60)/60)/24)+DATE(1970,1,1)</f>
        <v>41743.208333333336</v>
      </c>
      <c r="N772">
        <v>1398056400</v>
      </c>
      <c r="O772" s="10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49"/>
        <v>theater</v>
      </c>
      <c r="T772" t="str">
        <f t="shared" si="50"/>
        <v>plays</v>
      </c>
    </row>
    <row r="773" spans="1:20" ht="2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1"/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10">
        <f>(((L773/60)/60)/24)+DATE(1970,1,1)</f>
        <v>43491.25</v>
      </c>
      <c r="N773">
        <v>1550815200</v>
      </c>
      <c r="O773" s="10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49"/>
        <v>theater</v>
      </c>
      <c r="T773" t="str">
        <f t="shared" si="50"/>
        <v>plays</v>
      </c>
    </row>
    <row r="774" spans="1:20" ht="2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113.3596256684492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10">
        <f>(((L774/60)/60)/24)+DATE(1970,1,1)</f>
        <v>43505.25</v>
      </c>
      <c r="N774">
        <v>1550037600</v>
      </c>
      <c r="O774" s="10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49"/>
        <v>music</v>
      </c>
      <c r="T774" t="str">
        <f t="shared" si="50"/>
        <v>indie rock</v>
      </c>
    </row>
    <row r="775" spans="1:20" ht="2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190.55555555555554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10">
        <f>(((L775/60)/60)/24)+DATE(1970,1,1)</f>
        <v>42838.208333333328</v>
      </c>
      <c r="N775">
        <v>1492923600</v>
      </c>
      <c r="O775" s="10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49"/>
        <v>theater</v>
      </c>
      <c r="T775" t="str">
        <f t="shared" si="50"/>
        <v>plays</v>
      </c>
    </row>
    <row r="776" spans="1:20" ht="2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135.5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10">
        <f>(((L776/60)/60)/24)+DATE(1970,1,1)</f>
        <v>42513.208333333328</v>
      </c>
      <c r="N776">
        <v>1467522000</v>
      </c>
      <c r="O776" s="10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49"/>
        <v>technology</v>
      </c>
      <c r="T776" t="str">
        <f t="shared" si="50"/>
        <v>web</v>
      </c>
    </row>
    <row r="777" spans="1:20" ht="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10.297872340425531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10">
        <f>(((L777/60)/60)/24)+DATE(1970,1,1)</f>
        <v>41949.25</v>
      </c>
      <c r="N777">
        <v>1416117600</v>
      </c>
      <c r="O777" s="10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49"/>
        <v>music</v>
      </c>
      <c r="T777" t="str">
        <f t="shared" si="50"/>
        <v>rock</v>
      </c>
    </row>
    <row r="778" spans="1:20" ht="21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65.544223826714799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10">
        <f>(((L778/60)/60)/24)+DATE(1970,1,1)</f>
        <v>43650.208333333328</v>
      </c>
      <c r="N778">
        <v>1563771600</v>
      </c>
      <c r="O778" s="10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49"/>
        <v>theater</v>
      </c>
      <c r="T778" t="str">
        <f t="shared" si="50"/>
        <v>plays</v>
      </c>
    </row>
    <row r="779" spans="1:20" ht="21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49.026652452025587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10">
        <f>(((L779/60)/60)/24)+DATE(1970,1,1)</f>
        <v>40809.208333333336</v>
      </c>
      <c r="N779">
        <v>1319259600</v>
      </c>
      <c r="O779" s="10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49"/>
        <v>theater</v>
      </c>
      <c r="T779" t="str">
        <f t="shared" si="50"/>
        <v>plays</v>
      </c>
    </row>
    <row r="780" spans="1:20" ht="2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787.92307692307691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10">
        <f>(((L780/60)/60)/24)+DATE(1970,1,1)</f>
        <v>40768.208333333336</v>
      </c>
      <c r="N780">
        <v>1313643600</v>
      </c>
      <c r="O780" s="10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49"/>
        <v>film &amp; video</v>
      </c>
      <c r="T780" t="str">
        <f t="shared" si="50"/>
        <v>animation</v>
      </c>
    </row>
    <row r="781" spans="1:20" ht="21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80.306347746090154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10">
        <f>(((L781/60)/60)/24)+DATE(1970,1,1)</f>
        <v>42230.208333333328</v>
      </c>
      <c r="N781">
        <v>1440306000</v>
      </c>
      <c r="O781" s="10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49"/>
        <v>theater</v>
      </c>
      <c r="T781" t="str">
        <f t="shared" si="50"/>
        <v>plays</v>
      </c>
    </row>
    <row r="782" spans="1:20" ht="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106.29411764705883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10">
        <f>(((L782/60)/60)/24)+DATE(1970,1,1)</f>
        <v>42573.208333333328</v>
      </c>
      <c r="N782">
        <v>1470805200</v>
      </c>
      <c r="O782" s="10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49"/>
        <v>film &amp; video</v>
      </c>
      <c r="T782" t="str">
        <f t="shared" si="50"/>
        <v>drama</v>
      </c>
    </row>
    <row r="783" spans="1:20" ht="2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50.735632183908038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10">
        <f>(((L783/60)/60)/24)+DATE(1970,1,1)</f>
        <v>40482.208333333336</v>
      </c>
      <c r="N783">
        <v>1292911200</v>
      </c>
      <c r="O783" s="10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49"/>
        <v>theater</v>
      </c>
      <c r="T783" t="str">
        <f t="shared" si="50"/>
        <v>plays</v>
      </c>
    </row>
    <row r="784" spans="1:20" ht="2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215.31372549019611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10">
        <f>(((L784/60)/60)/24)+DATE(1970,1,1)</f>
        <v>40603.25</v>
      </c>
      <c r="N784">
        <v>1301374800</v>
      </c>
      <c r="O784" s="10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49"/>
        <v>film &amp; video</v>
      </c>
      <c r="T784" t="str">
        <f t="shared" si="50"/>
        <v>animation</v>
      </c>
    </row>
    <row r="785" spans="1:20" ht="2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141.22972972972974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10">
        <f>(((L785/60)/60)/24)+DATE(1970,1,1)</f>
        <v>41625.25</v>
      </c>
      <c r="N785">
        <v>1387864800</v>
      </c>
      <c r="O785" s="10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49"/>
        <v>music</v>
      </c>
      <c r="T785" t="str">
        <f t="shared" si="50"/>
        <v>rock</v>
      </c>
    </row>
    <row r="786" spans="1:20" ht="2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115.33745781777279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10">
        <f>(((L786/60)/60)/24)+DATE(1970,1,1)</f>
        <v>42435.25</v>
      </c>
      <c r="N786">
        <v>1458190800</v>
      </c>
      <c r="O786" s="10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49"/>
        <v>technology</v>
      </c>
      <c r="T786" t="str">
        <f t="shared" si="50"/>
        <v>web</v>
      </c>
    </row>
    <row r="787" spans="1:20" ht="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193.11940298507463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10">
        <f>(((L787/60)/60)/24)+DATE(1970,1,1)</f>
        <v>43582.208333333328</v>
      </c>
      <c r="N787">
        <v>1559278800</v>
      </c>
      <c r="O787" s="10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49"/>
        <v>film &amp; video</v>
      </c>
      <c r="T787" t="str">
        <f t="shared" si="50"/>
        <v>animation</v>
      </c>
    </row>
    <row r="788" spans="1:20" ht="2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729.73333333333335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10">
        <f>(((L788/60)/60)/24)+DATE(1970,1,1)</f>
        <v>43186.208333333328</v>
      </c>
      <c r="N788">
        <v>1522731600</v>
      </c>
      <c r="O788" s="10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49"/>
        <v>music</v>
      </c>
      <c r="T788" t="str">
        <f t="shared" si="50"/>
        <v>jazz</v>
      </c>
    </row>
    <row r="789" spans="1:20" ht="21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99.66339869281046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10">
        <f>(((L789/60)/60)/24)+DATE(1970,1,1)</f>
        <v>40684.208333333336</v>
      </c>
      <c r="N789">
        <v>1306731600</v>
      </c>
      <c r="O789" s="10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49"/>
        <v>music</v>
      </c>
      <c r="T789" t="str">
        <f t="shared" si="50"/>
        <v>rock</v>
      </c>
    </row>
    <row r="790" spans="1:20" ht="2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88.166666666666671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10">
        <f>(((L790/60)/60)/24)+DATE(1970,1,1)</f>
        <v>41202.208333333336</v>
      </c>
      <c r="N790">
        <v>1352527200</v>
      </c>
      <c r="O790" s="10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49"/>
        <v>film &amp; video</v>
      </c>
      <c r="T790" t="str">
        <f t="shared" si="50"/>
        <v>animation</v>
      </c>
    </row>
    <row r="791" spans="1:20" ht="21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37.233333333333334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10">
        <f>(((L791/60)/60)/24)+DATE(1970,1,1)</f>
        <v>41786.208333333336</v>
      </c>
      <c r="N791">
        <v>1404363600</v>
      </c>
      <c r="O791" s="10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49"/>
        <v>theater</v>
      </c>
      <c r="T791" t="str">
        <f t="shared" si="50"/>
        <v>plays</v>
      </c>
    </row>
    <row r="792" spans="1:20" ht="2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30.540075309306079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10">
        <f>(((L792/60)/60)/24)+DATE(1970,1,1)</f>
        <v>40223.25</v>
      </c>
      <c r="N792">
        <v>1266645600</v>
      </c>
      <c r="O792" s="10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49"/>
        <v>theater</v>
      </c>
      <c r="T792" t="str">
        <f t="shared" si="50"/>
        <v>plays</v>
      </c>
    </row>
    <row r="793" spans="1:20" ht="21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25.714285714285712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10">
        <f>(((L793/60)/60)/24)+DATE(1970,1,1)</f>
        <v>42715.25</v>
      </c>
      <c r="N793">
        <v>1482818400</v>
      </c>
      <c r="O793" s="10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49"/>
        <v>food</v>
      </c>
      <c r="T793" t="str">
        <f t="shared" si="50"/>
        <v>food trucks</v>
      </c>
    </row>
    <row r="794" spans="1:20" ht="21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10">
        <f>(((L794/60)/60)/24)+DATE(1970,1,1)</f>
        <v>41451.208333333336</v>
      </c>
      <c r="N794">
        <v>1374642000</v>
      </c>
      <c r="O794" s="10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49"/>
        <v>theater</v>
      </c>
      <c r="T794" t="str">
        <f t="shared" si="50"/>
        <v>plays</v>
      </c>
    </row>
    <row r="795" spans="1:20" ht="2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1185.909090909091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10">
        <f>(((L795/60)/60)/24)+DATE(1970,1,1)</f>
        <v>41450.208333333336</v>
      </c>
      <c r="N795">
        <v>1372482000</v>
      </c>
      <c r="O795" s="10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49"/>
        <v>publishing</v>
      </c>
      <c r="T795" t="str">
        <f t="shared" si="50"/>
        <v>nonfiction</v>
      </c>
    </row>
    <row r="796" spans="1:20" ht="2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125.39393939393939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10">
        <f>(((L796/60)/60)/24)+DATE(1970,1,1)</f>
        <v>43091.25</v>
      </c>
      <c r="N796">
        <v>1514959200</v>
      </c>
      <c r="O796" s="10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49"/>
        <v>music</v>
      </c>
      <c r="T796" t="str">
        <f t="shared" si="50"/>
        <v>rock</v>
      </c>
    </row>
    <row r="797" spans="1:20" ht="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14.394366197183098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10">
        <f>(((L797/60)/60)/24)+DATE(1970,1,1)</f>
        <v>42675.208333333328</v>
      </c>
      <c r="N797">
        <v>1478235600</v>
      </c>
      <c r="O797" s="10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49"/>
        <v>film &amp; video</v>
      </c>
      <c r="T797" t="str">
        <f t="shared" si="50"/>
        <v>drama</v>
      </c>
    </row>
    <row r="798" spans="1:20" ht="21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54.807692307692314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10">
        <f>(((L798/60)/60)/24)+DATE(1970,1,1)</f>
        <v>41859.208333333336</v>
      </c>
      <c r="N798">
        <v>1408078800</v>
      </c>
      <c r="O798" s="10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49"/>
        <v>games</v>
      </c>
      <c r="T798" t="str">
        <f t="shared" si="50"/>
        <v>mobile games</v>
      </c>
    </row>
    <row r="799" spans="1:20" ht="2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109.63157894736841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10">
        <f>(((L799/60)/60)/24)+DATE(1970,1,1)</f>
        <v>43464.25</v>
      </c>
      <c r="N799">
        <v>1548136800</v>
      </c>
      <c r="O799" s="10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49"/>
        <v>technology</v>
      </c>
      <c r="T799" t="str">
        <f t="shared" si="50"/>
        <v>web</v>
      </c>
    </row>
    <row r="800" spans="1:20" ht="2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188.47058823529412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10">
        <f>(((L800/60)/60)/24)+DATE(1970,1,1)</f>
        <v>41060.208333333336</v>
      </c>
      <c r="N800">
        <v>1340859600</v>
      </c>
      <c r="O800" s="10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49"/>
        <v>theater</v>
      </c>
      <c r="T800" t="str">
        <f t="shared" si="50"/>
        <v>plays</v>
      </c>
    </row>
    <row r="801" spans="1:20" ht="21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87.008284023668637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10">
        <f>(((L801/60)/60)/24)+DATE(1970,1,1)</f>
        <v>42399.25</v>
      </c>
      <c r="N801">
        <v>1454479200</v>
      </c>
      <c r="O801" s="10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49"/>
        <v>theater</v>
      </c>
      <c r="T801" t="str">
        <f t="shared" si="50"/>
        <v>plays</v>
      </c>
    </row>
    <row r="802" spans="1:20" ht="21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10">
        <f>(((L802/60)/60)/24)+DATE(1970,1,1)</f>
        <v>42167.208333333328</v>
      </c>
      <c r="N802">
        <v>1434430800</v>
      </c>
      <c r="O802" s="10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49"/>
        <v>music</v>
      </c>
      <c r="T802" t="str">
        <f t="shared" si="50"/>
        <v>rock</v>
      </c>
    </row>
    <row r="803" spans="1:20" ht="2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202.9130434782609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10">
        <f>(((L803/60)/60)/24)+DATE(1970,1,1)</f>
        <v>43830.25</v>
      </c>
      <c r="N803">
        <v>1579672800</v>
      </c>
      <c r="O803" s="10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49"/>
        <v>photography</v>
      </c>
      <c r="T803" t="str">
        <f t="shared" si="50"/>
        <v>photography books</v>
      </c>
    </row>
    <row r="804" spans="1:20" ht="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197.03225806451613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10">
        <f>(((L804/60)/60)/24)+DATE(1970,1,1)</f>
        <v>43650.208333333328</v>
      </c>
      <c r="N804">
        <v>1562389200</v>
      </c>
      <c r="O804" s="10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49"/>
        <v>photography</v>
      </c>
      <c r="T804" t="str">
        <f t="shared" si="50"/>
        <v>photography books</v>
      </c>
    </row>
    <row r="805" spans="1:20" ht="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10">
        <f>(((L805/60)/60)/24)+DATE(1970,1,1)</f>
        <v>43492.25</v>
      </c>
      <c r="N805">
        <v>1551506400</v>
      </c>
      <c r="O805" s="10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49"/>
        <v>theater</v>
      </c>
      <c r="T805" t="str">
        <f t="shared" si="50"/>
        <v>plays</v>
      </c>
    </row>
    <row r="806" spans="1:20" ht="2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268.73076923076923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10">
        <f>(((L806/60)/60)/24)+DATE(1970,1,1)</f>
        <v>43102.25</v>
      </c>
      <c r="N806">
        <v>1516600800</v>
      </c>
      <c r="O806" s="10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49"/>
        <v>music</v>
      </c>
      <c r="T806" t="str">
        <f t="shared" si="50"/>
        <v>rock</v>
      </c>
    </row>
    <row r="807" spans="1:20" ht="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50.845360824742272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10">
        <f>(((L807/60)/60)/24)+DATE(1970,1,1)</f>
        <v>41958.25</v>
      </c>
      <c r="N807">
        <v>1420437600</v>
      </c>
      <c r="O807" s="10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49"/>
        <v>film &amp; video</v>
      </c>
      <c r="T807" t="str">
        <f t="shared" si="50"/>
        <v>documentary</v>
      </c>
    </row>
    <row r="808" spans="1:20" ht="2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1180.2857142857142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10">
        <f>(((L808/60)/60)/24)+DATE(1970,1,1)</f>
        <v>40973.25</v>
      </c>
      <c r="N808">
        <v>1332997200</v>
      </c>
      <c r="O808" s="10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49"/>
        <v>film &amp; video</v>
      </c>
      <c r="T808" t="str">
        <f t="shared" si="50"/>
        <v>drama</v>
      </c>
    </row>
    <row r="809" spans="1:20" ht="2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10">
        <f>(((L809/60)/60)/24)+DATE(1970,1,1)</f>
        <v>43753.208333333328</v>
      </c>
      <c r="N809">
        <v>1574920800</v>
      </c>
      <c r="O809" s="10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49"/>
        <v>theater</v>
      </c>
      <c r="T809" t="str">
        <f t="shared" si="50"/>
        <v>plays</v>
      </c>
    </row>
    <row r="810" spans="1:20" ht="21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30.44230769230769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10">
        <f>(((L810/60)/60)/24)+DATE(1970,1,1)</f>
        <v>42507.208333333328</v>
      </c>
      <c r="N810">
        <v>1464930000</v>
      </c>
      <c r="O810" s="10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49"/>
        <v>food</v>
      </c>
      <c r="T810" t="str">
        <f t="shared" si="50"/>
        <v>food trucks</v>
      </c>
    </row>
    <row r="811" spans="1:20" ht="21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62.880681818181813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10">
        <f>(((L811/60)/60)/24)+DATE(1970,1,1)</f>
        <v>41135.208333333336</v>
      </c>
      <c r="N811">
        <v>1345006800</v>
      </c>
      <c r="O811" s="10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49"/>
        <v>film &amp; video</v>
      </c>
      <c r="T811" t="str">
        <f t="shared" si="50"/>
        <v>documentary</v>
      </c>
    </row>
    <row r="812" spans="1:20" ht="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193.125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10">
        <f>(((L812/60)/60)/24)+DATE(1970,1,1)</f>
        <v>43067.25</v>
      </c>
      <c r="N812">
        <v>1512712800</v>
      </c>
      <c r="O812" s="10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49"/>
        <v>theater</v>
      </c>
      <c r="T812" t="str">
        <f t="shared" si="50"/>
        <v>plays</v>
      </c>
    </row>
    <row r="813" spans="1:20" ht="21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77.102702702702715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10">
        <f>(((L813/60)/60)/24)+DATE(1970,1,1)</f>
        <v>42378.25</v>
      </c>
      <c r="N813">
        <v>1452492000</v>
      </c>
      <c r="O813" s="10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49"/>
        <v>games</v>
      </c>
      <c r="T813" t="str">
        <f t="shared" si="50"/>
        <v>video games</v>
      </c>
    </row>
    <row r="814" spans="1:20" ht="2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225.52763819095478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10">
        <f>(((L814/60)/60)/24)+DATE(1970,1,1)</f>
        <v>43206.208333333328</v>
      </c>
      <c r="N814">
        <v>1524286800</v>
      </c>
      <c r="O814" s="10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49"/>
        <v>publishing</v>
      </c>
      <c r="T814" t="str">
        <f t="shared" si="50"/>
        <v>nonfiction</v>
      </c>
    </row>
    <row r="815" spans="1:20" ht="2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239.40625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10">
        <f>(((L815/60)/60)/24)+DATE(1970,1,1)</f>
        <v>41148.208333333336</v>
      </c>
      <c r="N815">
        <v>1346907600</v>
      </c>
      <c r="O815" s="10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49"/>
        <v>games</v>
      </c>
      <c r="T815" t="str">
        <f t="shared" si="50"/>
        <v>video games</v>
      </c>
    </row>
    <row r="816" spans="1:20" ht="21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92.1875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10">
        <f>(((L816/60)/60)/24)+DATE(1970,1,1)</f>
        <v>42517.208333333328</v>
      </c>
      <c r="N816">
        <v>1464498000</v>
      </c>
      <c r="O816" s="10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49"/>
        <v>music</v>
      </c>
      <c r="T816" t="str">
        <f t="shared" si="50"/>
        <v>rock</v>
      </c>
    </row>
    <row r="817" spans="1:20" ht="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130.23333333333335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10">
        <f>(((L817/60)/60)/24)+DATE(1970,1,1)</f>
        <v>43068.25</v>
      </c>
      <c r="N817">
        <v>1514181600</v>
      </c>
      <c r="O817" s="10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49"/>
        <v>music</v>
      </c>
      <c r="T817" t="str">
        <f t="shared" si="50"/>
        <v>rock</v>
      </c>
    </row>
    <row r="818" spans="1:20" ht="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615.21739130434787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10">
        <f>(((L818/60)/60)/24)+DATE(1970,1,1)</f>
        <v>41680.25</v>
      </c>
      <c r="N818">
        <v>1392184800</v>
      </c>
      <c r="O818" s="10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49"/>
        <v>theater</v>
      </c>
      <c r="T818" t="str">
        <f t="shared" si="50"/>
        <v>plays</v>
      </c>
    </row>
    <row r="819" spans="1:20" ht="2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368.79532163742692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10">
        <f>(((L819/60)/60)/24)+DATE(1970,1,1)</f>
        <v>43589.208333333328</v>
      </c>
      <c r="N819">
        <v>1559365200</v>
      </c>
      <c r="O819" s="10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49"/>
        <v>publishing</v>
      </c>
      <c r="T819" t="str">
        <f t="shared" si="50"/>
        <v>nonfiction</v>
      </c>
    </row>
    <row r="820" spans="1:20" ht="2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1094.8571428571429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10">
        <f>(((L820/60)/60)/24)+DATE(1970,1,1)</f>
        <v>43486.25</v>
      </c>
      <c r="N820">
        <v>1549173600</v>
      </c>
      <c r="O820" s="10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49"/>
        <v>theater</v>
      </c>
      <c r="T820" t="str">
        <f t="shared" si="50"/>
        <v>plays</v>
      </c>
    </row>
    <row r="821" spans="1:20" ht="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50.662921348314605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10">
        <f>(((L821/60)/60)/24)+DATE(1970,1,1)</f>
        <v>41237.25</v>
      </c>
      <c r="N821">
        <v>1355032800</v>
      </c>
      <c r="O821" s="10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49"/>
        <v>games</v>
      </c>
      <c r="T821" t="str">
        <f t="shared" si="50"/>
        <v>video games</v>
      </c>
    </row>
    <row r="822" spans="1:20" ht="2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800.6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10">
        <f>(((L822/60)/60)/24)+DATE(1970,1,1)</f>
        <v>43310.208333333328</v>
      </c>
      <c r="N822">
        <v>1533963600</v>
      </c>
      <c r="O822" s="10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49"/>
        <v>music</v>
      </c>
      <c r="T822" t="str">
        <f t="shared" si="50"/>
        <v>rock</v>
      </c>
    </row>
    <row r="823" spans="1:20" ht="2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291.28571428571428</v>
      </c>
      <c r="G823" t="s">
        <v>20</v>
      </c>
      <c r="H823">
        <v>210</v>
      </c>
      <c r="I823">
        <f t="shared" si="48"/>
        <v>67.966666666666669</v>
      </c>
      <c r="J823" t="s">
        <v>21</v>
      </c>
      <c r="K823" t="s">
        <v>22</v>
      </c>
      <c r="L823">
        <v>1488261600</v>
      </c>
      <c r="M823" s="10">
        <f>(((L823/60)/60)/24)+DATE(1970,1,1)</f>
        <v>42794.25</v>
      </c>
      <c r="N823">
        <v>1489381200</v>
      </c>
      <c r="O823" s="10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49"/>
        <v>film &amp; video</v>
      </c>
      <c r="T823" t="str">
        <f t="shared" si="50"/>
        <v>documentary</v>
      </c>
    </row>
    <row r="824" spans="1:20" ht="2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349.9666666666667</v>
      </c>
      <c r="G824" t="s">
        <v>20</v>
      </c>
      <c r="H824">
        <v>2100</v>
      </c>
      <c r="I824">
        <f t="shared" si="48"/>
        <v>89.991428571428571</v>
      </c>
      <c r="J824" t="s">
        <v>21</v>
      </c>
      <c r="K824" t="s">
        <v>22</v>
      </c>
      <c r="L824">
        <v>1393567200</v>
      </c>
      <c r="M824" s="10">
        <f>(((L824/60)/60)/24)+DATE(1970,1,1)</f>
        <v>41698.25</v>
      </c>
      <c r="N824">
        <v>1395032400</v>
      </c>
      <c r="O824" s="10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49"/>
        <v>music</v>
      </c>
      <c r="T824" t="str">
        <f t="shared" si="50"/>
        <v>rock</v>
      </c>
    </row>
    <row r="825" spans="1:20" ht="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357.07317073170731</v>
      </c>
      <c r="G825" t="s">
        <v>20</v>
      </c>
      <c r="H825">
        <v>252</v>
      </c>
      <c r="I825">
        <f t="shared" si="48"/>
        <v>58.095238095238095</v>
      </c>
      <c r="J825" t="s">
        <v>21</v>
      </c>
      <c r="K825" t="s">
        <v>22</v>
      </c>
      <c r="L825">
        <v>1410325200</v>
      </c>
      <c r="M825" s="10">
        <f>(((L825/60)/60)/24)+DATE(1970,1,1)</f>
        <v>41892.208333333336</v>
      </c>
      <c r="N825">
        <v>1412485200</v>
      </c>
      <c r="O825" s="10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49"/>
        <v>music</v>
      </c>
      <c r="T825" t="str">
        <f t="shared" si="50"/>
        <v>rock</v>
      </c>
    </row>
    <row r="826" spans="1:20" ht="2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126.48941176470588</v>
      </c>
      <c r="G826" t="s">
        <v>20</v>
      </c>
      <c r="H826">
        <v>1280</v>
      </c>
      <c r="I826">
        <f t="shared" si="48"/>
        <v>83.996875000000003</v>
      </c>
      <c r="J826" t="s">
        <v>21</v>
      </c>
      <c r="K826" t="s">
        <v>22</v>
      </c>
      <c r="L826">
        <v>1276923600</v>
      </c>
      <c r="M826" s="10">
        <f>(((L826/60)/60)/24)+DATE(1970,1,1)</f>
        <v>40348.208333333336</v>
      </c>
      <c r="N826">
        <v>1279688400</v>
      </c>
      <c r="O826" s="10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49"/>
        <v>publishing</v>
      </c>
      <c r="T826" t="str">
        <f t="shared" si="50"/>
        <v>nonfiction</v>
      </c>
    </row>
    <row r="827" spans="1:20" ht="2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387.5</v>
      </c>
      <c r="G827" t="s">
        <v>20</v>
      </c>
      <c r="H827">
        <v>157</v>
      </c>
      <c r="I827">
        <f t="shared" si="48"/>
        <v>88.853503184713375</v>
      </c>
      <c r="J827" t="s">
        <v>40</v>
      </c>
      <c r="K827" t="s">
        <v>41</v>
      </c>
      <c r="L827">
        <v>1500958800</v>
      </c>
      <c r="M827" s="10">
        <f>(((L827/60)/60)/24)+DATE(1970,1,1)</f>
        <v>42941.208333333328</v>
      </c>
      <c r="N827">
        <v>1501995600</v>
      </c>
      <c r="O827" s="10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49"/>
        <v>film &amp; video</v>
      </c>
      <c r="T827" t="str">
        <f t="shared" si="50"/>
        <v>shorts</v>
      </c>
    </row>
    <row r="828" spans="1:20" ht="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457.03571428571428</v>
      </c>
      <c r="G828" t="s">
        <v>20</v>
      </c>
      <c r="H828">
        <v>194</v>
      </c>
      <c r="I828">
        <f t="shared" si="48"/>
        <v>65.963917525773198</v>
      </c>
      <c r="J828" t="s">
        <v>21</v>
      </c>
      <c r="K828" t="s">
        <v>22</v>
      </c>
      <c r="L828">
        <v>1292220000</v>
      </c>
      <c r="M828" s="10">
        <f>(((L828/60)/60)/24)+DATE(1970,1,1)</f>
        <v>40525.25</v>
      </c>
      <c r="N828">
        <v>1294639200</v>
      </c>
      <c r="O828" s="10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49"/>
        <v>theater</v>
      </c>
      <c r="T828" t="str">
        <f t="shared" si="50"/>
        <v>plays</v>
      </c>
    </row>
    <row r="829" spans="1:20" ht="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266.69565217391306</v>
      </c>
      <c r="G829" t="s">
        <v>20</v>
      </c>
      <c r="H829">
        <v>82</v>
      </c>
      <c r="I829">
        <f t="shared" si="48"/>
        <v>74.804878048780495</v>
      </c>
      <c r="J829" t="s">
        <v>26</v>
      </c>
      <c r="K829" t="s">
        <v>27</v>
      </c>
      <c r="L829">
        <v>1304398800</v>
      </c>
      <c r="M829" s="10">
        <f>(((L829/60)/60)/24)+DATE(1970,1,1)</f>
        <v>40666.208333333336</v>
      </c>
      <c r="N829">
        <v>1305435600</v>
      </c>
      <c r="O829" s="10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49"/>
        <v>film &amp; video</v>
      </c>
      <c r="T829" t="str">
        <f t="shared" si="50"/>
        <v>drama</v>
      </c>
    </row>
    <row r="830" spans="1:20" ht="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69</v>
      </c>
      <c r="G830" t="s">
        <v>14</v>
      </c>
      <c r="H830">
        <v>70</v>
      </c>
      <c r="I830">
        <f t="shared" si="48"/>
        <v>69.98571428571428</v>
      </c>
      <c r="J830" t="s">
        <v>21</v>
      </c>
      <c r="K830" t="s">
        <v>22</v>
      </c>
      <c r="L830">
        <v>1535432400</v>
      </c>
      <c r="M830" s="10">
        <f>(((L830/60)/60)/24)+DATE(1970,1,1)</f>
        <v>43340.208333333328</v>
      </c>
      <c r="N830">
        <v>1537592400</v>
      </c>
      <c r="O830" s="10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49"/>
        <v>theater</v>
      </c>
      <c r="T830" t="str">
        <f t="shared" si="50"/>
        <v>plays</v>
      </c>
    </row>
    <row r="831" spans="1:20" ht="21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51.34375</v>
      </c>
      <c r="G831" t="s">
        <v>14</v>
      </c>
      <c r="H831">
        <v>154</v>
      </c>
      <c r="I831">
        <f t="shared" si="48"/>
        <v>32.006493506493506</v>
      </c>
      <c r="J831" t="s">
        <v>21</v>
      </c>
      <c r="K831" t="s">
        <v>22</v>
      </c>
      <c r="L831">
        <v>1433826000</v>
      </c>
      <c r="M831" s="10">
        <f>(((L831/60)/60)/24)+DATE(1970,1,1)</f>
        <v>42164.208333333328</v>
      </c>
      <c r="N831">
        <v>1435122000</v>
      </c>
      <c r="O831" s="10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49"/>
        <v>theater</v>
      </c>
      <c r="T831" t="str">
        <f t="shared" si="50"/>
        <v>plays</v>
      </c>
    </row>
    <row r="832" spans="1:20" ht="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</v>
      </c>
      <c r="G832" t="s">
        <v>14</v>
      </c>
      <c r="H832">
        <v>22</v>
      </c>
      <c r="I832">
        <f t="shared" si="48"/>
        <v>64.727272727272734</v>
      </c>
      <c r="J832" t="s">
        <v>21</v>
      </c>
      <c r="K832" t="s">
        <v>22</v>
      </c>
      <c r="L832">
        <v>1514959200</v>
      </c>
      <c r="M832" s="10">
        <f>(((L832/60)/60)/24)+DATE(1970,1,1)</f>
        <v>43103.25</v>
      </c>
      <c r="N832">
        <v>1520056800</v>
      </c>
      <c r="O832" s="10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49"/>
        <v>theater</v>
      </c>
      <c r="T832" t="str">
        <f t="shared" si="50"/>
        <v>plays</v>
      </c>
    </row>
    <row r="833" spans="1:20" ht="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108.97734294541709</v>
      </c>
      <c r="G833" t="s">
        <v>20</v>
      </c>
      <c r="H833">
        <v>4233</v>
      </c>
      <c r="I833">
        <f t="shared" si="48"/>
        <v>24.998110087408456</v>
      </c>
      <c r="J833" t="s">
        <v>21</v>
      </c>
      <c r="K833" t="s">
        <v>22</v>
      </c>
      <c r="L833">
        <v>1332738000</v>
      </c>
      <c r="M833" s="10">
        <f>(((L833/60)/60)/24)+DATE(1970,1,1)</f>
        <v>40994.208333333336</v>
      </c>
      <c r="N833">
        <v>1335675600</v>
      </c>
      <c r="O833" s="10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49"/>
        <v>photography</v>
      </c>
      <c r="T833" t="str">
        <f t="shared" si="50"/>
        <v>photography books</v>
      </c>
    </row>
    <row r="834" spans="1:20" ht="2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315.17592592592592</v>
      </c>
      <c r="G834" t="s">
        <v>20</v>
      </c>
      <c r="H834">
        <v>1297</v>
      </c>
      <c r="I834">
        <f t="shared" si="48"/>
        <v>104.97764070932922</v>
      </c>
      <c r="J834" t="s">
        <v>36</v>
      </c>
      <c r="K834" t="s">
        <v>37</v>
      </c>
      <c r="L834">
        <v>1445490000</v>
      </c>
      <c r="M834" s="10">
        <f>(((L834/60)/60)/24)+DATE(1970,1,1)</f>
        <v>42299.208333333328</v>
      </c>
      <c r="N834">
        <v>1448431200</v>
      </c>
      <c r="O834" s="10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49"/>
        <v>publishing</v>
      </c>
      <c r="T834" t="str">
        <f t="shared" si="50"/>
        <v>translations</v>
      </c>
    </row>
    <row r="835" spans="1:20" ht="2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157.69117647058823</v>
      </c>
      <c r="G835" t="s">
        <v>20</v>
      </c>
      <c r="H835">
        <v>165</v>
      </c>
      <c r="I835">
        <f t="shared" ref="I835:I898" si="52">(E835/H835)</f>
        <v>64.987878787878785</v>
      </c>
      <c r="J835" t="s">
        <v>36</v>
      </c>
      <c r="K835" t="s">
        <v>37</v>
      </c>
      <c r="L835">
        <v>1297663200</v>
      </c>
      <c r="M835" s="10">
        <f>(((L835/60)/60)/24)+DATE(1970,1,1)</f>
        <v>40588.25</v>
      </c>
      <c r="N835">
        <v>1298613600</v>
      </c>
      <c r="O835" s="10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53">_xlfn.TEXTBEFORE(R835,"/")</f>
        <v>publishing</v>
      </c>
      <c r="T835" t="str">
        <f t="shared" ref="T835:T898" si="54">_xlfn.TEXTAFTER(R835,"/")</f>
        <v>translations</v>
      </c>
    </row>
    <row r="836" spans="1:20" ht="2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5">(E836/D836)*100</f>
        <v>153.8082191780822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10">
        <f>(((L836/60)/60)/24)+DATE(1970,1,1)</f>
        <v>41448.208333333336</v>
      </c>
      <c r="N836">
        <v>1372482000</v>
      </c>
      <c r="O836" s="10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53"/>
        <v>theater</v>
      </c>
      <c r="T836" t="str">
        <f t="shared" si="54"/>
        <v>plays</v>
      </c>
    </row>
    <row r="837" spans="1:20" ht="21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5"/>
        <v>89.738979118329468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10">
        <f>(((L837/60)/60)/24)+DATE(1970,1,1)</f>
        <v>42063.25</v>
      </c>
      <c r="N837">
        <v>1425621600</v>
      </c>
      <c r="O837" s="10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53"/>
        <v>technology</v>
      </c>
      <c r="T837" t="str">
        <f t="shared" si="54"/>
        <v>web</v>
      </c>
    </row>
    <row r="838" spans="1:20" ht="21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75.135802469135797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10">
        <f>(((L838/60)/60)/24)+DATE(1970,1,1)</f>
        <v>40214.25</v>
      </c>
      <c r="N838">
        <v>1266300000</v>
      </c>
      <c r="O838" s="10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53"/>
        <v>music</v>
      </c>
      <c r="T838" t="str">
        <f t="shared" si="54"/>
        <v>indie rock</v>
      </c>
    </row>
    <row r="839" spans="1:20" ht="2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852.88135593220341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10">
        <f>(((L839/60)/60)/24)+DATE(1970,1,1)</f>
        <v>40629.208333333336</v>
      </c>
      <c r="N839">
        <v>1305867600</v>
      </c>
      <c r="O839" s="10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53"/>
        <v>music</v>
      </c>
      <c r="T839" t="str">
        <f t="shared" si="54"/>
        <v>jazz</v>
      </c>
    </row>
    <row r="840" spans="1:20" ht="2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138.90625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10">
        <f>(((L840/60)/60)/24)+DATE(1970,1,1)</f>
        <v>43370.208333333328</v>
      </c>
      <c r="N840">
        <v>1538802000</v>
      </c>
      <c r="O840" s="10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53"/>
        <v>theater</v>
      </c>
      <c r="T840" t="str">
        <f t="shared" si="54"/>
        <v>plays</v>
      </c>
    </row>
    <row r="841" spans="1:20" ht="2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190.18181818181819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10">
        <f>(((L841/60)/60)/24)+DATE(1970,1,1)</f>
        <v>41715.208333333336</v>
      </c>
      <c r="N841">
        <v>1398920400</v>
      </c>
      <c r="O841" s="10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53"/>
        <v>film &amp; video</v>
      </c>
      <c r="T841" t="str">
        <f t="shared" si="54"/>
        <v>documentary</v>
      </c>
    </row>
    <row r="842" spans="1:20" ht="2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100.24333619948409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10">
        <f>(((L842/60)/60)/24)+DATE(1970,1,1)</f>
        <v>41836.208333333336</v>
      </c>
      <c r="N842">
        <v>1405659600</v>
      </c>
      <c r="O842" s="10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53"/>
        <v>theater</v>
      </c>
      <c r="T842" t="str">
        <f t="shared" si="54"/>
        <v>plays</v>
      </c>
    </row>
    <row r="843" spans="1:20" ht="2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142.75824175824175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10">
        <f>(((L843/60)/60)/24)+DATE(1970,1,1)</f>
        <v>42419.25</v>
      </c>
      <c r="N843">
        <v>1457244000</v>
      </c>
      <c r="O843" s="10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53"/>
        <v>technology</v>
      </c>
      <c r="T843" t="str">
        <f t="shared" si="54"/>
        <v>web</v>
      </c>
    </row>
    <row r="844" spans="1:20" ht="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563.13333333333333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10">
        <f>(((L844/60)/60)/24)+DATE(1970,1,1)</f>
        <v>43266.208333333328</v>
      </c>
      <c r="N844">
        <v>1529298000</v>
      </c>
      <c r="O844" s="10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53"/>
        <v>technology</v>
      </c>
      <c r="T844" t="str">
        <f t="shared" si="54"/>
        <v>wearables</v>
      </c>
    </row>
    <row r="845" spans="1:20" ht="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30.715909090909086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10">
        <f>(((L845/60)/60)/24)+DATE(1970,1,1)</f>
        <v>43338.208333333328</v>
      </c>
      <c r="N845">
        <v>1535778000</v>
      </c>
      <c r="O845" s="10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53"/>
        <v>photography</v>
      </c>
      <c r="T845" t="str">
        <f t="shared" si="54"/>
        <v>photography books</v>
      </c>
    </row>
    <row r="846" spans="1:20" ht="2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99.39772727272728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10">
        <f>(((L846/60)/60)/24)+DATE(1970,1,1)</f>
        <v>40930.25</v>
      </c>
      <c r="N846">
        <v>1327471200</v>
      </c>
      <c r="O846" s="10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53"/>
        <v>film &amp; video</v>
      </c>
      <c r="T846" t="str">
        <f t="shared" si="54"/>
        <v>documentary</v>
      </c>
    </row>
    <row r="847" spans="1:20" ht="2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197.54935622317598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10">
        <f>(((L847/60)/60)/24)+DATE(1970,1,1)</f>
        <v>43235.208333333328</v>
      </c>
      <c r="N847">
        <v>1529557200</v>
      </c>
      <c r="O847" s="10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53"/>
        <v>technology</v>
      </c>
      <c r="T847" t="str">
        <f t="shared" si="54"/>
        <v>web</v>
      </c>
    </row>
    <row r="848" spans="1:20" ht="2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508.5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10">
        <f>(((L848/60)/60)/24)+DATE(1970,1,1)</f>
        <v>43302.208333333328</v>
      </c>
      <c r="N848">
        <v>1535259600</v>
      </c>
      <c r="O848" s="10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53"/>
        <v>technology</v>
      </c>
      <c r="T848" t="str">
        <f t="shared" si="54"/>
        <v>web</v>
      </c>
    </row>
    <row r="849" spans="1:20" ht="2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237.74468085106383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10">
        <f>(((L849/60)/60)/24)+DATE(1970,1,1)</f>
        <v>43107.25</v>
      </c>
      <c r="N849">
        <v>1515564000</v>
      </c>
      <c r="O849" s="10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53"/>
        <v>food</v>
      </c>
      <c r="T849" t="str">
        <f t="shared" si="54"/>
        <v>food trucks</v>
      </c>
    </row>
    <row r="850" spans="1:20" ht="2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338.46875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10">
        <f>(((L850/60)/60)/24)+DATE(1970,1,1)</f>
        <v>40341.208333333336</v>
      </c>
      <c r="N850">
        <v>1277096400</v>
      </c>
      <c r="O850" s="10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53"/>
        <v>film &amp; video</v>
      </c>
      <c r="T850" t="str">
        <f t="shared" si="54"/>
        <v>drama</v>
      </c>
    </row>
    <row r="851" spans="1:20" ht="2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133.08955223880596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10">
        <f>(((L851/60)/60)/24)+DATE(1970,1,1)</f>
        <v>40948.25</v>
      </c>
      <c r="N851">
        <v>1329026400</v>
      </c>
      <c r="O851" s="10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53"/>
        <v>music</v>
      </c>
      <c r="T851" t="str">
        <f t="shared" si="54"/>
        <v>indie rock</v>
      </c>
    </row>
    <row r="852" spans="1:20" ht="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10">
        <f>(((L852/60)/60)/24)+DATE(1970,1,1)</f>
        <v>40866.25</v>
      </c>
      <c r="N852">
        <v>1322978400</v>
      </c>
      <c r="O852" s="10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53"/>
        <v>music</v>
      </c>
      <c r="T852" t="str">
        <f t="shared" si="54"/>
        <v>rock</v>
      </c>
    </row>
    <row r="853" spans="1:20" ht="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207.79999999999998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10">
        <f>(((L853/60)/60)/24)+DATE(1970,1,1)</f>
        <v>41031.208333333336</v>
      </c>
      <c r="N853">
        <v>1338786000</v>
      </c>
      <c r="O853" s="10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53"/>
        <v>music</v>
      </c>
      <c r="T853" t="str">
        <f t="shared" si="54"/>
        <v>electric music</v>
      </c>
    </row>
    <row r="854" spans="1:20" ht="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51.122448979591837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10">
        <f>(((L854/60)/60)/24)+DATE(1970,1,1)</f>
        <v>40740.208333333336</v>
      </c>
      <c r="N854">
        <v>1311656400</v>
      </c>
      <c r="O854" s="10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53"/>
        <v>games</v>
      </c>
      <c r="T854" t="str">
        <f t="shared" si="54"/>
        <v>video games</v>
      </c>
    </row>
    <row r="855" spans="1:20" ht="2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652.05847953216369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10">
        <f>(((L855/60)/60)/24)+DATE(1970,1,1)</f>
        <v>40714.208333333336</v>
      </c>
      <c r="N855">
        <v>1308978000</v>
      </c>
      <c r="O855" s="10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53"/>
        <v>music</v>
      </c>
      <c r="T855" t="str">
        <f t="shared" si="54"/>
        <v>indie rock</v>
      </c>
    </row>
    <row r="856" spans="1:20" ht="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113.63099415204678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10">
        <f>(((L856/60)/60)/24)+DATE(1970,1,1)</f>
        <v>43787.25</v>
      </c>
      <c r="N856">
        <v>1576389600</v>
      </c>
      <c r="O856" s="10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53"/>
        <v>publishing</v>
      </c>
      <c r="T856" t="str">
        <f t="shared" si="54"/>
        <v>fiction</v>
      </c>
    </row>
    <row r="857" spans="1:20" ht="2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102.37606837606839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10">
        <f>(((L857/60)/60)/24)+DATE(1970,1,1)</f>
        <v>40712.208333333336</v>
      </c>
      <c r="N857">
        <v>1311051600</v>
      </c>
      <c r="O857" s="10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53"/>
        <v>theater</v>
      </c>
      <c r="T857" t="str">
        <f t="shared" si="54"/>
        <v>plays</v>
      </c>
    </row>
    <row r="858" spans="1:20" ht="2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356.58333333333331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10">
        <f>(((L858/60)/60)/24)+DATE(1970,1,1)</f>
        <v>41023.208333333336</v>
      </c>
      <c r="N858">
        <v>1336712400</v>
      </c>
      <c r="O858" s="10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53"/>
        <v>food</v>
      </c>
      <c r="T858" t="str">
        <f t="shared" si="54"/>
        <v>food trucks</v>
      </c>
    </row>
    <row r="859" spans="1:20" ht="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139.86792452830187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10">
        <f>(((L859/60)/60)/24)+DATE(1970,1,1)</f>
        <v>40944.25</v>
      </c>
      <c r="N859">
        <v>1330408800</v>
      </c>
      <c r="O859" s="10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53"/>
        <v>film &amp; video</v>
      </c>
      <c r="T859" t="str">
        <f t="shared" si="54"/>
        <v>shorts</v>
      </c>
    </row>
    <row r="860" spans="1:20" ht="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69.45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10">
        <f>(((L860/60)/60)/24)+DATE(1970,1,1)</f>
        <v>43211.208333333328</v>
      </c>
      <c r="N860">
        <v>1524891600</v>
      </c>
      <c r="O860" s="10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53"/>
        <v>food</v>
      </c>
      <c r="T860" t="str">
        <f t="shared" si="54"/>
        <v>food trucks</v>
      </c>
    </row>
    <row r="861" spans="1:20" ht="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35.534246575342465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10">
        <f>(((L861/60)/60)/24)+DATE(1970,1,1)</f>
        <v>41334.25</v>
      </c>
      <c r="N861">
        <v>1363669200</v>
      </c>
      <c r="O861" s="10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53"/>
        <v>theater</v>
      </c>
      <c r="T861" t="str">
        <f t="shared" si="54"/>
        <v>plays</v>
      </c>
    </row>
    <row r="862" spans="1:20" ht="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251.65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10">
        <f>(((L862/60)/60)/24)+DATE(1970,1,1)</f>
        <v>43515.25</v>
      </c>
      <c r="N862">
        <v>1551420000</v>
      </c>
      <c r="O862" s="10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53"/>
        <v>technology</v>
      </c>
      <c r="T862" t="str">
        <f t="shared" si="54"/>
        <v>wearables</v>
      </c>
    </row>
    <row r="863" spans="1:20" ht="2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105.87500000000001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10">
        <f>(((L863/60)/60)/24)+DATE(1970,1,1)</f>
        <v>40258.208333333336</v>
      </c>
      <c r="N863">
        <v>1269838800</v>
      </c>
      <c r="O863" s="10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53"/>
        <v>theater</v>
      </c>
      <c r="T863" t="str">
        <f t="shared" si="54"/>
        <v>plays</v>
      </c>
    </row>
    <row r="864" spans="1:20" ht="2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187.42857142857144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10">
        <f>(((L864/60)/60)/24)+DATE(1970,1,1)</f>
        <v>40756.208333333336</v>
      </c>
      <c r="N864">
        <v>1312520400</v>
      </c>
      <c r="O864" s="10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53"/>
        <v>theater</v>
      </c>
      <c r="T864" t="str">
        <f t="shared" si="54"/>
        <v>plays</v>
      </c>
    </row>
    <row r="865" spans="1:20" ht="2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386.78571428571428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10">
        <f>(((L865/60)/60)/24)+DATE(1970,1,1)</f>
        <v>42172.208333333328</v>
      </c>
      <c r="N865">
        <v>1436504400</v>
      </c>
      <c r="O865" s="10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53"/>
        <v>film &amp; video</v>
      </c>
      <c r="T865" t="str">
        <f t="shared" si="54"/>
        <v>television</v>
      </c>
    </row>
    <row r="866" spans="1:20" ht="2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347.07142857142856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10">
        <f>(((L866/60)/60)/24)+DATE(1970,1,1)</f>
        <v>42601.208333333328</v>
      </c>
      <c r="N866">
        <v>1472014800</v>
      </c>
      <c r="O866" s="10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53"/>
        <v>film &amp; video</v>
      </c>
      <c r="T866" t="str">
        <f t="shared" si="54"/>
        <v>shorts</v>
      </c>
    </row>
    <row r="867" spans="1:20" ht="2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185.82098765432099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10">
        <f>(((L867/60)/60)/24)+DATE(1970,1,1)</f>
        <v>41897.208333333336</v>
      </c>
      <c r="N867">
        <v>1411534800</v>
      </c>
      <c r="O867" s="10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53"/>
        <v>theater</v>
      </c>
      <c r="T867" t="str">
        <f t="shared" si="54"/>
        <v>plays</v>
      </c>
    </row>
    <row r="868" spans="1:20" ht="2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43.241247264770237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10">
        <f>(((L868/60)/60)/24)+DATE(1970,1,1)</f>
        <v>40671.208333333336</v>
      </c>
      <c r="N868">
        <v>1304917200</v>
      </c>
      <c r="O868" s="10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53"/>
        <v>photography</v>
      </c>
      <c r="T868" t="str">
        <f t="shared" si="54"/>
        <v>photography books</v>
      </c>
    </row>
    <row r="869" spans="1:20" ht="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162.4375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10">
        <f>(((L869/60)/60)/24)+DATE(1970,1,1)</f>
        <v>43382.208333333328</v>
      </c>
      <c r="N869">
        <v>1539579600</v>
      </c>
      <c r="O869" s="10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53"/>
        <v>food</v>
      </c>
      <c r="T869" t="str">
        <f t="shared" si="54"/>
        <v>food trucks</v>
      </c>
    </row>
    <row r="870" spans="1:20" ht="2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184.84285714285716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10">
        <f>(((L870/60)/60)/24)+DATE(1970,1,1)</f>
        <v>41559.208333333336</v>
      </c>
      <c r="N870">
        <v>1382504400</v>
      </c>
      <c r="O870" s="10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53"/>
        <v>theater</v>
      </c>
      <c r="T870" t="str">
        <f t="shared" si="54"/>
        <v>plays</v>
      </c>
    </row>
    <row r="871" spans="1:20" ht="21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23.703520691785052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10">
        <f>(((L871/60)/60)/24)+DATE(1970,1,1)</f>
        <v>40350.208333333336</v>
      </c>
      <c r="N871">
        <v>1278306000</v>
      </c>
      <c r="O871" s="10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53"/>
        <v>film &amp; video</v>
      </c>
      <c r="T871" t="str">
        <f t="shared" si="54"/>
        <v>drama</v>
      </c>
    </row>
    <row r="872" spans="1:20" ht="21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89.870129870129873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10">
        <f>(((L872/60)/60)/24)+DATE(1970,1,1)</f>
        <v>42240.208333333328</v>
      </c>
      <c r="N872">
        <v>1442552400</v>
      </c>
      <c r="O872" s="10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53"/>
        <v>theater</v>
      </c>
      <c r="T872" t="str">
        <f t="shared" si="54"/>
        <v>plays</v>
      </c>
    </row>
    <row r="873" spans="1:20" ht="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272.6041958041958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10">
        <f>(((L873/60)/60)/24)+DATE(1970,1,1)</f>
        <v>43040.208333333328</v>
      </c>
      <c r="N873">
        <v>1511071200</v>
      </c>
      <c r="O873" s="10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53"/>
        <v>theater</v>
      </c>
      <c r="T873" t="str">
        <f t="shared" si="54"/>
        <v>plays</v>
      </c>
    </row>
    <row r="874" spans="1:20" ht="2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170.04255319148936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10">
        <f>(((L874/60)/60)/24)+DATE(1970,1,1)</f>
        <v>43346.208333333328</v>
      </c>
      <c r="N874">
        <v>1536382800</v>
      </c>
      <c r="O874" s="10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53"/>
        <v>film &amp; video</v>
      </c>
      <c r="T874" t="str">
        <f t="shared" si="54"/>
        <v>science fiction</v>
      </c>
    </row>
    <row r="875" spans="1:20" ht="2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188.28503562945369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10">
        <f>(((L875/60)/60)/24)+DATE(1970,1,1)</f>
        <v>41647.25</v>
      </c>
      <c r="N875">
        <v>1389592800</v>
      </c>
      <c r="O875" s="10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53"/>
        <v>photography</v>
      </c>
      <c r="T875" t="str">
        <f t="shared" si="54"/>
        <v>photography books</v>
      </c>
    </row>
    <row r="876" spans="1:20" ht="2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346.93532338308455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10">
        <f>(((L876/60)/60)/24)+DATE(1970,1,1)</f>
        <v>40291.208333333336</v>
      </c>
      <c r="N876">
        <v>1275282000</v>
      </c>
      <c r="O876" s="10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53"/>
        <v>photography</v>
      </c>
      <c r="T876" t="str">
        <f t="shared" si="54"/>
        <v>photography books</v>
      </c>
    </row>
    <row r="877" spans="1:20" ht="21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69.177215189873422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10">
        <f>(((L877/60)/60)/24)+DATE(1970,1,1)</f>
        <v>40556.25</v>
      </c>
      <c r="N877">
        <v>1294984800</v>
      </c>
      <c r="O877" s="10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53"/>
        <v>music</v>
      </c>
      <c r="T877" t="str">
        <f t="shared" si="54"/>
        <v>rock</v>
      </c>
    </row>
    <row r="878" spans="1:20" ht="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25.433734939759034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10">
        <f>(((L878/60)/60)/24)+DATE(1970,1,1)</f>
        <v>43624.208333333328</v>
      </c>
      <c r="N878">
        <v>1562043600</v>
      </c>
      <c r="O878" s="10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53"/>
        <v>photography</v>
      </c>
      <c r="T878" t="str">
        <f t="shared" si="54"/>
        <v>photography books</v>
      </c>
    </row>
    <row r="879" spans="1:20" ht="21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77.400977995110026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10">
        <f>(((L879/60)/60)/24)+DATE(1970,1,1)</f>
        <v>42577.208333333328</v>
      </c>
      <c r="N879">
        <v>1469595600</v>
      </c>
      <c r="O879" s="10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53"/>
        <v>food</v>
      </c>
      <c r="T879" t="str">
        <f t="shared" si="54"/>
        <v>food trucks</v>
      </c>
    </row>
    <row r="880" spans="1:20" ht="21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37.481481481481481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10">
        <f>(((L880/60)/60)/24)+DATE(1970,1,1)</f>
        <v>43845.25</v>
      </c>
      <c r="N880">
        <v>1581141600</v>
      </c>
      <c r="O880" s="10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53"/>
        <v>music</v>
      </c>
      <c r="T880" t="str">
        <f t="shared" si="54"/>
        <v>metal</v>
      </c>
    </row>
    <row r="881" spans="1:20" ht="2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543.79999999999995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10">
        <f>(((L881/60)/60)/24)+DATE(1970,1,1)</f>
        <v>42788.25</v>
      </c>
      <c r="N881">
        <v>1488520800</v>
      </c>
      <c r="O881" s="10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53"/>
        <v>publishing</v>
      </c>
      <c r="T881" t="str">
        <f t="shared" si="54"/>
        <v>nonfiction</v>
      </c>
    </row>
    <row r="882" spans="1:20" ht="2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228.52189349112427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10">
        <f>(((L882/60)/60)/24)+DATE(1970,1,1)</f>
        <v>43667.208333333328</v>
      </c>
      <c r="N882">
        <v>1563858000</v>
      </c>
      <c r="O882" s="10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53"/>
        <v>music</v>
      </c>
      <c r="T882" t="str">
        <f t="shared" si="54"/>
        <v>electric music</v>
      </c>
    </row>
    <row r="883" spans="1:20" ht="21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38.948339483394832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10">
        <f>(((L883/60)/60)/24)+DATE(1970,1,1)</f>
        <v>42194.208333333328</v>
      </c>
      <c r="N883">
        <v>1438923600</v>
      </c>
      <c r="O883" s="10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53"/>
        <v>theater</v>
      </c>
      <c r="T883" t="str">
        <f t="shared" si="54"/>
        <v>plays</v>
      </c>
    </row>
    <row r="884" spans="1:20" ht="2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10">
        <f>(((L884/60)/60)/24)+DATE(1970,1,1)</f>
        <v>42025.25</v>
      </c>
      <c r="N884">
        <v>1422165600</v>
      </c>
      <c r="O884" s="10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53"/>
        <v>theater</v>
      </c>
      <c r="T884" t="str">
        <f t="shared" si="54"/>
        <v>plays</v>
      </c>
    </row>
    <row r="885" spans="1:20" ht="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237.91176470588232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10">
        <f>(((L885/60)/60)/24)+DATE(1970,1,1)</f>
        <v>40323.208333333336</v>
      </c>
      <c r="N885">
        <v>1277874000</v>
      </c>
      <c r="O885" s="10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53"/>
        <v>film &amp; video</v>
      </c>
      <c r="T885" t="str">
        <f t="shared" si="54"/>
        <v>shorts</v>
      </c>
    </row>
    <row r="886" spans="1:20" ht="21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64.036299765807954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10">
        <f>(((L886/60)/60)/24)+DATE(1970,1,1)</f>
        <v>41763.208333333336</v>
      </c>
      <c r="N886">
        <v>1399352400</v>
      </c>
      <c r="O886" s="10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53"/>
        <v>theater</v>
      </c>
      <c r="T886" t="str">
        <f t="shared" si="54"/>
        <v>plays</v>
      </c>
    </row>
    <row r="887" spans="1:20" ht="2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118.27777777777777</v>
      </c>
      <c r="G887" t="s">
        <v>20</v>
      </c>
      <c r="H887">
        <v>52</v>
      </c>
      <c r="I887">
        <f t="shared" si="52"/>
        <v>40.942307692307693</v>
      </c>
      <c r="J887" t="s">
        <v>21</v>
      </c>
      <c r="K887" t="s">
        <v>22</v>
      </c>
      <c r="L887">
        <v>1275800400</v>
      </c>
      <c r="M887" s="10">
        <f>(((L887/60)/60)/24)+DATE(1970,1,1)</f>
        <v>40335.208333333336</v>
      </c>
      <c r="N887">
        <v>1279083600</v>
      </c>
      <c r="O887" s="10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53"/>
        <v>theater</v>
      </c>
      <c r="T887" t="str">
        <f t="shared" si="54"/>
        <v>plays</v>
      </c>
    </row>
    <row r="888" spans="1:20" ht="21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84.824037184594957</v>
      </c>
      <c r="G888" t="s">
        <v>14</v>
      </c>
      <c r="H888">
        <v>1825</v>
      </c>
      <c r="I888">
        <f t="shared" si="52"/>
        <v>69.9972602739726</v>
      </c>
      <c r="J888" t="s">
        <v>21</v>
      </c>
      <c r="K888" t="s">
        <v>22</v>
      </c>
      <c r="L888">
        <v>1282798800</v>
      </c>
      <c r="M888" s="10">
        <f>(((L888/60)/60)/24)+DATE(1970,1,1)</f>
        <v>40416.208333333336</v>
      </c>
      <c r="N888">
        <v>1284354000</v>
      </c>
      <c r="O888" s="10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53"/>
        <v>music</v>
      </c>
      <c r="T888" t="str">
        <f t="shared" si="54"/>
        <v>indie rock</v>
      </c>
    </row>
    <row r="889" spans="1:20" ht="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29.346153846153843</v>
      </c>
      <c r="G889" t="s">
        <v>14</v>
      </c>
      <c r="H889">
        <v>31</v>
      </c>
      <c r="I889">
        <f t="shared" si="52"/>
        <v>73.838709677419359</v>
      </c>
      <c r="J889" t="s">
        <v>21</v>
      </c>
      <c r="K889" t="s">
        <v>22</v>
      </c>
      <c r="L889">
        <v>1437109200</v>
      </c>
      <c r="M889" s="10">
        <f>(((L889/60)/60)/24)+DATE(1970,1,1)</f>
        <v>42202.208333333328</v>
      </c>
      <c r="N889">
        <v>1441170000</v>
      </c>
      <c r="O889" s="10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53"/>
        <v>theater</v>
      </c>
      <c r="T889" t="str">
        <f t="shared" si="54"/>
        <v>plays</v>
      </c>
    </row>
    <row r="890" spans="1:20" ht="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209.89655172413794</v>
      </c>
      <c r="G890" t="s">
        <v>20</v>
      </c>
      <c r="H890">
        <v>290</v>
      </c>
      <c r="I890">
        <f t="shared" si="52"/>
        <v>41.979310344827589</v>
      </c>
      <c r="J890" t="s">
        <v>21</v>
      </c>
      <c r="K890" t="s">
        <v>22</v>
      </c>
      <c r="L890">
        <v>1491886800</v>
      </c>
      <c r="M890" s="10">
        <f>(((L890/60)/60)/24)+DATE(1970,1,1)</f>
        <v>42836.208333333328</v>
      </c>
      <c r="N890">
        <v>1493528400</v>
      </c>
      <c r="O890" s="10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53"/>
        <v>theater</v>
      </c>
      <c r="T890" t="str">
        <f t="shared" si="54"/>
        <v>plays</v>
      </c>
    </row>
    <row r="891" spans="1:20" ht="2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169.78571428571431</v>
      </c>
      <c r="G891" t="s">
        <v>20</v>
      </c>
      <c r="H891">
        <v>122</v>
      </c>
      <c r="I891">
        <f t="shared" si="52"/>
        <v>77.93442622950819</v>
      </c>
      <c r="J891" t="s">
        <v>21</v>
      </c>
      <c r="K891" t="s">
        <v>22</v>
      </c>
      <c r="L891">
        <v>1394600400</v>
      </c>
      <c r="M891" s="10">
        <f>(((L891/60)/60)/24)+DATE(1970,1,1)</f>
        <v>41710.208333333336</v>
      </c>
      <c r="N891">
        <v>1395205200</v>
      </c>
      <c r="O891" s="10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53"/>
        <v>music</v>
      </c>
      <c r="T891" t="str">
        <f t="shared" si="54"/>
        <v>electric music</v>
      </c>
    </row>
    <row r="892" spans="1:20" ht="2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115.95907738095239</v>
      </c>
      <c r="G892" t="s">
        <v>20</v>
      </c>
      <c r="H892">
        <v>1470</v>
      </c>
      <c r="I892">
        <f t="shared" si="52"/>
        <v>106.01972789115646</v>
      </c>
      <c r="J892" t="s">
        <v>21</v>
      </c>
      <c r="K892" t="s">
        <v>22</v>
      </c>
      <c r="L892">
        <v>1561352400</v>
      </c>
      <c r="M892" s="10">
        <f>(((L892/60)/60)/24)+DATE(1970,1,1)</f>
        <v>43640.208333333328</v>
      </c>
      <c r="N892">
        <v>1561438800</v>
      </c>
      <c r="O892" s="10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53"/>
        <v>music</v>
      </c>
      <c r="T892" t="str">
        <f t="shared" si="54"/>
        <v>indie rock</v>
      </c>
    </row>
    <row r="893" spans="1:20" ht="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258.59999999999997</v>
      </c>
      <c r="G893" t="s">
        <v>20</v>
      </c>
      <c r="H893">
        <v>165</v>
      </c>
      <c r="I893">
        <f t="shared" si="52"/>
        <v>47.018181818181816</v>
      </c>
      <c r="J893" t="s">
        <v>15</v>
      </c>
      <c r="K893" t="s">
        <v>16</v>
      </c>
      <c r="L893">
        <v>1322892000</v>
      </c>
      <c r="M893" s="10">
        <f>(((L893/60)/60)/24)+DATE(1970,1,1)</f>
        <v>40880.25</v>
      </c>
      <c r="N893">
        <v>1326693600</v>
      </c>
      <c r="O893" s="10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53"/>
        <v>film &amp; video</v>
      </c>
      <c r="T893" t="str">
        <f t="shared" si="54"/>
        <v>documentary</v>
      </c>
    </row>
    <row r="894" spans="1:20" ht="2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230.58333333333331</v>
      </c>
      <c r="G894" t="s">
        <v>20</v>
      </c>
      <c r="H894">
        <v>182</v>
      </c>
      <c r="I894">
        <f t="shared" si="52"/>
        <v>76.016483516483518</v>
      </c>
      <c r="J894" t="s">
        <v>21</v>
      </c>
      <c r="K894" t="s">
        <v>22</v>
      </c>
      <c r="L894">
        <v>1274418000</v>
      </c>
      <c r="M894" s="10">
        <f>(((L894/60)/60)/24)+DATE(1970,1,1)</f>
        <v>40319.208333333336</v>
      </c>
      <c r="N894">
        <v>1277960400</v>
      </c>
      <c r="O894" s="10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53"/>
        <v>publishing</v>
      </c>
      <c r="T894" t="str">
        <f t="shared" si="54"/>
        <v>translations</v>
      </c>
    </row>
    <row r="895" spans="1:20" ht="2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128.21428571428572</v>
      </c>
      <c r="G895" t="s">
        <v>20</v>
      </c>
      <c r="H895">
        <v>199</v>
      </c>
      <c r="I895">
        <f t="shared" si="52"/>
        <v>54.120603015075375</v>
      </c>
      <c r="J895" t="s">
        <v>107</v>
      </c>
      <c r="K895" t="s">
        <v>108</v>
      </c>
      <c r="L895">
        <v>1434344400</v>
      </c>
      <c r="M895" s="10">
        <f>(((L895/60)/60)/24)+DATE(1970,1,1)</f>
        <v>42170.208333333328</v>
      </c>
      <c r="N895">
        <v>1434690000</v>
      </c>
      <c r="O895" s="10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53"/>
        <v>film &amp; video</v>
      </c>
      <c r="T895" t="str">
        <f t="shared" si="54"/>
        <v>documentary</v>
      </c>
    </row>
    <row r="896" spans="1:20" ht="2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188.70588235294116</v>
      </c>
      <c r="G896" t="s">
        <v>20</v>
      </c>
      <c r="H896">
        <v>56</v>
      </c>
      <c r="I896">
        <f t="shared" si="52"/>
        <v>57.285714285714285</v>
      </c>
      <c r="J896" t="s">
        <v>40</v>
      </c>
      <c r="K896" t="s">
        <v>41</v>
      </c>
      <c r="L896">
        <v>1373518800</v>
      </c>
      <c r="M896" s="10">
        <f>(((L896/60)/60)/24)+DATE(1970,1,1)</f>
        <v>41466.208333333336</v>
      </c>
      <c r="N896">
        <v>1376110800</v>
      </c>
      <c r="O896" s="10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53"/>
        <v>film &amp; video</v>
      </c>
      <c r="T896" t="str">
        <f t="shared" si="54"/>
        <v>television</v>
      </c>
    </row>
    <row r="897" spans="1:20" ht="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6.9511889862327907</v>
      </c>
      <c r="G897" t="s">
        <v>14</v>
      </c>
      <c r="H897">
        <v>107</v>
      </c>
      <c r="I897">
        <f t="shared" si="52"/>
        <v>103.81308411214954</v>
      </c>
      <c r="J897" t="s">
        <v>21</v>
      </c>
      <c r="K897" t="s">
        <v>22</v>
      </c>
      <c r="L897">
        <v>1517637600</v>
      </c>
      <c r="M897" s="10">
        <f>(((L897/60)/60)/24)+DATE(1970,1,1)</f>
        <v>43134.25</v>
      </c>
      <c r="N897">
        <v>1518415200</v>
      </c>
      <c r="O897" s="10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53"/>
        <v>theater</v>
      </c>
      <c r="T897" t="str">
        <f t="shared" si="54"/>
        <v>plays</v>
      </c>
    </row>
    <row r="898" spans="1:20" ht="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774.43434343434342</v>
      </c>
      <c r="G898" t="s">
        <v>20</v>
      </c>
      <c r="H898">
        <v>1460</v>
      </c>
      <c r="I898">
        <f t="shared" si="52"/>
        <v>105.02602739726028</v>
      </c>
      <c r="J898" t="s">
        <v>26</v>
      </c>
      <c r="K898" t="s">
        <v>27</v>
      </c>
      <c r="L898">
        <v>1310619600</v>
      </c>
      <c r="M898" s="10">
        <f>(((L898/60)/60)/24)+DATE(1970,1,1)</f>
        <v>40738.208333333336</v>
      </c>
      <c r="N898">
        <v>1310878800</v>
      </c>
      <c r="O898" s="10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53"/>
        <v>food</v>
      </c>
      <c r="T898" t="str">
        <f t="shared" si="54"/>
        <v>food trucks</v>
      </c>
    </row>
    <row r="899" spans="1:20" ht="21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27.693181818181817</v>
      </c>
      <c r="G899" t="s">
        <v>14</v>
      </c>
      <c r="H899">
        <v>27</v>
      </c>
      <c r="I899">
        <f t="shared" ref="I899:I962" si="56">(E899/H899)</f>
        <v>90.259259259259252</v>
      </c>
      <c r="J899" t="s">
        <v>21</v>
      </c>
      <c r="K899" t="s">
        <v>22</v>
      </c>
      <c r="L899">
        <v>1556427600</v>
      </c>
      <c r="M899" s="10">
        <f>(((L899/60)/60)/24)+DATE(1970,1,1)</f>
        <v>43583.208333333328</v>
      </c>
      <c r="N899">
        <v>1556600400</v>
      </c>
      <c r="O899" s="10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57">_xlfn.TEXTBEFORE(R899,"/")</f>
        <v>theater</v>
      </c>
      <c r="T899" t="str">
        <f t="shared" ref="T899:T962" si="58">_xlfn.TEXTAFTER(R899,"/")</f>
        <v>plays</v>
      </c>
    </row>
    <row r="900" spans="1:20" ht="21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9">(E900/D900)*100</f>
        <v>52.479620323841424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10">
        <f>(((L900/60)/60)/24)+DATE(1970,1,1)</f>
        <v>43815.25</v>
      </c>
      <c r="N900">
        <v>1576994400</v>
      </c>
      <c r="O900" s="10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57"/>
        <v>film &amp; video</v>
      </c>
      <c r="T900" t="str">
        <f t="shared" si="58"/>
        <v>documentary</v>
      </c>
    </row>
    <row r="901" spans="1:20" ht="2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9"/>
        <v>407.09677419354841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10">
        <f>(((L901/60)/60)/24)+DATE(1970,1,1)</f>
        <v>41554.208333333336</v>
      </c>
      <c r="N901">
        <v>1382677200</v>
      </c>
      <c r="O901" s="10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57"/>
        <v>music</v>
      </c>
      <c r="T901" t="str">
        <f t="shared" si="58"/>
        <v>jazz</v>
      </c>
    </row>
    <row r="902" spans="1:20" ht="21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10">
        <f>(((L902/60)/60)/24)+DATE(1970,1,1)</f>
        <v>41901.208333333336</v>
      </c>
      <c r="N902">
        <v>1411189200</v>
      </c>
      <c r="O902" s="10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57"/>
        <v>technology</v>
      </c>
      <c r="T902" t="str">
        <f t="shared" si="58"/>
        <v>web</v>
      </c>
    </row>
    <row r="903" spans="1:20" ht="2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156.17857142857144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10">
        <f>(((L903/60)/60)/24)+DATE(1970,1,1)</f>
        <v>43298.208333333328</v>
      </c>
      <c r="N903">
        <v>1534654800</v>
      </c>
      <c r="O903" s="10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57"/>
        <v>music</v>
      </c>
      <c r="T903" t="str">
        <f t="shared" si="58"/>
        <v>rock</v>
      </c>
    </row>
    <row r="904" spans="1:20" ht="2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252.42857142857144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10">
        <f>(((L904/60)/60)/24)+DATE(1970,1,1)</f>
        <v>42399.25</v>
      </c>
      <c r="N904">
        <v>1457762400</v>
      </c>
      <c r="O904" s="10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57"/>
        <v>technology</v>
      </c>
      <c r="T904" t="str">
        <f t="shared" si="58"/>
        <v>web</v>
      </c>
    </row>
    <row r="905" spans="1:20" ht="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10">
        <f>(((L905/60)/60)/24)+DATE(1970,1,1)</f>
        <v>41034.208333333336</v>
      </c>
      <c r="N905">
        <v>1337490000</v>
      </c>
      <c r="O905" s="10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57"/>
        <v>publishing</v>
      </c>
      <c r="T905" t="str">
        <f t="shared" si="58"/>
        <v>nonfiction</v>
      </c>
    </row>
    <row r="906" spans="1:20" ht="21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12.230769230769232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10">
        <f>(((L906/60)/60)/24)+DATE(1970,1,1)</f>
        <v>41186.208333333336</v>
      </c>
      <c r="N906">
        <v>1349672400</v>
      </c>
      <c r="O906" s="10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57"/>
        <v>publishing</v>
      </c>
      <c r="T906" t="str">
        <f t="shared" si="58"/>
        <v>radio &amp; podcasts</v>
      </c>
    </row>
    <row r="907" spans="1:20" ht="2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163.98734177215189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10">
        <f>(((L907/60)/60)/24)+DATE(1970,1,1)</f>
        <v>41536.208333333336</v>
      </c>
      <c r="N907">
        <v>1379826000</v>
      </c>
      <c r="O907" s="10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57"/>
        <v>theater</v>
      </c>
      <c r="T907" t="str">
        <f t="shared" si="58"/>
        <v>plays</v>
      </c>
    </row>
    <row r="908" spans="1:20" ht="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162.98181818181817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10">
        <f>(((L908/60)/60)/24)+DATE(1970,1,1)</f>
        <v>42868.208333333328</v>
      </c>
      <c r="N908">
        <v>1497762000</v>
      </c>
      <c r="O908" s="10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57"/>
        <v>film &amp; video</v>
      </c>
      <c r="T908" t="str">
        <f t="shared" si="58"/>
        <v>documentary</v>
      </c>
    </row>
    <row r="909" spans="1:20" ht="21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20.252747252747252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10">
        <f>(((L909/60)/60)/24)+DATE(1970,1,1)</f>
        <v>40660.208333333336</v>
      </c>
      <c r="N909">
        <v>1304485200</v>
      </c>
      <c r="O909" s="10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57"/>
        <v>theater</v>
      </c>
      <c r="T909" t="str">
        <f t="shared" si="58"/>
        <v>plays</v>
      </c>
    </row>
    <row r="910" spans="1:20" ht="2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319.24083769633506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10">
        <f>(((L910/60)/60)/24)+DATE(1970,1,1)</f>
        <v>41031.208333333336</v>
      </c>
      <c r="N910">
        <v>1336885200</v>
      </c>
      <c r="O910" s="10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57"/>
        <v>games</v>
      </c>
      <c r="T910" t="str">
        <f t="shared" si="58"/>
        <v>video games</v>
      </c>
    </row>
    <row r="911" spans="1:20" ht="2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478.94444444444446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10">
        <f>(((L911/60)/60)/24)+DATE(1970,1,1)</f>
        <v>43255.208333333328</v>
      </c>
      <c r="N911">
        <v>1530421200</v>
      </c>
      <c r="O911" s="10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57"/>
        <v>theater</v>
      </c>
      <c r="T911" t="str">
        <f t="shared" si="58"/>
        <v>plays</v>
      </c>
    </row>
    <row r="912" spans="1:20" ht="2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19.556634304207122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10">
        <f>(((L912/60)/60)/24)+DATE(1970,1,1)</f>
        <v>42026.25</v>
      </c>
      <c r="N912">
        <v>1421992800</v>
      </c>
      <c r="O912" s="10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57"/>
        <v>theater</v>
      </c>
      <c r="T912" t="str">
        <f t="shared" si="58"/>
        <v>plays</v>
      </c>
    </row>
    <row r="913" spans="1:20" ht="2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198.94827586206895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10">
        <f>(((L913/60)/60)/24)+DATE(1970,1,1)</f>
        <v>43717.208333333328</v>
      </c>
      <c r="N913">
        <v>1568178000</v>
      </c>
      <c r="O913" s="10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57"/>
        <v>technology</v>
      </c>
      <c r="T913" t="str">
        <f t="shared" si="58"/>
        <v>web</v>
      </c>
    </row>
    <row r="914" spans="1:20" ht="2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10">
        <f>(((L914/60)/60)/24)+DATE(1970,1,1)</f>
        <v>41157.208333333336</v>
      </c>
      <c r="N914">
        <v>1347944400</v>
      </c>
      <c r="O914" s="10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57"/>
        <v>film &amp; video</v>
      </c>
      <c r="T914" t="str">
        <f t="shared" si="58"/>
        <v>drama</v>
      </c>
    </row>
    <row r="915" spans="1:20" ht="21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50.621082621082621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10">
        <f>(((L915/60)/60)/24)+DATE(1970,1,1)</f>
        <v>43597.208333333328</v>
      </c>
      <c r="N915">
        <v>1558760400</v>
      </c>
      <c r="O915" s="10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57"/>
        <v>film &amp; video</v>
      </c>
      <c r="T915" t="str">
        <f t="shared" si="58"/>
        <v>drama</v>
      </c>
    </row>
    <row r="916" spans="1:20" ht="21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57.4375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10">
        <f>(((L916/60)/60)/24)+DATE(1970,1,1)</f>
        <v>41490.208333333336</v>
      </c>
      <c r="N916">
        <v>1376629200</v>
      </c>
      <c r="O916" s="10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57"/>
        <v>theater</v>
      </c>
      <c r="T916" t="str">
        <f t="shared" si="58"/>
        <v>plays</v>
      </c>
    </row>
    <row r="917" spans="1:20" ht="2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155.62827640984909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10">
        <f>(((L917/60)/60)/24)+DATE(1970,1,1)</f>
        <v>42976.208333333328</v>
      </c>
      <c r="N917">
        <v>1504760400</v>
      </c>
      <c r="O917" s="10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57"/>
        <v>film &amp; video</v>
      </c>
      <c r="T917" t="str">
        <f t="shared" si="58"/>
        <v>television</v>
      </c>
    </row>
    <row r="918" spans="1:20" ht="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36.297297297297298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10">
        <f>(((L918/60)/60)/24)+DATE(1970,1,1)</f>
        <v>41991.25</v>
      </c>
      <c r="N918">
        <v>1419660000</v>
      </c>
      <c r="O918" s="10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57"/>
        <v>photography</v>
      </c>
      <c r="T918" t="str">
        <f t="shared" si="58"/>
        <v>photography books</v>
      </c>
    </row>
    <row r="919" spans="1:20" ht="2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58.25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10">
        <f>(((L919/60)/60)/24)+DATE(1970,1,1)</f>
        <v>40722.208333333336</v>
      </c>
      <c r="N919">
        <v>1311310800</v>
      </c>
      <c r="O919" s="10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57"/>
        <v>film &amp; video</v>
      </c>
      <c r="T919" t="str">
        <f t="shared" si="58"/>
        <v>shorts</v>
      </c>
    </row>
    <row r="920" spans="1:20" ht="2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237.39473684210526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10">
        <f>(((L920/60)/60)/24)+DATE(1970,1,1)</f>
        <v>41117.208333333336</v>
      </c>
      <c r="N920">
        <v>1344315600</v>
      </c>
      <c r="O920" s="10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57"/>
        <v>publishing</v>
      </c>
      <c r="T920" t="str">
        <f t="shared" si="58"/>
        <v>radio &amp; podcasts</v>
      </c>
    </row>
    <row r="921" spans="1:20" ht="21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58.75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10">
        <f>(((L921/60)/60)/24)+DATE(1970,1,1)</f>
        <v>43022.208333333328</v>
      </c>
      <c r="N921">
        <v>1510725600</v>
      </c>
      <c r="O921" s="10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57"/>
        <v>theater</v>
      </c>
      <c r="T921" t="str">
        <f t="shared" si="58"/>
        <v>plays</v>
      </c>
    </row>
    <row r="922" spans="1:20" ht="2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182.56603773584905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10">
        <f>(((L922/60)/60)/24)+DATE(1970,1,1)</f>
        <v>43503.25</v>
      </c>
      <c r="N922">
        <v>1551247200</v>
      </c>
      <c r="O922" s="10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57"/>
        <v>film &amp; video</v>
      </c>
      <c r="T922" t="str">
        <f t="shared" si="58"/>
        <v>animation</v>
      </c>
    </row>
    <row r="923" spans="1:20" ht="21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0.75436408977556113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10">
        <f>(((L923/60)/60)/24)+DATE(1970,1,1)</f>
        <v>40951.25</v>
      </c>
      <c r="N923">
        <v>1330236000</v>
      </c>
      <c r="O923" s="10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57"/>
        <v>technology</v>
      </c>
      <c r="T923" t="str">
        <f t="shared" si="58"/>
        <v>web</v>
      </c>
    </row>
    <row r="924" spans="1:20" ht="2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175.95330739299609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10">
        <f>(((L924/60)/60)/24)+DATE(1970,1,1)</f>
        <v>43443.25</v>
      </c>
      <c r="N924">
        <v>1545112800</v>
      </c>
      <c r="O924" s="10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57"/>
        <v>music</v>
      </c>
      <c r="T924" t="str">
        <f t="shared" si="58"/>
        <v>world music</v>
      </c>
    </row>
    <row r="925" spans="1:20" ht="2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237.88235294117646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10">
        <f>(((L925/60)/60)/24)+DATE(1970,1,1)</f>
        <v>40373.208333333336</v>
      </c>
      <c r="N925">
        <v>1279170000</v>
      </c>
      <c r="O925" s="10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57"/>
        <v>theater</v>
      </c>
      <c r="T925" t="str">
        <f t="shared" si="58"/>
        <v>plays</v>
      </c>
    </row>
    <row r="926" spans="1:20" ht="2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488.05076142131981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10">
        <f>(((L926/60)/60)/24)+DATE(1970,1,1)</f>
        <v>43769.208333333328</v>
      </c>
      <c r="N926">
        <v>1573452000</v>
      </c>
      <c r="O926" s="10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57"/>
        <v>theater</v>
      </c>
      <c r="T926" t="str">
        <f t="shared" si="58"/>
        <v>plays</v>
      </c>
    </row>
    <row r="927" spans="1:20" ht="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224.06666666666669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10">
        <f>(((L927/60)/60)/24)+DATE(1970,1,1)</f>
        <v>43000.208333333328</v>
      </c>
      <c r="N927">
        <v>1507093200</v>
      </c>
      <c r="O927" s="10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57"/>
        <v>theater</v>
      </c>
      <c r="T927" t="str">
        <f t="shared" si="58"/>
        <v>plays</v>
      </c>
    </row>
    <row r="928" spans="1:20" ht="21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18.126436781609197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10">
        <f>(((L928/60)/60)/24)+DATE(1970,1,1)</f>
        <v>42502.208333333328</v>
      </c>
      <c r="N928">
        <v>1463374800</v>
      </c>
      <c r="O928" s="10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57"/>
        <v>food</v>
      </c>
      <c r="T928" t="str">
        <f t="shared" si="58"/>
        <v>food trucks</v>
      </c>
    </row>
    <row r="929" spans="1:20" ht="21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45.847222222222221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10">
        <f>(((L929/60)/60)/24)+DATE(1970,1,1)</f>
        <v>41102.208333333336</v>
      </c>
      <c r="N929">
        <v>1344574800</v>
      </c>
      <c r="O929" s="10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57"/>
        <v>theater</v>
      </c>
      <c r="T929" t="str">
        <f t="shared" si="58"/>
        <v>plays</v>
      </c>
    </row>
    <row r="930" spans="1:20" ht="2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117.31541218637993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10">
        <f>(((L930/60)/60)/24)+DATE(1970,1,1)</f>
        <v>41637.25</v>
      </c>
      <c r="N930">
        <v>1389074400</v>
      </c>
      <c r="O930" s="10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57"/>
        <v>technology</v>
      </c>
      <c r="T930" t="str">
        <f t="shared" si="58"/>
        <v>web</v>
      </c>
    </row>
    <row r="931" spans="1:20" ht="2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217.30909090909088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10">
        <f>(((L931/60)/60)/24)+DATE(1970,1,1)</f>
        <v>42858.208333333328</v>
      </c>
      <c r="N931">
        <v>1494997200</v>
      </c>
      <c r="O931" s="10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57"/>
        <v>theater</v>
      </c>
      <c r="T931" t="str">
        <f t="shared" si="58"/>
        <v>plays</v>
      </c>
    </row>
    <row r="932" spans="1:20" ht="2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112.28571428571428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10">
        <f>(((L932/60)/60)/24)+DATE(1970,1,1)</f>
        <v>42060.25</v>
      </c>
      <c r="N932">
        <v>1425448800</v>
      </c>
      <c r="O932" s="10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57"/>
        <v>theater</v>
      </c>
      <c r="T932" t="str">
        <f t="shared" si="58"/>
        <v>plays</v>
      </c>
    </row>
    <row r="933" spans="1:20" ht="21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72.51898734177216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10">
        <f>(((L933/60)/60)/24)+DATE(1970,1,1)</f>
        <v>41818.208333333336</v>
      </c>
      <c r="N933">
        <v>1404104400</v>
      </c>
      <c r="O933" s="10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57"/>
        <v>theater</v>
      </c>
      <c r="T933" t="str">
        <f t="shared" si="58"/>
        <v>plays</v>
      </c>
    </row>
    <row r="934" spans="1:20" ht="2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212.30434782608697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10">
        <f>(((L934/60)/60)/24)+DATE(1970,1,1)</f>
        <v>41709.208333333336</v>
      </c>
      <c r="N934">
        <v>1394773200</v>
      </c>
      <c r="O934" s="10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57"/>
        <v>music</v>
      </c>
      <c r="T934" t="str">
        <f t="shared" si="58"/>
        <v>rock</v>
      </c>
    </row>
    <row r="935" spans="1:20" ht="2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239.74657534246577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10">
        <f>(((L935/60)/60)/24)+DATE(1970,1,1)</f>
        <v>41372.208333333336</v>
      </c>
      <c r="N935">
        <v>1366520400</v>
      </c>
      <c r="O935" s="10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57"/>
        <v>theater</v>
      </c>
      <c r="T935" t="str">
        <f t="shared" si="58"/>
        <v>plays</v>
      </c>
    </row>
    <row r="936" spans="1:20" ht="2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181.93548387096774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10">
        <f>(((L936/60)/60)/24)+DATE(1970,1,1)</f>
        <v>42422.25</v>
      </c>
      <c r="N936">
        <v>1456639200</v>
      </c>
      <c r="O936" s="10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57"/>
        <v>theater</v>
      </c>
      <c r="T936" t="str">
        <f t="shared" si="58"/>
        <v>plays</v>
      </c>
    </row>
    <row r="937" spans="1:20" ht="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164.13114754098362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10">
        <f>(((L937/60)/60)/24)+DATE(1970,1,1)</f>
        <v>42209.208333333328</v>
      </c>
      <c r="N937">
        <v>1438318800</v>
      </c>
      <c r="O937" s="10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57"/>
        <v>theater</v>
      </c>
      <c r="T937" t="str">
        <f t="shared" si="58"/>
        <v>plays</v>
      </c>
    </row>
    <row r="938" spans="1:20" ht="21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10">
        <f>(((L938/60)/60)/24)+DATE(1970,1,1)</f>
        <v>43668.208333333328</v>
      </c>
      <c r="N938">
        <v>1564030800</v>
      </c>
      <c r="O938" s="10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57"/>
        <v>theater</v>
      </c>
      <c r="T938" t="str">
        <f t="shared" si="58"/>
        <v>plays</v>
      </c>
    </row>
    <row r="939" spans="1:20" ht="2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49.64385964912281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10">
        <f>(((L939/60)/60)/24)+DATE(1970,1,1)</f>
        <v>42334.25</v>
      </c>
      <c r="N939">
        <v>1449295200</v>
      </c>
      <c r="O939" s="10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57"/>
        <v>film &amp; video</v>
      </c>
      <c r="T939" t="str">
        <f t="shared" si="58"/>
        <v>documentary</v>
      </c>
    </row>
    <row r="940" spans="1:20" ht="2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109.70652173913042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10">
        <f>(((L940/60)/60)/24)+DATE(1970,1,1)</f>
        <v>43263.208333333328</v>
      </c>
      <c r="N940">
        <v>1531890000</v>
      </c>
      <c r="O940" s="10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57"/>
        <v>publishing</v>
      </c>
      <c r="T940" t="str">
        <f t="shared" si="58"/>
        <v>fiction</v>
      </c>
    </row>
    <row r="941" spans="1:20" ht="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49.217948717948715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10">
        <f>(((L941/60)/60)/24)+DATE(1970,1,1)</f>
        <v>40670.208333333336</v>
      </c>
      <c r="N941">
        <v>1306213200</v>
      </c>
      <c r="O941" s="10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57"/>
        <v>games</v>
      </c>
      <c r="T941" t="str">
        <f t="shared" si="58"/>
        <v>video games</v>
      </c>
    </row>
    <row r="942" spans="1:20" ht="2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62.232323232323225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10">
        <f>(((L942/60)/60)/24)+DATE(1970,1,1)</f>
        <v>41244.25</v>
      </c>
      <c r="N942">
        <v>1356242400</v>
      </c>
      <c r="O942" s="10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57"/>
        <v>technology</v>
      </c>
      <c r="T942" t="str">
        <f t="shared" si="58"/>
        <v>web</v>
      </c>
    </row>
    <row r="943" spans="1:20" ht="21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13.05813953488372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10">
        <f>(((L943/60)/60)/24)+DATE(1970,1,1)</f>
        <v>40552.25</v>
      </c>
      <c r="N943">
        <v>1297576800</v>
      </c>
      <c r="O943" s="10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57"/>
        <v>theater</v>
      </c>
      <c r="T943" t="str">
        <f t="shared" si="58"/>
        <v>plays</v>
      </c>
    </row>
    <row r="944" spans="1:20" ht="21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64.635416666666671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10">
        <f>(((L944/60)/60)/24)+DATE(1970,1,1)</f>
        <v>40568.25</v>
      </c>
      <c r="N944">
        <v>1296194400</v>
      </c>
      <c r="O944" s="10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57"/>
        <v>theater</v>
      </c>
      <c r="T944" t="str">
        <f t="shared" si="58"/>
        <v>plays</v>
      </c>
    </row>
    <row r="945" spans="1:20" ht="2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159.58666666666667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10">
        <f>(((L945/60)/60)/24)+DATE(1970,1,1)</f>
        <v>41906.208333333336</v>
      </c>
      <c r="N945">
        <v>1414558800</v>
      </c>
      <c r="O945" s="10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57"/>
        <v>food</v>
      </c>
      <c r="T945" t="str">
        <f t="shared" si="58"/>
        <v>food trucks</v>
      </c>
    </row>
    <row r="946" spans="1:20" ht="21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81.42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10">
        <f>(((L946/60)/60)/24)+DATE(1970,1,1)</f>
        <v>42776.25</v>
      </c>
      <c r="N946">
        <v>1488348000</v>
      </c>
      <c r="O946" s="10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57"/>
        <v>photography</v>
      </c>
      <c r="T946" t="str">
        <f t="shared" si="58"/>
        <v>photography books</v>
      </c>
    </row>
    <row r="947" spans="1:20" ht="21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32.444767441860463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10">
        <f>(((L947/60)/60)/24)+DATE(1970,1,1)</f>
        <v>41004.208333333336</v>
      </c>
      <c r="N947">
        <v>1334898000</v>
      </c>
      <c r="O947" s="10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57"/>
        <v>photography</v>
      </c>
      <c r="T947" t="str">
        <f t="shared" si="58"/>
        <v>photography books</v>
      </c>
    </row>
    <row r="948" spans="1:20" ht="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10">
        <f>(((L948/60)/60)/24)+DATE(1970,1,1)</f>
        <v>40710.208333333336</v>
      </c>
      <c r="N948">
        <v>1308373200</v>
      </c>
      <c r="O948" s="10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57"/>
        <v>theater</v>
      </c>
      <c r="T948" t="str">
        <f t="shared" si="58"/>
        <v>plays</v>
      </c>
    </row>
    <row r="949" spans="1:20" ht="21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26.694444444444443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10">
        <f>(((L949/60)/60)/24)+DATE(1970,1,1)</f>
        <v>41908.208333333336</v>
      </c>
      <c r="N949">
        <v>1412312400</v>
      </c>
      <c r="O949" s="10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57"/>
        <v>theater</v>
      </c>
      <c r="T949" t="str">
        <f t="shared" si="58"/>
        <v>plays</v>
      </c>
    </row>
    <row r="950" spans="1:20" ht="2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62.957446808510639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10">
        <f>(((L950/60)/60)/24)+DATE(1970,1,1)</f>
        <v>41985.25</v>
      </c>
      <c r="N950">
        <v>1419228000</v>
      </c>
      <c r="O950" s="10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57"/>
        <v>film &amp; video</v>
      </c>
      <c r="T950" t="str">
        <f t="shared" si="58"/>
        <v>documentary</v>
      </c>
    </row>
    <row r="951" spans="1:20" ht="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161.35593220338984</v>
      </c>
      <c r="G951" t="s">
        <v>20</v>
      </c>
      <c r="H951">
        <v>203</v>
      </c>
      <c r="I951">
        <f t="shared" si="56"/>
        <v>46.896551724137929</v>
      </c>
      <c r="J951" t="s">
        <v>21</v>
      </c>
      <c r="K951" t="s">
        <v>22</v>
      </c>
      <c r="L951">
        <v>1429333200</v>
      </c>
      <c r="M951" s="10">
        <f>(((L951/60)/60)/24)+DATE(1970,1,1)</f>
        <v>42112.208333333328</v>
      </c>
      <c r="N951">
        <v>1430974800</v>
      </c>
      <c r="O951" s="10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57"/>
        <v>technology</v>
      </c>
      <c r="T951" t="str">
        <f t="shared" si="58"/>
        <v>web</v>
      </c>
    </row>
    <row r="952" spans="1:20" ht="21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 s="10">
        <f>(((L952/60)/60)/24)+DATE(1970,1,1)</f>
        <v>43571.208333333328</v>
      </c>
      <c r="N952">
        <v>1555822800</v>
      </c>
      <c r="O952" s="10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57"/>
        <v>theater</v>
      </c>
      <c r="T952" t="str">
        <f t="shared" si="58"/>
        <v>plays</v>
      </c>
    </row>
    <row r="953" spans="1:20" ht="2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1096.9379310344827</v>
      </c>
      <c r="G953" t="s">
        <v>20</v>
      </c>
      <c r="H953">
        <v>1559</v>
      </c>
      <c r="I953">
        <f t="shared" si="56"/>
        <v>102.02437459910199</v>
      </c>
      <c r="J953" t="s">
        <v>21</v>
      </c>
      <c r="K953" t="s">
        <v>22</v>
      </c>
      <c r="L953">
        <v>1482732000</v>
      </c>
      <c r="M953" s="10">
        <f>(((L953/60)/60)/24)+DATE(1970,1,1)</f>
        <v>42730.25</v>
      </c>
      <c r="N953">
        <v>1482818400</v>
      </c>
      <c r="O953" s="10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57"/>
        <v>music</v>
      </c>
      <c r="T953" t="str">
        <f t="shared" si="58"/>
        <v>rock</v>
      </c>
    </row>
    <row r="954" spans="1:20" ht="2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70.094158075601371</v>
      </c>
      <c r="G954" t="s">
        <v>74</v>
      </c>
      <c r="H954">
        <v>2266</v>
      </c>
      <c r="I954">
        <f t="shared" si="56"/>
        <v>45.007502206531335</v>
      </c>
      <c r="J954" t="s">
        <v>21</v>
      </c>
      <c r="K954" t="s">
        <v>22</v>
      </c>
      <c r="L954">
        <v>1470718800</v>
      </c>
      <c r="M954" s="10">
        <f>(((L954/60)/60)/24)+DATE(1970,1,1)</f>
        <v>42591.208333333328</v>
      </c>
      <c r="N954">
        <v>1471928400</v>
      </c>
      <c r="O954" s="10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57"/>
        <v>film &amp; video</v>
      </c>
      <c r="T954" t="str">
        <f t="shared" si="58"/>
        <v>documentary</v>
      </c>
    </row>
    <row r="955" spans="1:20" ht="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60</v>
      </c>
      <c r="G955" t="s">
        <v>14</v>
      </c>
      <c r="H955">
        <v>21</v>
      </c>
      <c r="I955">
        <f t="shared" si="56"/>
        <v>94.285714285714292</v>
      </c>
      <c r="J955" t="s">
        <v>21</v>
      </c>
      <c r="K955" t="s">
        <v>22</v>
      </c>
      <c r="L955">
        <v>1450591200</v>
      </c>
      <c r="M955" s="10">
        <f>(((L955/60)/60)/24)+DATE(1970,1,1)</f>
        <v>42358.25</v>
      </c>
      <c r="N955">
        <v>1453701600</v>
      </c>
      <c r="O955" s="10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57"/>
        <v>film &amp; video</v>
      </c>
      <c r="T955" t="str">
        <f t="shared" si="58"/>
        <v>science fiction</v>
      </c>
    </row>
    <row r="956" spans="1:20" ht="2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367.0985915492958</v>
      </c>
      <c r="G956" t="s">
        <v>20</v>
      </c>
      <c r="H956">
        <v>1548</v>
      </c>
      <c r="I956">
        <f t="shared" si="56"/>
        <v>101.02325581395348</v>
      </c>
      <c r="J956" t="s">
        <v>26</v>
      </c>
      <c r="K956" t="s">
        <v>27</v>
      </c>
      <c r="L956">
        <v>1348290000</v>
      </c>
      <c r="M956" s="10">
        <f>(((L956/60)/60)/24)+DATE(1970,1,1)</f>
        <v>41174.208333333336</v>
      </c>
      <c r="N956">
        <v>1350363600</v>
      </c>
      <c r="O956" s="10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57"/>
        <v>technology</v>
      </c>
      <c r="T956" t="str">
        <f t="shared" si="58"/>
        <v>web</v>
      </c>
    </row>
    <row r="957" spans="1:20" ht="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1109</v>
      </c>
      <c r="G957" t="s">
        <v>20</v>
      </c>
      <c r="H957">
        <v>80</v>
      </c>
      <c r="I957">
        <f t="shared" si="56"/>
        <v>97.037499999999994</v>
      </c>
      <c r="J957" t="s">
        <v>21</v>
      </c>
      <c r="K957" t="s">
        <v>22</v>
      </c>
      <c r="L957">
        <v>1353823200</v>
      </c>
      <c r="M957" s="10">
        <f>(((L957/60)/60)/24)+DATE(1970,1,1)</f>
        <v>41238.25</v>
      </c>
      <c r="N957">
        <v>1353996000</v>
      </c>
      <c r="O957" s="10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57"/>
        <v>theater</v>
      </c>
      <c r="T957" t="str">
        <f t="shared" si="58"/>
        <v>plays</v>
      </c>
    </row>
    <row r="958" spans="1:20" ht="21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19.028784648187631</v>
      </c>
      <c r="G958" t="s">
        <v>14</v>
      </c>
      <c r="H958">
        <v>830</v>
      </c>
      <c r="I958">
        <f t="shared" si="56"/>
        <v>43.00963855421687</v>
      </c>
      <c r="J958" t="s">
        <v>21</v>
      </c>
      <c r="K958" t="s">
        <v>22</v>
      </c>
      <c r="L958">
        <v>1450764000</v>
      </c>
      <c r="M958" s="10">
        <f>(((L958/60)/60)/24)+DATE(1970,1,1)</f>
        <v>42360.25</v>
      </c>
      <c r="N958">
        <v>1451109600</v>
      </c>
      <c r="O958" s="10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57"/>
        <v>film &amp; video</v>
      </c>
      <c r="T958" t="str">
        <f t="shared" si="58"/>
        <v>science fiction</v>
      </c>
    </row>
    <row r="959" spans="1:20" ht="2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126.87755102040816</v>
      </c>
      <c r="G959" t="s">
        <v>20</v>
      </c>
      <c r="H959">
        <v>131</v>
      </c>
      <c r="I959">
        <f t="shared" si="56"/>
        <v>94.916030534351151</v>
      </c>
      <c r="J959" t="s">
        <v>21</v>
      </c>
      <c r="K959" t="s">
        <v>22</v>
      </c>
      <c r="L959">
        <v>1329372000</v>
      </c>
      <c r="M959" s="10">
        <f>(((L959/60)/60)/24)+DATE(1970,1,1)</f>
        <v>40955.25</v>
      </c>
      <c r="N959">
        <v>1329631200</v>
      </c>
      <c r="O959" s="10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57"/>
        <v>theater</v>
      </c>
      <c r="T959" t="str">
        <f t="shared" si="58"/>
        <v>plays</v>
      </c>
    </row>
    <row r="960" spans="1:20" ht="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734.63636363636363</v>
      </c>
      <c r="G960" t="s">
        <v>20</v>
      </c>
      <c r="H960">
        <v>112</v>
      </c>
      <c r="I960">
        <f t="shared" si="56"/>
        <v>72.151785714285708</v>
      </c>
      <c r="J960" t="s">
        <v>21</v>
      </c>
      <c r="K960" t="s">
        <v>22</v>
      </c>
      <c r="L960">
        <v>1277096400</v>
      </c>
      <c r="M960" s="10">
        <f>(((L960/60)/60)/24)+DATE(1970,1,1)</f>
        <v>40350.208333333336</v>
      </c>
      <c r="N960">
        <v>1278997200</v>
      </c>
      <c r="O960" s="10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57"/>
        <v>film &amp; video</v>
      </c>
      <c r="T960" t="str">
        <f t="shared" si="58"/>
        <v>animation</v>
      </c>
    </row>
    <row r="961" spans="1:20" ht="21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4.5731034482758623</v>
      </c>
      <c r="G961" t="s">
        <v>14</v>
      </c>
      <c r="H961">
        <v>130</v>
      </c>
      <c r="I961">
        <f t="shared" si="56"/>
        <v>51.007692307692309</v>
      </c>
      <c r="J961" t="s">
        <v>21</v>
      </c>
      <c r="K961" t="s">
        <v>22</v>
      </c>
      <c r="L961">
        <v>1277701200</v>
      </c>
      <c r="M961" s="10">
        <f>(((L961/60)/60)/24)+DATE(1970,1,1)</f>
        <v>40357.208333333336</v>
      </c>
      <c r="N961">
        <v>1280120400</v>
      </c>
      <c r="O961" s="10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57"/>
        <v>publishing</v>
      </c>
      <c r="T961" t="str">
        <f t="shared" si="58"/>
        <v>translations</v>
      </c>
    </row>
    <row r="962" spans="1:20" ht="21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85.054545454545448</v>
      </c>
      <c r="G962" t="s">
        <v>14</v>
      </c>
      <c r="H962">
        <v>55</v>
      </c>
      <c r="I962">
        <f t="shared" si="56"/>
        <v>85.054545454545448</v>
      </c>
      <c r="J962" t="s">
        <v>21</v>
      </c>
      <c r="K962" t="s">
        <v>22</v>
      </c>
      <c r="L962">
        <v>1454911200</v>
      </c>
      <c r="M962" s="10">
        <f>(((L962/60)/60)/24)+DATE(1970,1,1)</f>
        <v>42408.25</v>
      </c>
      <c r="N962">
        <v>1458104400</v>
      </c>
      <c r="O962" s="10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57"/>
        <v>technology</v>
      </c>
      <c r="T962" t="str">
        <f t="shared" si="58"/>
        <v>web</v>
      </c>
    </row>
    <row r="963" spans="1:20" ht="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119.29824561403508</v>
      </c>
      <c r="G963" t="s">
        <v>20</v>
      </c>
      <c r="H963">
        <v>155</v>
      </c>
      <c r="I963">
        <f t="shared" ref="I963:I1001" si="60">(E963/H963)</f>
        <v>43.87096774193548</v>
      </c>
      <c r="J963" t="s">
        <v>21</v>
      </c>
      <c r="K963" t="s">
        <v>22</v>
      </c>
      <c r="L963">
        <v>1297922400</v>
      </c>
      <c r="M963" s="10">
        <f>(((L963/60)/60)/24)+DATE(1970,1,1)</f>
        <v>40591.25</v>
      </c>
      <c r="N963">
        <v>1298268000</v>
      </c>
      <c r="O963" s="10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61">_xlfn.TEXTBEFORE(R963,"/")</f>
        <v>publishing</v>
      </c>
      <c r="T963" t="str">
        <f t="shared" ref="T963:T1001" si="62">_xlfn.TEXTAFTER(R963,"/")</f>
        <v>translations</v>
      </c>
    </row>
    <row r="964" spans="1:20" ht="2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3">(E964/D964)*100</f>
        <v>296.02777777777777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10">
        <f>(((L964/60)/60)/24)+DATE(1970,1,1)</f>
        <v>41592.25</v>
      </c>
      <c r="N964">
        <v>1386223200</v>
      </c>
      <c r="O964" s="10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61"/>
        <v>food</v>
      </c>
      <c r="T964" t="str">
        <f t="shared" si="62"/>
        <v>food trucks</v>
      </c>
    </row>
    <row r="965" spans="1:20" ht="21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3"/>
        <v>84.694915254237287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10">
        <f>(((L965/60)/60)/24)+DATE(1970,1,1)</f>
        <v>40607.25</v>
      </c>
      <c r="N965">
        <v>1299823200</v>
      </c>
      <c r="O965" s="10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61"/>
        <v>photography</v>
      </c>
      <c r="T965" t="str">
        <f t="shared" si="62"/>
        <v>photography books</v>
      </c>
    </row>
    <row r="966" spans="1:20" ht="2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355.7837837837838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10">
        <f>(((L966/60)/60)/24)+DATE(1970,1,1)</f>
        <v>42135.208333333328</v>
      </c>
      <c r="N966">
        <v>1431752400</v>
      </c>
      <c r="O966" s="10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61"/>
        <v>theater</v>
      </c>
      <c r="T966" t="str">
        <f t="shared" si="62"/>
        <v>plays</v>
      </c>
    </row>
    <row r="967" spans="1:20" ht="2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386.40909090909093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10">
        <f>(((L967/60)/60)/24)+DATE(1970,1,1)</f>
        <v>40203.25</v>
      </c>
      <c r="N967">
        <v>1267855200</v>
      </c>
      <c r="O967" s="10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61"/>
        <v>music</v>
      </c>
      <c r="T967" t="str">
        <f t="shared" si="62"/>
        <v>rock</v>
      </c>
    </row>
    <row r="968" spans="1:20" ht="2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792.23529411764707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10">
        <f>(((L968/60)/60)/24)+DATE(1970,1,1)</f>
        <v>42901.208333333328</v>
      </c>
      <c r="N968">
        <v>1497675600</v>
      </c>
      <c r="O968" s="10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61"/>
        <v>theater</v>
      </c>
      <c r="T968" t="str">
        <f t="shared" si="62"/>
        <v>plays</v>
      </c>
    </row>
    <row r="969" spans="1:20" ht="2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137.03393665158373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10">
        <f>(((L969/60)/60)/24)+DATE(1970,1,1)</f>
        <v>41005.208333333336</v>
      </c>
      <c r="N969">
        <v>1336885200</v>
      </c>
      <c r="O969" s="10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61"/>
        <v>music</v>
      </c>
      <c r="T969" t="str">
        <f t="shared" si="62"/>
        <v>world music</v>
      </c>
    </row>
    <row r="970" spans="1:20" ht="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338.20833333333337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10">
        <f>(((L970/60)/60)/24)+DATE(1970,1,1)</f>
        <v>40544.25</v>
      </c>
      <c r="N970">
        <v>1295157600</v>
      </c>
      <c r="O970" s="10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61"/>
        <v>food</v>
      </c>
      <c r="T970" t="str">
        <f t="shared" si="62"/>
        <v>food trucks</v>
      </c>
    </row>
    <row r="971" spans="1:20" ht="2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108.22784810126582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10">
        <f>(((L971/60)/60)/24)+DATE(1970,1,1)</f>
        <v>43821.25</v>
      </c>
      <c r="N971">
        <v>1577599200</v>
      </c>
      <c r="O971" s="10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61"/>
        <v>theater</v>
      </c>
      <c r="T971" t="str">
        <f t="shared" si="62"/>
        <v>plays</v>
      </c>
    </row>
    <row r="972" spans="1:20" ht="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60.757639620653315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10">
        <f>(((L972/60)/60)/24)+DATE(1970,1,1)</f>
        <v>40672.208333333336</v>
      </c>
      <c r="N972">
        <v>1305003600</v>
      </c>
      <c r="O972" s="10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61"/>
        <v>theater</v>
      </c>
      <c r="T972" t="str">
        <f t="shared" si="62"/>
        <v>plays</v>
      </c>
    </row>
    <row r="973" spans="1:20" ht="21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27.725490196078432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10">
        <f>(((L973/60)/60)/24)+DATE(1970,1,1)</f>
        <v>41555.208333333336</v>
      </c>
      <c r="N973">
        <v>1381726800</v>
      </c>
      <c r="O973" s="10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61"/>
        <v>film &amp; video</v>
      </c>
      <c r="T973" t="str">
        <f t="shared" si="62"/>
        <v>television</v>
      </c>
    </row>
    <row r="974" spans="1:20" ht="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228.3934426229508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10">
        <f>(((L974/60)/60)/24)+DATE(1970,1,1)</f>
        <v>41792.208333333336</v>
      </c>
      <c r="N974">
        <v>1402462800</v>
      </c>
      <c r="O974" s="10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61"/>
        <v>technology</v>
      </c>
      <c r="T974" t="str">
        <f t="shared" si="62"/>
        <v>web</v>
      </c>
    </row>
    <row r="975" spans="1:20" ht="21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21.615194054500414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10">
        <f>(((L975/60)/60)/24)+DATE(1970,1,1)</f>
        <v>40522.25</v>
      </c>
      <c r="N975">
        <v>1292133600</v>
      </c>
      <c r="O975" s="10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61"/>
        <v>theater</v>
      </c>
      <c r="T975" t="str">
        <f t="shared" si="62"/>
        <v>plays</v>
      </c>
    </row>
    <row r="976" spans="1:20" ht="2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373.875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10">
        <f>(((L976/60)/60)/24)+DATE(1970,1,1)</f>
        <v>41412.208333333336</v>
      </c>
      <c r="N976">
        <v>1368939600</v>
      </c>
      <c r="O976" s="10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61"/>
        <v>music</v>
      </c>
      <c r="T976" t="str">
        <f t="shared" si="62"/>
        <v>indie rock</v>
      </c>
    </row>
    <row r="977" spans="1:20" ht="2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154.92592592592592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10">
        <f>(((L977/60)/60)/24)+DATE(1970,1,1)</f>
        <v>42337.25</v>
      </c>
      <c r="N977">
        <v>1452146400</v>
      </c>
      <c r="O977" s="10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61"/>
        <v>theater</v>
      </c>
      <c r="T977" t="str">
        <f t="shared" si="62"/>
        <v>plays</v>
      </c>
    </row>
    <row r="978" spans="1:20" ht="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322.14999999999998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10">
        <f>(((L978/60)/60)/24)+DATE(1970,1,1)</f>
        <v>40571.25</v>
      </c>
      <c r="N978">
        <v>1296712800</v>
      </c>
      <c r="O978" s="10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61"/>
        <v>theater</v>
      </c>
      <c r="T978" t="str">
        <f t="shared" si="62"/>
        <v>plays</v>
      </c>
    </row>
    <row r="979" spans="1:20" ht="21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73.957142857142856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10">
        <f>(((L979/60)/60)/24)+DATE(1970,1,1)</f>
        <v>43138.25</v>
      </c>
      <c r="N979">
        <v>1520748000</v>
      </c>
      <c r="O979" s="10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61"/>
        <v>food</v>
      </c>
      <c r="T979" t="str">
        <f t="shared" si="62"/>
        <v>food trucks</v>
      </c>
    </row>
    <row r="980" spans="1:20" ht="2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864.1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10">
        <f>(((L980/60)/60)/24)+DATE(1970,1,1)</f>
        <v>42686.25</v>
      </c>
      <c r="N980">
        <v>1480831200</v>
      </c>
      <c r="O980" s="10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61"/>
        <v>games</v>
      </c>
      <c r="T980" t="str">
        <f t="shared" si="62"/>
        <v>video games</v>
      </c>
    </row>
    <row r="981" spans="1:20" ht="2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143.26245847176079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10">
        <f>(((L981/60)/60)/24)+DATE(1970,1,1)</f>
        <v>42078.208333333328</v>
      </c>
      <c r="N981">
        <v>1426914000</v>
      </c>
      <c r="O981" s="10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61"/>
        <v>theater</v>
      </c>
      <c r="T981" t="str">
        <f t="shared" si="62"/>
        <v>plays</v>
      </c>
    </row>
    <row r="982" spans="1:20" ht="21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40.281762295081968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10">
        <f>(((L982/60)/60)/24)+DATE(1970,1,1)</f>
        <v>42307.208333333328</v>
      </c>
      <c r="N982">
        <v>1446616800</v>
      </c>
      <c r="O982" s="10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61"/>
        <v>publishing</v>
      </c>
      <c r="T982" t="str">
        <f t="shared" si="62"/>
        <v>nonfiction</v>
      </c>
    </row>
    <row r="983" spans="1:20" ht="2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178.22388059701493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10">
        <f>(((L983/60)/60)/24)+DATE(1970,1,1)</f>
        <v>43094.25</v>
      </c>
      <c r="N983">
        <v>1517032800</v>
      </c>
      <c r="O983" s="10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61"/>
        <v>technology</v>
      </c>
      <c r="T983" t="str">
        <f t="shared" si="62"/>
        <v>web</v>
      </c>
    </row>
    <row r="984" spans="1:20" ht="21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84.930555555555557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10">
        <f>(((L984/60)/60)/24)+DATE(1970,1,1)</f>
        <v>40743.208333333336</v>
      </c>
      <c r="N984">
        <v>1311224400</v>
      </c>
      <c r="O984" s="10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61"/>
        <v>film &amp; video</v>
      </c>
      <c r="T984" t="str">
        <f t="shared" si="62"/>
        <v>documentary</v>
      </c>
    </row>
    <row r="985" spans="1:20" ht="2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145.93648334624322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10">
        <f>(((L985/60)/60)/24)+DATE(1970,1,1)</f>
        <v>43681.208333333328</v>
      </c>
      <c r="N985">
        <v>1566190800</v>
      </c>
      <c r="O985" s="10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61"/>
        <v>film &amp; video</v>
      </c>
      <c r="T985" t="str">
        <f t="shared" si="62"/>
        <v>documentary</v>
      </c>
    </row>
    <row r="986" spans="1:20" ht="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152.46153846153848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10">
        <f>(((L986/60)/60)/24)+DATE(1970,1,1)</f>
        <v>43716.208333333328</v>
      </c>
      <c r="N986">
        <v>1570165200</v>
      </c>
      <c r="O986" s="10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61"/>
        <v>theater</v>
      </c>
      <c r="T986" t="str">
        <f t="shared" si="62"/>
        <v>plays</v>
      </c>
    </row>
    <row r="987" spans="1:20" ht="21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67.129542790152414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10">
        <f>(((L987/60)/60)/24)+DATE(1970,1,1)</f>
        <v>41614.25</v>
      </c>
      <c r="N987">
        <v>1388556000</v>
      </c>
      <c r="O987" s="10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61"/>
        <v>music</v>
      </c>
      <c r="T987" t="str">
        <f t="shared" si="62"/>
        <v>rock</v>
      </c>
    </row>
    <row r="988" spans="1:20" ht="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40.307692307692307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10">
        <f>(((L988/60)/60)/24)+DATE(1970,1,1)</f>
        <v>40638.208333333336</v>
      </c>
      <c r="N988">
        <v>1303189200</v>
      </c>
      <c r="O988" s="10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61"/>
        <v>music</v>
      </c>
      <c r="T988" t="str">
        <f t="shared" si="62"/>
        <v>rock</v>
      </c>
    </row>
    <row r="989" spans="1:20" ht="2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216.79032258064518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10">
        <f>(((L989/60)/60)/24)+DATE(1970,1,1)</f>
        <v>42852.208333333328</v>
      </c>
      <c r="N989">
        <v>1494478800</v>
      </c>
      <c r="O989" s="10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61"/>
        <v>film &amp; video</v>
      </c>
      <c r="T989" t="str">
        <f t="shared" si="62"/>
        <v>documentary</v>
      </c>
    </row>
    <row r="990" spans="1:20" ht="21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52.117021276595743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10">
        <f>(((L990/60)/60)/24)+DATE(1970,1,1)</f>
        <v>42686.25</v>
      </c>
      <c r="N990">
        <v>1480744800</v>
      </c>
      <c r="O990" s="10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61"/>
        <v>publishing</v>
      </c>
      <c r="T990" t="str">
        <f t="shared" si="62"/>
        <v>radio &amp; podcasts</v>
      </c>
    </row>
    <row r="991" spans="1:20" ht="2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499.58333333333337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10">
        <f>(((L991/60)/60)/24)+DATE(1970,1,1)</f>
        <v>43571.208333333328</v>
      </c>
      <c r="N991">
        <v>1555822800</v>
      </c>
      <c r="O991" s="10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61"/>
        <v>publishing</v>
      </c>
      <c r="T991" t="str">
        <f t="shared" si="62"/>
        <v>translations</v>
      </c>
    </row>
    <row r="992" spans="1:20" ht="21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87.679487179487182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10">
        <f>(((L992/60)/60)/24)+DATE(1970,1,1)</f>
        <v>42432.25</v>
      </c>
      <c r="N992">
        <v>1458882000</v>
      </c>
      <c r="O992" s="10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61"/>
        <v>film &amp; video</v>
      </c>
      <c r="T992" t="str">
        <f t="shared" si="62"/>
        <v>drama</v>
      </c>
    </row>
    <row r="993" spans="1:20" ht="2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113.17346938775511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10">
        <f>(((L993/60)/60)/24)+DATE(1970,1,1)</f>
        <v>41907.208333333336</v>
      </c>
      <c r="N993">
        <v>1411966800</v>
      </c>
      <c r="O993" s="10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61"/>
        <v>music</v>
      </c>
      <c r="T993" t="str">
        <f t="shared" si="62"/>
        <v>rock</v>
      </c>
    </row>
    <row r="994" spans="1:20" ht="2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426.54838709677421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10">
        <f>(((L994/60)/60)/24)+DATE(1970,1,1)</f>
        <v>43227.208333333328</v>
      </c>
      <c r="N994">
        <v>1526878800</v>
      </c>
      <c r="O994" s="10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61"/>
        <v>film &amp; video</v>
      </c>
      <c r="T994" t="str">
        <f t="shared" si="62"/>
        <v>drama</v>
      </c>
    </row>
    <row r="995" spans="1:20" ht="2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77.632653061224488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10">
        <f>(((L995/60)/60)/24)+DATE(1970,1,1)</f>
        <v>42362.25</v>
      </c>
      <c r="N995">
        <v>1452405600</v>
      </c>
      <c r="O995" s="10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61"/>
        <v>photography</v>
      </c>
      <c r="T995" t="str">
        <f t="shared" si="62"/>
        <v>photography books</v>
      </c>
    </row>
    <row r="996" spans="1:20" ht="21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52.496810772501767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10">
        <f>(((L996/60)/60)/24)+DATE(1970,1,1)</f>
        <v>41929.208333333336</v>
      </c>
      <c r="N996">
        <v>1414040400</v>
      </c>
      <c r="O996" s="10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61"/>
        <v>publishing</v>
      </c>
      <c r="T996" t="str">
        <f t="shared" si="62"/>
        <v>translations</v>
      </c>
    </row>
    <row r="997" spans="1:20" ht="2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157.46762589928059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10">
        <f>(((L997/60)/60)/24)+DATE(1970,1,1)</f>
        <v>43408.208333333328</v>
      </c>
      <c r="N997">
        <v>1543816800</v>
      </c>
      <c r="O997" s="10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61"/>
        <v>food</v>
      </c>
      <c r="T997" t="str">
        <f t="shared" si="62"/>
        <v>food trucks</v>
      </c>
    </row>
    <row r="998" spans="1:20" ht="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72.939393939393938</v>
      </c>
      <c r="G998" t="s">
        <v>14</v>
      </c>
      <c r="H998">
        <v>112</v>
      </c>
      <c r="I998">
        <f t="shared" si="60"/>
        <v>42.982142857142854</v>
      </c>
      <c r="J998" t="s">
        <v>21</v>
      </c>
      <c r="K998" t="s">
        <v>22</v>
      </c>
      <c r="L998">
        <v>1357106400</v>
      </c>
      <c r="M998" s="10">
        <f>(((L998/60)/60)/24)+DATE(1970,1,1)</f>
        <v>41276.25</v>
      </c>
      <c r="N998">
        <v>1359698400</v>
      </c>
      <c r="O998" s="10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61"/>
        <v>theater</v>
      </c>
      <c r="T998" t="str">
        <f t="shared" si="62"/>
        <v>plays</v>
      </c>
    </row>
    <row r="999" spans="1:20" ht="2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60.565789473684205</v>
      </c>
      <c r="G999" t="s">
        <v>74</v>
      </c>
      <c r="H999">
        <v>139</v>
      </c>
      <c r="I999">
        <f t="shared" si="60"/>
        <v>33.115107913669064</v>
      </c>
      <c r="J999" t="s">
        <v>107</v>
      </c>
      <c r="K999" t="s">
        <v>108</v>
      </c>
      <c r="L999">
        <v>1390197600</v>
      </c>
      <c r="M999" s="10">
        <f>(((L999/60)/60)/24)+DATE(1970,1,1)</f>
        <v>41659.25</v>
      </c>
      <c r="N999">
        <v>1390629600</v>
      </c>
      <c r="O999" s="10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61"/>
        <v>theater</v>
      </c>
      <c r="T999" t="str">
        <f t="shared" si="62"/>
        <v>plays</v>
      </c>
    </row>
    <row r="1000" spans="1:20" ht="21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56.791291291291287</v>
      </c>
      <c r="G1000" t="s">
        <v>14</v>
      </c>
      <c r="H1000">
        <v>374</v>
      </c>
      <c r="I1000">
        <f t="shared" si="60"/>
        <v>101.13101604278074</v>
      </c>
      <c r="J1000" t="s">
        <v>21</v>
      </c>
      <c r="K1000" t="s">
        <v>22</v>
      </c>
      <c r="L1000">
        <v>1265868000</v>
      </c>
      <c r="M1000" s="10">
        <f>(((L1000/60)/60)/24)+DATE(1970,1,1)</f>
        <v>40220.25</v>
      </c>
      <c r="N1000">
        <v>1267077600</v>
      </c>
      <c r="O1000" s="10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61"/>
        <v>music</v>
      </c>
      <c r="T1000" t="str">
        <f t="shared" si="62"/>
        <v>indie rock</v>
      </c>
    </row>
    <row r="1001" spans="1:20" ht="2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56.542754275427541</v>
      </c>
      <c r="G1001" t="s">
        <v>74</v>
      </c>
      <c r="H1001">
        <v>1122</v>
      </c>
      <c r="I1001">
        <f t="shared" si="60"/>
        <v>55.98841354723708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61"/>
        <v>food</v>
      </c>
      <c r="T1001" t="str">
        <f t="shared" si="62"/>
        <v>food trucks</v>
      </c>
    </row>
  </sheetData>
  <conditionalFormatting sqref="G1:G1048576">
    <cfRule type="cellIs" dxfId="11" priority="4" operator="equal">
      <formula>"canceled"</formula>
    </cfRule>
    <cfRule type="cellIs" dxfId="10" priority="5" operator="equal">
      <formula>"successful"</formula>
    </cfRule>
    <cfRule type="cellIs" dxfId="9" priority="6" operator="equal">
      <formula>"live"</formula>
    </cfRule>
    <cfRule type="containsText" dxfId="8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100"/>
        <cfvo type="num" val="200"/>
        <color rgb="FF7E0000"/>
        <color rgb="FF00B00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D5C3-A3DB-0F48-9CDE-F4C3803D5D89}">
  <dimension ref="A3:F65"/>
  <sheetViews>
    <sheetView topLeftCell="A17" zoomScale="75" zoomScaleNormal="75" workbookViewId="0">
      <selection activeCell="A3" sqref="A3"/>
    </sheetView>
  </sheetViews>
  <sheetFormatPr baseColWidth="10" defaultRowHeight="16"/>
  <cols>
    <col min="1" max="1" width="22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3" spans="1:6">
      <c r="A3" s="6" t="s">
        <v>2034</v>
      </c>
      <c r="B3" s="6" t="s">
        <v>2048</v>
      </c>
    </row>
    <row r="4" spans="1:6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>
      <c r="A5" s="7" t="s">
        <v>2036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>
      <c r="A6" s="8" t="s">
        <v>26</v>
      </c>
      <c r="B6" s="5"/>
      <c r="C6" s="5">
        <v>3</v>
      </c>
      <c r="D6" s="5">
        <v>1</v>
      </c>
      <c r="E6" s="5">
        <v>6</v>
      </c>
      <c r="F6" s="5">
        <v>10</v>
      </c>
    </row>
    <row r="7" spans="1:6">
      <c r="A7" s="8" t="s">
        <v>15</v>
      </c>
      <c r="B7" s="5"/>
      <c r="C7" s="5">
        <v>4</v>
      </c>
      <c r="D7" s="5"/>
      <c r="E7" s="5">
        <v>3</v>
      </c>
      <c r="F7" s="5">
        <v>7</v>
      </c>
    </row>
    <row r="8" spans="1:6">
      <c r="A8" s="8" t="s">
        <v>98</v>
      </c>
      <c r="B8" s="5"/>
      <c r="C8" s="5">
        <v>2</v>
      </c>
      <c r="D8" s="5"/>
      <c r="E8" s="5">
        <v>3</v>
      </c>
      <c r="F8" s="5">
        <v>5</v>
      </c>
    </row>
    <row r="9" spans="1:6">
      <c r="A9" s="8" t="s">
        <v>36</v>
      </c>
      <c r="B9" s="5"/>
      <c r="C9" s="5">
        <v>3</v>
      </c>
      <c r="D9" s="5"/>
      <c r="E9" s="5">
        <v>4</v>
      </c>
      <c r="F9" s="5">
        <v>7</v>
      </c>
    </row>
    <row r="10" spans="1:6">
      <c r="A10" s="8" t="s">
        <v>40</v>
      </c>
      <c r="B10" s="5">
        <v>1</v>
      </c>
      <c r="C10" s="5">
        <v>4</v>
      </c>
      <c r="D10" s="5">
        <v>1</v>
      </c>
      <c r="E10" s="5">
        <v>7</v>
      </c>
      <c r="F10" s="5">
        <v>13</v>
      </c>
    </row>
    <row r="11" spans="1:6">
      <c r="A11" s="8" t="s">
        <v>107</v>
      </c>
      <c r="B11" s="5"/>
      <c r="C11" s="5">
        <v>3</v>
      </c>
      <c r="D11" s="5"/>
      <c r="E11" s="5">
        <v>3</v>
      </c>
      <c r="F11" s="5">
        <v>6</v>
      </c>
    </row>
    <row r="12" spans="1:6">
      <c r="A12" s="8" t="s">
        <v>21</v>
      </c>
      <c r="B12" s="5">
        <v>10</v>
      </c>
      <c r="C12" s="5">
        <v>41</v>
      </c>
      <c r="D12" s="5">
        <v>3</v>
      </c>
      <c r="E12" s="5">
        <v>76</v>
      </c>
      <c r="F12" s="5">
        <v>130</v>
      </c>
    </row>
    <row r="13" spans="1:6">
      <c r="A13" s="7" t="s">
        <v>2037</v>
      </c>
      <c r="B13" s="5">
        <v>4</v>
      </c>
      <c r="C13" s="5">
        <v>20</v>
      </c>
      <c r="D13" s="5"/>
      <c r="E13" s="5">
        <v>22</v>
      </c>
      <c r="F13" s="5">
        <v>46</v>
      </c>
    </row>
    <row r="14" spans="1:6">
      <c r="A14" s="8" t="s">
        <v>26</v>
      </c>
      <c r="B14" s="5">
        <v>1</v>
      </c>
      <c r="C14" s="5">
        <v>1</v>
      </c>
      <c r="D14" s="5"/>
      <c r="E14" s="5">
        <v>1</v>
      </c>
      <c r="F14" s="5">
        <v>3</v>
      </c>
    </row>
    <row r="15" spans="1:6">
      <c r="A15" s="8" t="s">
        <v>15</v>
      </c>
      <c r="B15" s="5"/>
      <c r="C15" s="5">
        <v>2</v>
      </c>
      <c r="D15" s="5"/>
      <c r="E15" s="5"/>
      <c r="F15" s="5">
        <v>2</v>
      </c>
    </row>
    <row r="16" spans="1:6">
      <c r="A16" s="8" t="s">
        <v>40</v>
      </c>
      <c r="B16" s="5"/>
      <c r="C16" s="5">
        <v>1</v>
      </c>
      <c r="D16" s="5"/>
      <c r="E16" s="5">
        <v>4</v>
      </c>
      <c r="F16" s="5">
        <v>5</v>
      </c>
    </row>
    <row r="17" spans="1:6">
      <c r="A17" s="8" t="s">
        <v>107</v>
      </c>
      <c r="B17" s="5"/>
      <c r="C17" s="5">
        <v>1</v>
      </c>
      <c r="D17" s="5"/>
      <c r="E17" s="5"/>
      <c r="F17" s="5">
        <v>1</v>
      </c>
    </row>
    <row r="18" spans="1:6">
      <c r="A18" s="8" t="s">
        <v>21</v>
      </c>
      <c r="B18" s="5">
        <v>3</v>
      </c>
      <c r="C18" s="5">
        <v>15</v>
      </c>
      <c r="D18" s="5"/>
      <c r="E18" s="5">
        <v>17</v>
      </c>
      <c r="F18" s="5">
        <v>35</v>
      </c>
    </row>
    <row r="19" spans="1:6">
      <c r="A19" s="7" t="s">
        <v>2038</v>
      </c>
      <c r="B19" s="5">
        <v>1</v>
      </c>
      <c r="C19" s="5">
        <v>23</v>
      </c>
      <c r="D19" s="5">
        <v>3</v>
      </c>
      <c r="E19" s="5">
        <v>21</v>
      </c>
      <c r="F19" s="5">
        <v>48</v>
      </c>
    </row>
    <row r="20" spans="1:6">
      <c r="A20" s="8" t="s">
        <v>26</v>
      </c>
      <c r="B20" s="5"/>
      <c r="C20" s="5">
        <v>1</v>
      </c>
      <c r="D20" s="5"/>
      <c r="E20" s="5">
        <v>2</v>
      </c>
      <c r="F20" s="5">
        <v>3</v>
      </c>
    </row>
    <row r="21" spans="1:6">
      <c r="A21" s="8" t="s">
        <v>98</v>
      </c>
      <c r="B21" s="5"/>
      <c r="C21" s="5"/>
      <c r="D21" s="5">
        <v>1</v>
      </c>
      <c r="E21" s="5">
        <v>1</v>
      </c>
      <c r="F21" s="5">
        <v>2</v>
      </c>
    </row>
    <row r="22" spans="1:6">
      <c r="A22" s="8" t="s">
        <v>36</v>
      </c>
      <c r="B22" s="5"/>
      <c r="C22" s="5"/>
      <c r="D22" s="5"/>
      <c r="E22" s="5">
        <v>1</v>
      </c>
      <c r="F22" s="5">
        <v>1</v>
      </c>
    </row>
    <row r="23" spans="1:6">
      <c r="A23" s="8" t="s">
        <v>40</v>
      </c>
      <c r="B23" s="5"/>
      <c r="C23" s="5"/>
      <c r="D23" s="5"/>
      <c r="E23" s="5">
        <v>2</v>
      </c>
      <c r="F23" s="5">
        <v>2</v>
      </c>
    </row>
    <row r="24" spans="1:6">
      <c r="A24" s="8" t="s">
        <v>107</v>
      </c>
      <c r="B24" s="5"/>
      <c r="C24" s="5">
        <v>2</v>
      </c>
      <c r="D24" s="5"/>
      <c r="E24" s="5">
        <v>1</v>
      </c>
      <c r="F24" s="5">
        <v>3</v>
      </c>
    </row>
    <row r="25" spans="1:6">
      <c r="A25" s="8" t="s">
        <v>21</v>
      </c>
      <c r="B25" s="5">
        <v>1</v>
      </c>
      <c r="C25" s="5">
        <v>20</v>
      </c>
      <c r="D25" s="5">
        <v>2</v>
      </c>
      <c r="E25" s="5">
        <v>14</v>
      </c>
      <c r="F25" s="5">
        <v>37</v>
      </c>
    </row>
    <row r="26" spans="1:6">
      <c r="A26" s="7" t="s">
        <v>2039</v>
      </c>
      <c r="B26" s="5"/>
      <c r="C26" s="5"/>
      <c r="D26" s="5"/>
      <c r="E26" s="5">
        <v>4</v>
      </c>
      <c r="F26" s="5">
        <v>4</v>
      </c>
    </row>
    <row r="27" spans="1:6">
      <c r="A27" s="8" t="s">
        <v>21</v>
      </c>
      <c r="B27" s="5"/>
      <c r="C27" s="5"/>
      <c r="D27" s="5"/>
      <c r="E27" s="5">
        <v>4</v>
      </c>
      <c r="F27" s="5">
        <v>4</v>
      </c>
    </row>
    <row r="28" spans="1:6">
      <c r="A28" s="7" t="s">
        <v>2040</v>
      </c>
      <c r="B28" s="5">
        <v>10</v>
      </c>
      <c r="C28" s="5">
        <v>66</v>
      </c>
      <c r="D28" s="5"/>
      <c r="E28" s="5">
        <v>99</v>
      </c>
      <c r="F28" s="5">
        <v>175</v>
      </c>
    </row>
    <row r="29" spans="1:6">
      <c r="A29" s="8" t="s">
        <v>26</v>
      </c>
      <c r="B29" s="5">
        <v>1</v>
      </c>
      <c r="C29" s="5">
        <v>2</v>
      </c>
      <c r="D29" s="5"/>
      <c r="E29" s="5">
        <v>2</v>
      </c>
      <c r="F29" s="5">
        <v>5</v>
      </c>
    </row>
    <row r="30" spans="1:6">
      <c r="A30" s="8" t="s">
        <v>15</v>
      </c>
      <c r="B30" s="5"/>
      <c r="C30" s="5">
        <v>2</v>
      </c>
      <c r="D30" s="5"/>
      <c r="E30" s="5">
        <v>5</v>
      </c>
      <c r="F30" s="5">
        <v>7</v>
      </c>
    </row>
    <row r="31" spans="1:6">
      <c r="A31" s="8" t="s">
        <v>98</v>
      </c>
      <c r="B31" s="5">
        <v>3</v>
      </c>
      <c r="C31" s="5">
        <v>2</v>
      </c>
      <c r="D31" s="5"/>
      <c r="E31" s="5">
        <v>2</v>
      </c>
      <c r="F31" s="5">
        <v>7</v>
      </c>
    </row>
    <row r="32" spans="1:6">
      <c r="A32" s="8" t="s">
        <v>36</v>
      </c>
      <c r="B32" s="5"/>
      <c r="C32" s="5">
        <v>5</v>
      </c>
      <c r="D32" s="5"/>
      <c r="E32" s="5">
        <v>1</v>
      </c>
      <c r="F32" s="5">
        <v>6</v>
      </c>
    </row>
    <row r="33" spans="1:6">
      <c r="A33" s="8" t="s">
        <v>40</v>
      </c>
      <c r="B33" s="5"/>
      <c r="C33" s="5">
        <v>5</v>
      </c>
      <c r="D33" s="5"/>
      <c r="E33" s="5">
        <v>6</v>
      </c>
      <c r="F33" s="5">
        <v>11</v>
      </c>
    </row>
    <row r="34" spans="1:6">
      <c r="A34" s="8" t="s">
        <v>107</v>
      </c>
      <c r="B34" s="5"/>
      <c r="C34" s="5">
        <v>6</v>
      </c>
      <c r="D34" s="5"/>
      <c r="E34" s="5">
        <v>4</v>
      </c>
      <c r="F34" s="5">
        <v>10</v>
      </c>
    </row>
    <row r="35" spans="1:6">
      <c r="A35" s="8" t="s">
        <v>21</v>
      </c>
      <c r="B35" s="5">
        <v>6</v>
      </c>
      <c r="C35" s="5">
        <v>44</v>
      </c>
      <c r="D35" s="5"/>
      <c r="E35" s="5">
        <v>79</v>
      </c>
      <c r="F35" s="5">
        <v>129</v>
      </c>
    </row>
    <row r="36" spans="1:6">
      <c r="A36" s="7" t="s">
        <v>2041</v>
      </c>
      <c r="B36" s="5">
        <v>4</v>
      </c>
      <c r="C36" s="5">
        <v>11</v>
      </c>
      <c r="D36" s="5">
        <v>1</v>
      </c>
      <c r="E36" s="5">
        <v>26</v>
      </c>
      <c r="F36" s="5">
        <v>42</v>
      </c>
    </row>
    <row r="37" spans="1:6">
      <c r="A37" s="8" t="s">
        <v>26</v>
      </c>
      <c r="B37" s="5"/>
      <c r="C37" s="5">
        <v>2</v>
      </c>
      <c r="D37" s="5"/>
      <c r="E37" s="5">
        <v>1</v>
      </c>
      <c r="F37" s="5">
        <v>3</v>
      </c>
    </row>
    <row r="38" spans="1:6">
      <c r="A38" s="8" t="s">
        <v>15</v>
      </c>
      <c r="B38" s="5"/>
      <c r="C38" s="5">
        <v>2</v>
      </c>
      <c r="D38" s="5"/>
      <c r="E38" s="5"/>
      <c r="F38" s="5">
        <v>2</v>
      </c>
    </row>
    <row r="39" spans="1:6">
      <c r="A39" s="8" t="s">
        <v>107</v>
      </c>
      <c r="B39" s="5">
        <v>1</v>
      </c>
      <c r="C39" s="5">
        <v>1</v>
      </c>
      <c r="D39" s="5"/>
      <c r="E39" s="5">
        <v>1</v>
      </c>
      <c r="F39" s="5">
        <v>3</v>
      </c>
    </row>
    <row r="40" spans="1:6">
      <c r="A40" s="8" t="s">
        <v>21</v>
      </c>
      <c r="B40" s="5">
        <v>3</v>
      </c>
      <c r="C40" s="5">
        <v>6</v>
      </c>
      <c r="D40" s="5">
        <v>1</v>
      </c>
      <c r="E40" s="5">
        <v>24</v>
      </c>
      <c r="F40" s="5">
        <v>34</v>
      </c>
    </row>
    <row r="41" spans="1:6">
      <c r="A41" s="7" t="s">
        <v>2042</v>
      </c>
      <c r="B41" s="5">
        <v>2</v>
      </c>
      <c r="C41" s="5">
        <v>24</v>
      </c>
      <c r="D41" s="5">
        <v>1</v>
      </c>
      <c r="E41" s="5">
        <v>40</v>
      </c>
      <c r="F41" s="5">
        <v>67</v>
      </c>
    </row>
    <row r="42" spans="1:6">
      <c r="A42" s="8" t="s">
        <v>26</v>
      </c>
      <c r="B42" s="5"/>
      <c r="C42" s="5">
        <v>1</v>
      </c>
      <c r="D42" s="5"/>
      <c r="E42" s="5">
        <v>1</v>
      </c>
      <c r="F42" s="5">
        <v>2</v>
      </c>
    </row>
    <row r="43" spans="1:6">
      <c r="A43" s="8" t="s">
        <v>15</v>
      </c>
      <c r="B43" s="5"/>
      <c r="C43" s="5"/>
      <c r="D43" s="5"/>
      <c r="E43" s="5">
        <v>3</v>
      </c>
      <c r="F43" s="5">
        <v>3</v>
      </c>
    </row>
    <row r="44" spans="1:6">
      <c r="A44" s="8" t="s">
        <v>98</v>
      </c>
      <c r="B44" s="5"/>
      <c r="C44" s="5"/>
      <c r="D44" s="5"/>
      <c r="E44" s="5">
        <v>2</v>
      </c>
      <c r="F44" s="5">
        <v>2</v>
      </c>
    </row>
    <row r="45" spans="1:6">
      <c r="A45" s="8" t="s">
        <v>36</v>
      </c>
      <c r="B45" s="5"/>
      <c r="C45" s="5">
        <v>1</v>
      </c>
      <c r="D45" s="5"/>
      <c r="E45" s="5">
        <v>4</v>
      </c>
      <c r="F45" s="5">
        <v>5</v>
      </c>
    </row>
    <row r="46" spans="1:6">
      <c r="A46" s="8" t="s">
        <v>40</v>
      </c>
      <c r="B46" s="5"/>
      <c r="C46" s="5">
        <v>2</v>
      </c>
      <c r="D46" s="5"/>
      <c r="E46" s="5"/>
      <c r="F46" s="5">
        <v>2</v>
      </c>
    </row>
    <row r="47" spans="1:6">
      <c r="A47" s="8" t="s">
        <v>107</v>
      </c>
      <c r="B47" s="5"/>
      <c r="C47" s="5">
        <v>2</v>
      </c>
      <c r="D47" s="5"/>
      <c r="E47" s="5">
        <v>2</v>
      </c>
      <c r="F47" s="5">
        <v>4</v>
      </c>
    </row>
    <row r="48" spans="1:6">
      <c r="A48" s="8" t="s">
        <v>21</v>
      </c>
      <c r="B48" s="5">
        <v>2</v>
      </c>
      <c r="C48" s="5">
        <v>18</v>
      </c>
      <c r="D48" s="5">
        <v>1</v>
      </c>
      <c r="E48" s="5">
        <v>28</v>
      </c>
      <c r="F48" s="5">
        <v>49</v>
      </c>
    </row>
    <row r="49" spans="1:6">
      <c r="A49" s="7" t="s">
        <v>2043</v>
      </c>
      <c r="B49" s="5">
        <v>2</v>
      </c>
      <c r="C49" s="5">
        <v>28</v>
      </c>
      <c r="D49" s="5">
        <v>2</v>
      </c>
      <c r="E49" s="5">
        <v>64</v>
      </c>
      <c r="F49" s="5">
        <v>96</v>
      </c>
    </row>
    <row r="50" spans="1:6">
      <c r="A50" s="8" t="s">
        <v>26</v>
      </c>
      <c r="B50" s="5"/>
      <c r="C50" s="5">
        <v>1</v>
      </c>
      <c r="D50" s="5"/>
      <c r="E50" s="5">
        <v>5</v>
      </c>
      <c r="F50" s="5">
        <v>6</v>
      </c>
    </row>
    <row r="51" spans="1:6">
      <c r="A51" s="8" t="s">
        <v>15</v>
      </c>
      <c r="B51" s="5"/>
      <c r="C51" s="5"/>
      <c r="D51" s="5">
        <v>1</v>
      </c>
      <c r="E51" s="5">
        <v>4</v>
      </c>
      <c r="F51" s="5">
        <v>5</v>
      </c>
    </row>
    <row r="52" spans="1:6">
      <c r="A52" s="8" t="s">
        <v>98</v>
      </c>
      <c r="B52" s="5"/>
      <c r="C52" s="5"/>
      <c r="D52" s="5"/>
      <c r="E52" s="5">
        <v>1</v>
      </c>
      <c r="F52" s="5">
        <v>1</v>
      </c>
    </row>
    <row r="53" spans="1:6">
      <c r="A53" s="8" t="s">
        <v>36</v>
      </c>
      <c r="B53" s="5"/>
      <c r="C53" s="5">
        <v>2</v>
      </c>
      <c r="D53" s="5"/>
      <c r="E53" s="5"/>
      <c r="F53" s="5">
        <v>2</v>
      </c>
    </row>
    <row r="54" spans="1:6">
      <c r="A54" s="8" t="s">
        <v>40</v>
      </c>
      <c r="B54" s="5"/>
      <c r="C54" s="5">
        <v>1</v>
      </c>
      <c r="D54" s="5"/>
      <c r="E54" s="5">
        <v>4</v>
      </c>
      <c r="F54" s="5">
        <v>5</v>
      </c>
    </row>
    <row r="55" spans="1:6">
      <c r="A55" s="8" t="s">
        <v>107</v>
      </c>
      <c r="B55" s="5"/>
      <c r="C55" s="5"/>
      <c r="D55" s="5"/>
      <c r="E55" s="5">
        <v>5</v>
      </c>
      <c r="F55" s="5">
        <v>5</v>
      </c>
    </row>
    <row r="56" spans="1:6">
      <c r="A56" s="8" t="s">
        <v>21</v>
      </c>
      <c r="B56" s="5">
        <v>2</v>
      </c>
      <c r="C56" s="5">
        <v>24</v>
      </c>
      <c r="D56" s="5">
        <v>1</v>
      </c>
      <c r="E56" s="5">
        <v>45</v>
      </c>
      <c r="F56" s="5">
        <v>72</v>
      </c>
    </row>
    <row r="57" spans="1:6">
      <c r="A57" s="7" t="s">
        <v>2044</v>
      </c>
      <c r="B57" s="5">
        <v>23</v>
      </c>
      <c r="C57" s="5">
        <v>132</v>
      </c>
      <c r="D57" s="5">
        <v>2</v>
      </c>
      <c r="E57" s="5">
        <v>187</v>
      </c>
      <c r="F57" s="5">
        <v>344</v>
      </c>
    </row>
    <row r="58" spans="1:6">
      <c r="A58" s="8" t="s">
        <v>26</v>
      </c>
      <c r="B58" s="5"/>
      <c r="C58" s="5">
        <v>5</v>
      </c>
      <c r="D58" s="5"/>
      <c r="E58" s="5">
        <v>6</v>
      </c>
      <c r="F58" s="5">
        <v>11</v>
      </c>
    </row>
    <row r="59" spans="1:6">
      <c r="A59" s="8" t="s">
        <v>15</v>
      </c>
      <c r="B59" s="5">
        <v>2</v>
      </c>
      <c r="C59" s="5">
        <v>9</v>
      </c>
      <c r="D59" s="5"/>
      <c r="E59" s="5">
        <v>7</v>
      </c>
      <c r="F59" s="5">
        <v>18</v>
      </c>
    </row>
    <row r="60" spans="1:6">
      <c r="A60" s="8" t="s">
        <v>98</v>
      </c>
      <c r="B60" s="5">
        <v>1</v>
      </c>
      <c r="C60" s="5">
        <v>2</v>
      </c>
      <c r="D60" s="5"/>
      <c r="E60" s="5">
        <v>3</v>
      </c>
      <c r="F60" s="5">
        <v>6</v>
      </c>
    </row>
    <row r="61" spans="1:6">
      <c r="A61" s="8" t="s">
        <v>36</v>
      </c>
      <c r="B61" s="5">
        <v>1</v>
      </c>
      <c r="C61" s="5">
        <v>1</v>
      </c>
      <c r="D61" s="5">
        <v>1</v>
      </c>
      <c r="E61" s="5">
        <v>7</v>
      </c>
      <c r="F61" s="5">
        <v>10</v>
      </c>
    </row>
    <row r="62" spans="1:6">
      <c r="A62" s="8" t="s">
        <v>40</v>
      </c>
      <c r="B62" s="5"/>
      <c r="C62" s="5">
        <v>5</v>
      </c>
      <c r="D62" s="5"/>
      <c r="E62" s="5">
        <v>5</v>
      </c>
      <c r="F62" s="5">
        <v>10</v>
      </c>
    </row>
    <row r="63" spans="1:6">
      <c r="A63" s="8" t="s">
        <v>107</v>
      </c>
      <c r="B63" s="5">
        <v>2</v>
      </c>
      <c r="C63" s="5">
        <v>4</v>
      </c>
      <c r="D63" s="5"/>
      <c r="E63" s="5">
        <v>10</v>
      </c>
      <c r="F63" s="5">
        <v>16</v>
      </c>
    </row>
    <row r="64" spans="1:6">
      <c r="A64" s="8" t="s">
        <v>21</v>
      </c>
      <c r="B64" s="5">
        <v>17</v>
      </c>
      <c r="C64" s="5">
        <v>106</v>
      </c>
      <c r="D64" s="5">
        <v>1</v>
      </c>
      <c r="E64" s="5">
        <v>149</v>
      </c>
      <c r="F64" s="5">
        <v>273</v>
      </c>
    </row>
    <row r="65" spans="1:6">
      <c r="A65" s="7" t="s">
        <v>2046</v>
      </c>
      <c r="B65" s="5">
        <v>57</v>
      </c>
      <c r="C65" s="5">
        <v>364</v>
      </c>
      <c r="D65" s="5">
        <v>14</v>
      </c>
      <c r="E65" s="5">
        <v>565</v>
      </c>
      <c r="F65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ADF4-32AF-C242-B075-2890E239013B}">
  <dimension ref="A3:G256"/>
  <sheetViews>
    <sheetView topLeftCell="A37" zoomScale="35" zoomScaleNormal="100" workbookViewId="0">
      <selection activeCell="A255" sqref="A255"/>
    </sheetView>
  </sheetViews>
  <sheetFormatPr baseColWidth="10" defaultRowHeight="16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3" spans="1:7">
      <c r="A3" s="6" t="s">
        <v>2049</v>
      </c>
      <c r="B3" s="6" t="s">
        <v>2048</v>
      </c>
    </row>
    <row r="4" spans="1:7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  <c r="G4" t="s">
        <v>2046</v>
      </c>
    </row>
    <row r="5" spans="1:7">
      <c r="A5" s="7" t="s">
        <v>2050</v>
      </c>
      <c r="B5" s="5">
        <v>1</v>
      </c>
      <c r="C5" s="5">
        <v>10</v>
      </c>
      <c r="D5" s="5">
        <v>2</v>
      </c>
      <c r="E5" s="5">
        <v>21</v>
      </c>
      <c r="F5" s="5"/>
      <c r="G5" s="5">
        <v>34</v>
      </c>
    </row>
    <row r="6" spans="1:7">
      <c r="A6" s="8" t="s">
        <v>26</v>
      </c>
      <c r="B6" s="5"/>
      <c r="C6" s="5"/>
      <c r="D6" s="5"/>
      <c r="E6" s="5">
        <v>1</v>
      </c>
      <c r="F6" s="5"/>
      <c r="G6" s="5">
        <v>1</v>
      </c>
    </row>
    <row r="7" spans="1:7">
      <c r="A7" s="9" t="s">
        <v>2036</v>
      </c>
      <c r="B7" s="5"/>
      <c r="C7" s="5"/>
      <c r="D7" s="5"/>
      <c r="E7" s="5">
        <v>1</v>
      </c>
      <c r="F7" s="5"/>
      <c r="G7" s="5">
        <v>1</v>
      </c>
    </row>
    <row r="8" spans="1:7">
      <c r="A8" s="8" t="s">
        <v>15</v>
      </c>
      <c r="B8" s="5"/>
      <c r="C8" s="5">
        <v>2</v>
      </c>
      <c r="D8" s="5"/>
      <c r="E8" s="5"/>
      <c r="F8" s="5"/>
      <c r="G8" s="5">
        <v>2</v>
      </c>
    </row>
    <row r="9" spans="1:7">
      <c r="A9" s="9" t="s">
        <v>2036</v>
      </c>
      <c r="B9" s="5"/>
      <c r="C9" s="5">
        <v>2</v>
      </c>
      <c r="D9" s="5"/>
      <c r="E9" s="5"/>
      <c r="F9" s="5"/>
      <c r="G9" s="5">
        <v>2</v>
      </c>
    </row>
    <row r="10" spans="1:7">
      <c r="A10" s="8" t="s">
        <v>98</v>
      </c>
      <c r="B10" s="5"/>
      <c r="C10" s="5"/>
      <c r="D10" s="5"/>
      <c r="E10" s="5">
        <v>1</v>
      </c>
      <c r="F10" s="5"/>
      <c r="G10" s="5">
        <v>1</v>
      </c>
    </row>
    <row r="11" spans="1:7">
      <c r="A11" s="9" t="s">
        <v>2036</v>
      </c>
      <c r="B11" s="5"/>
      <c r="C11" s="5"/>
      <c r="D11" s="5"/>
      <c r="E11" s="5">
        <v>1</v>
      </c>
      <c r="F11" s="5"/>
      <c r="G11" s="5">
        <v>1</v>
      </c>
    </row>
    <row r="12" spans="1:7">
      <c r="A12" s="8" t="s">
        <v>36</v>
      </c>
      <c r="B12" s="5"/>
      <c r="C12" s="5">
        <v>1</v>
      </c>
      <c r="D12" s="5"/>
      <c r="E12" s="5"/>
      <c r="F12" s="5"/>
      <c r="G12" s="5">
        <v>1</v>
      </c>
    </row>
    <row r="13" spans="1:7">
      <c r="A13" s="9" t="s">
        <v>2036</v>
      </c>
      <c r="B13" s="5"/>
      <c r="C13" s="5">
        <v>1</v>
      </c>
      <c r="D13" s="5"/>
      <c r="E13" s="5"/>
      <c r="F13" s="5"/>
      <c r="G13" s="5">
        <v>1</v>
      </c>
    </row>
    <row r="14" spans="1:7">
      <c r="A14" s="8" t="s">
        <v>107</v>
      </c>
      <c r="B14" s="5"/>
      <c r="C14" s="5"/>
      <c r="D14" s="5"/>
      <c r="E14" s="5">
        <v>2</v>
      </c>
      <c r="F14" s="5"/>
      <c r="G14" s="5">
        <v>2</v>
      </c>
    </row>
    <row r="15" spans="1:7">
      <c r="A15" s="9" t="s">
        <v>2036</v>
      </c>
      <c r="B15" s="5"/>
      <c r="C15" s="5"/>
      <c r="D15" s="5"/>
      <c r="E15" s="5">
        <v>2</v>
      </c>
      <c r="F15" s="5"/>
      <c r="G15" s="5">
        <v>2</v>
      </c>
    </row>
    <row r="16" spans="1:7">
      <c r="A16" s="8" t="s">
        <v>21</v>
      </c>
      <c r="B16" s="5">
        <v>1</v>
      </c>
      <c r="C16" s="5">
        <v>7</v>
      </c>
      <c r="D16" s="5">
        <v>2</v>
      </c>
      <c r="E16" s="5">
        <v>17</v>
      </c>
      <c r="F16" s="5"/>
      <c r="G16" s="5">
        <v>27</v>
      </c>
    </row>
    <row r="17" spans="1:7">
      <c r="A17" s="9" t="s">
        <v>2036</v>
      </c>
      <c r="B17" s="5">
        <v>1</v>
      </c>
      <c r="C17" s="5">
        <v>7</v>
      </c>
      <c r="D17" s="5">
        <v>2</v>
      </c>
      <c r="E17" s="5">
        <v>17</v>
      </c>
      <c r="F17" s="5"/>
      <c r="G17" s="5">
        <v>27</v>
      </c>
    </row>
    <row r="18" spans="1:7">
      <c r="A18" s="7" t="s">
        <v>2051</v>
      </c>
      <c r="B18" s="5"/>
      <c r="C18" s="5"/>
      <c r="D18" s="5"/>
      <c r="E18" s="5">
        <v>4</v>
      </c>
      <c r="F18" s="5"/>
      <c r="G18" s="5">
        <v>4</v>
      </c>
    </row>
    <row r="19" spans="1:7">
      <c r="A19" s="8" t="s">
        <v>21</v>
      </c>
      <c r="B19" s="5"/>
      <c r="C19" s="5"/>
      <c r="D19" s="5"/>
      <c r="E19" s="5">
        <v>4</v>
      </c>
      <c r="F19" s="5"/>
      <c r="G19" s="5">
        <v>4</v>
      </c>
    </row>
    <row r="20" spans="1:7">
      <c r="A20" s="9" t="s">
        <v>2039</v>
      </c>
      <c r="B20" s="5"/>
      <c r="C20" s="5"/>
      <c r="D20" s="5"/>
      <c r="E20" s="5">
        <v>4</v>
      </c>
      <c r="F20" s="5"/>
      <c r="G20" s="5">
        <v>4</v>
      </c>
    </row>
    <row r="21" spans="1:7">
      <c r="A21" s="7" t="s">
        <v>2052</v>
      </c>
      <c r="B21" s="5">
        <v>4</v>
      </c>
      <c r="C21" s="5">
        <v>21</v>
      </c>
      <c r="D21" s="5">
        <v>1</v>
      </c>
      <c r="E21" s="5">
        <v>34</v>
      </c>
      <c r="F21" s="5"/>
      <c r="G21" s="5">
        <v>60</v>
      </c>
    </row>
    <row r="22" spans="1:7">
      <c r="A22" s="8" t="s">
        <v>26</v>
      </c>
      <c r="B22" s="5"/>
      <c r="C22" s="5">
        <v>1</v>
      </c>
      <c r="D22" s="5">
        <v>1</v>
      </c>
      <c r="E22" s="5">
        <v>1</v>
      </c>
      <c r="F22" s="5"/>
      <c r="G22" s="5">
        <v>3</v>
      </c>
    </row>
    <row r="23" spans="1:7">
      <c r="A23" s="9" t="s">
        <v>2036</v>
      </c>
      <c r="B23" s="5"/>
      <c r="C23" s="5">
        <v>1</v>
      </c>
      <c r="D23" s="5">
        <v>1</v>
      </c>
      <c r="E23" s="5">
        <v>1</v>
      </c>
      <c r="F23" s="5"/>
      <c r="G23" s="5">
        <v>3</v>
      </c>
    </row>
    <row r="24" spans="1:7">
      <c r="A24" s="8" t="s">
        <v>15</v>
      </c>
      <c r="B24" s="5"/>
      <c r="C24" s="5">
        <v>1</v>
      </c>
      <c r="D24" s="5"/>
      <c r="E24" s="5">
        <v>2</v>
      </c>
      <c r="F24" s="5"/>
      <c r="G24" s="5">
        <v>3</v>
      </c>
    </row>
    <row r="25" spans="1:7">
      <c r="A25" s="9" t="s">
        <v>2036</v>
      </c>
      <c r="B25" s="5"/>
      <c r="C25" s="5">
        <v>1</v>
      </c>
      <c r="D25" s="5"/>
      <c r="E25" s="5">
        <v>2</v>
      </c>
      <c r="F25" s="5"/>
      <c r="G25" s="5">
        <v>3</v>
      </c>
    </row>
    <row r="26" spans="1:7">
      <c r="A26" s="8" t="s">
        <v>98</v>
      </c>
      <c r="B26" s="5"/>
      <c r="C26" s="5">
        <v>2</v>
      </c>
      <c r="D26" s="5"/>
      <c r="E26" s="5"/>
      <c r="F26" s="5"/>
      <c r="G26" s="5">
        <v>2</v>
      </c>
    </row>
    <row r="27" spans="1:7">
      <c r="A27" s="9" t="s">
        <v>2036</v>
      </c>
      <c r="B27" s="5"/>
      <c r="C27" s="5">
        <v>2</v>
      </c>
      <c r="D27" s="5"/>
      <c r="E27" s="5"/>
      <c r="F27" s="5"/>
      <c r="G27" s="5">
        <v>2</v>
      </c>
    </row>
    <row r="28" spans="1:7">
      <c r="A28" s="8" t="s">
        <v>36</v>
      </c>
      <c r="B28" s="5"/>
      <c r="C28" s="5">
        <v>1</v>
      </c>
      <c r="D28" s="5"/>
      <c r="E28" s="5">
        <v>2</v>
      </c>
      <c r="F28" s="5"/>
      <c r="G28" s="5">
        <v>3</v>
      </c>
    </row>
    <row r="29" spans="1:7">
      <c r="A29" s="9" t="s">
        <v>2036</v>
      </c>
      <c r="B29" s="5"/>
      <c r="C29" s="5">
        <v>1</v>
      </c>
      <c r="D29" s="5"/>
      <c r="E29" s="5">
        <v>2</v>
      </c>
      <c r="F29" s="5"/>
      <c r="G29" s="5">
        <v>3</v>
      </c>
    </row>
    <row r="30" spans="1:7">
      <c r="A30" s="8" t="s">
        <v>40</v>
      </c>
      <c r="B30" s="5"/>
      <c r="C30" s="5">
        <v>3</v>
      </c>
      <c r="D30" s="5"/>
      <c r="E30" s="5">
        <v>3</v>
      </c>
      <c r="F30" s="5"/>
      <c r="G30" s="5">
        <v>6</v>
      </c>
    </row>
    <row r="31" spans="1:7">
      <c r="A31" s="9" t="s">
        <v>2036</v>
      </c>
      <c r="B31" s="5"/>
      <c r="C31" s="5">
        <v>3</v>
      </c>
      <c r="D31" s="5"/>
      <c r="E31" s="5">
        <v>3</v>
      </c>
      <c r="F31" s="5"/>
      <c r="G31" s="5">
        <v>6</v>
      </c>
    </row>
    <row r="32" spans="1:7">
      <c r="A32" s="8" t="s">
        <v>107</v>
      </c>
      <c r="B32" s="5"/>
      <c r="C32" s="5">
        <v>1</v>
      </c>
      <c r="D32" s="5"/>
      <c r="E32" s="5">
        <v>1</v>
      </c>
      <c r="F32" s="5"/>
      <c r="G32" s="5">
        <v>2</v>
      </c>
    </row>
    <row r="33" spans="1:7">
      <c r="A33" s="9" t="s">
        <v>2036</v>
      </c>
      <c r="B33" s="5"/>
      <c r="C33" s="5">
        <v>1</v>
      </c>
      <c r="D33" s="5"/>
      <c r="E33" s="5">
        <v>1</v>
      </c>
      <c r="F33" s="5"/>
      <c r="G33" s="5">
        <v>2</v>
      </c>
    </row>
    <row r="34" spans="1:7">
      <c r="A34" s="8" t="s">
        <v>21</v>
      </c>
      <c r="B34" s="5">
        <v>4</v>
      </c>
      <c r="C34" s="5">
        <v>12</v>
      </c>
      <c r="D34" s="5"/>
      <c r="E34" s="5">
        <v>25</v>
      </c>
      <c r="F34" s="5"/>
      <c r="G34" s="5">
        <v>41</v>
      </c>
    </row>
    <row r="35" spans="1:7">
      <c r="A35" s="9" t="s">
        <v>2036</v>
      </c>
      <c r="B35" s="5">
        <v>4</v>
      </c>
      <c r="C35" s="5">
        <v>12</v>
      </c>
      <c r="D35" s="5"/>
      <c r="E35" s="5">
        <v>25</v>
      </c>
      <c r="F35" s="5"/>
      <c r="G35" s="5">
        <v>41</v>
      </c>
    </row>
    <row r="36" spans="1:7">
      <c r="A36" s="7" t="s">
        <v>2053</v>
      </c>
      <c r="B36" s="5">
        <v>2</v>
      </c>
      <c r="C36" s="5">
        <v>12</v>
      </c>
      <c r="D36" s="5">
        <v>1</v>
      </c>
      <c r="E36" s="5">
        <v>22</v>
      </c>
      <c r="F36" s="5"/>
      <c r="G36" s="5">
        <v>37</v>
      </c>
    </row>
    <row r="37" spans="1:7">
      <c r="A37" s="8" t="s">
        <v>26</v>
      </c>
      <c r="B37" s="5"/>
      <c r="C37" s="5">
        <v>1</v>
      </c>
      <c r="D37" s="5"/>
      <c r="E37" s="5">
        <v>3</v>
      </c>
      <c r="F37" s="5"/>
      <c r="G37" s="5">
        <v>4</v>
      </c>
    </row>
    <row r="38" spans="1:7">
      <c r="A38" s="9" t="s">
        <v>2036</v>
      </c>
      <c r="B38" s="5"/>
      <c r="C38" s="5">
        <v>1</v>
      </c>
      <c r="D38" s="5"/>
      <c r="E38" s="5">
        <v>3</v>
      </c>
      <c r="F38" s="5"/>
      <c r="G38" s="5">
        <v>4</v>
      </c>
    </row>
    <row r="39" spans="1:7">
      <c r="A39" s="8" t="s">
        <v>15</v>
      </c>
      <c r="B39" s="5"/>
      <c r="C39" s="5">
        <v>1</v>
      </c>
      <c r="D39" s="5"/>
      <c r="E39" s="5"/>
      <c r="F39" s="5"/>
      <c r="G39" s="5">
        <v>1</v>
      </c>
    </row>
    <row r="40" spans="1:7">
      <c r="A40" s="9" t="s">
        <v>2036</v>
      </c>
      <c r="B40" s="5"/>
      <c r="C40" s="5">
        <v>1</v>
      </c>
      <c r="D40" s="5"/>
      <c r="E40" s="5"/>
      <c r="F40" s="5"/>
      <c r="G40" s="5">
        <v>1</v>
      </c>
    </row>
    <row r="41" spans="1:7">
      <c r="A41" s="8" t="s">
        <v>36</v>
      </c>
      <c r="B41" s="5"/>
      <c r="C41" s="5"/>
      <c r="D41" s="5"/>
      <c r="E41" s="5">
        <v>2</v>
      </c>
      <c r="F41" s="5"/>
      <c r="G41" s="5">
        <v>2</v>
      </c>
    </row>
    <row r="42" spans="1:7">
      <c r="A42" s="9" t="s">
        <v>2036</v>
      </c>
      <c r="B42" s="5"/>
      <c r="C42" s="5"/>
      <c r="D42" s="5"/>
      <c r="E42" s="5">
        <v>2</v>
      </c>
      <c r="F42" s="5"/>
      <c r="G42" s="5">
        <v>2</v>
      </c>
    </row>
    <row r="43" spans="1:7">
      <c r="A43" s="8" t="s">
        <v>40</v>
      </c>
      <c r="B43" s="5"/>
      <c r="C43" s="5">
        <v>1</v>
      </c>
      <c r="D43" s="5"/>
      <c r="E43" s="5"/>
      <c r="F43" s="5"/>
      <c r="G43" s="5">
        <v>1</v>
      </c>
    </row>
    <row r="44" spans="1:7">
      <c r="A44" s="9" t="s">
        <v>2036</v>
      </c>
      <c r="B44" s="5"/>
      <c r="C44" s="5">
        <v>1</v>
      </c>
      <c r="D44" s="5"/>
      <c r="E44" s="5"/>
      <c r="F44" s="5"/>
      <c r="G44" s="5">
        <v>1</v>
      </c>
    </row>
    <row r="45" spans="1:7">
      <c r="A45" s="8" t="s">
        <v>21</v>
      </c>
      <c r="B45" s="5">
        <v>2</v>
      </c>
      <c r="C45" s="5">
        <v>9</v>
      </c>
      <c r="D45" s="5">
        <v>1</v>
      </c>
      <c r="E45" s="5">
        <v>17</v>
      </c>
      <c r="F45" s="5"/>
      <c r="G45" s="5">
        <v>29</v>
      </c>
    </row>
    <row r="46" spans="1:7">
      <c r="A46" s="9" t="s">
        <v>2036</v>
      </c>
      <c r="B46" s="5">
        <v>2</v>
      </c>
      <c r="C46" s="5">
        <v>9</v>
      </c>
      <c r="D46" s="5">
        <v>1</v>
      </c>
      <c r="E46" s="5">
        <v>17</v>
      </c>
      <c r="F46" s="5"/>
      <c r="G46" s="5">
        <v>29</v>
      </c>
    </row>
    <row r="47" spans="1:7">
      <c r="A47" s="7" t="s">
        <v>2054</v>
      </c>
      <c r="B47" s="5"/>
      <c r="C47" s="5">
        <v>8</v>
      </c>
      <c r="D47" s="5"/>
      <c r="E47" s="5">
        <v>10</v>
      </c>
      <c r="F47" s="5"/>
      <c r="G47" s="5">
        <v>18</v>
      </c>
    </row>
    <row r="48" spans="1:7">
      <c r="A48" s="8" t="s">
        <v>40</v>
      </c>
      <c r="B48" s="5"/>
      <c r="C48" s="5">
        <v>1</v>
      </c>
      <c r="D48" s="5"/>
      <c r="E48" s="5"/>
      <c r="F48" s="5"/>
      <c r="G48" s="5">
        <v>1</v>
      </c>
    </row>
    <row r="49" spans="1:7">
      <c r="A49" s="9" t="s">
        <v>2040</v>
      </c>
      <c r="B49" s="5"/>
      <c r="C49" s="5">
        <v>1</v>
      </c>
      <c r="D49" s="5"/>
      <c r="E49" s="5"/>
      <c r="F49" s="5"/>
      <c r="G49" s="5">
        <v>1</v>
      </c>
    </row>
    <row r="50" spans="1:7">
      <c r="A50" s="8" t="s">
        <v>107</v>
      </c>
      <c r="B50" s="5"/>
      <c r="C50" s="5">
        <v>1</v>
      </c>
      <c r="D50" s="5"/>
      <c r="E50" s="5"/>
      <c r="F50" s="5"/>
      <c r="G50" s="5">
        <v>1</v>
      </c>
    </row>
    <row r="51" spans="1:7">
      <c r="A51" s="9" t="s">
        <v>2040</v>
      </c>
      <c r="B51" s="5"/>
      <c r="C51" s="5">
        <v>1</v>
      </c>
      <c r="D51" s="5"/>
      <c r="E51" s="5"/>
      <c r="F51" s="5"/>
      <c r="G51" s="5">
        <v>1</v>
      </c>
    </row>
    <row r="52" spans="1:7">
      <c r="A52" s="8" t="s">
        <v>21</v>
      </c>
      <c r="B52" s="5"/>
      <c r="C52" s="5">
        <v>6</v>
      </c>
      <c r="D52" s="5"/>
      <c r="E52" s="5">
        <v>10</v>
      </c>
      <c r="F52" s="5"/>
      <c r="G52" s="5">
        <v>16</v>
      </c>
    </row>
    <row r="53" spans="1:7">
      <c r="A53" s="9" t="s">
        <v>2040</v>
      </c>
      <c r="B53" s="5"/>
      <c r="C53" s="5">
        <v>6</v>
      </c>
      <c r="D53" s="5"/>
      <c r="E53" s="5">
        <v>10</v>
      </c>
      <c r="F53" s="5"/>
      <c r="G53" s="5">
        <v>16</v>
      </c>
    </row>
    <row r="54" spans="1:7">
      <c r="A54" s="7" t="s">
        <v>2055</v>
      </c>
      <c r="B54" s="5">
        <v>1</v>
      </c>
      <c r="C54" s="5">
        <v>7</v>
      </c>
      <c r="D54" s="5"/>
      <c r="E54" s="5">
        <v>9</v>
      </c>
      <c r="F54" s="5"/>
      <c r="G54" s="5">
        <v>17</v>
      </c>
    </row>
    <row r="55" spans="1:7">
      <c r="A55" s="8" t="s">
        <v>15</v>
      </c>
      <c r="B55" s="5"/>
      <c r="C55" s="5"/>
      <c r="D55" s="5"/>
      <c r="E55" s="5">
        <v>1</v>
      </c>
      <c r="F55" s="5"/>
      <c r="G55" s="5">
        <v>1</v>
      </c>
    </row>
    <row r="56" spans="1:7">
      <c r="A56" s="9" t="s">
        <v>2042</v>
      </c>
      <c r="B56" s="5"/>
      <c r="C56" s="5"/>
      <c r="D56" s="5"/>
      <c r="E56" s="5">
        <v>1</v>
      </c>
      <c r="F56" s="5"/>
      <c r="G56" s="5">
        <v>1</v>
      </c>
    </row>
    <row r="57" spans="1:7">
      <c r="A57" s="8" t="s">
        <v>36</v>
      </c>
      <c r="B57" s="5"/>
      <c r="C57" s="5"/>
      <c r="D57" s="5"/>
      <c r="E57" s="5">
        <v>2</v>
      </c>
      <c r="F57" s="5"/>
      <c r="G57" s="5">
        <v>2</v>
      </c>
    </row>
    <row r="58" spans="1:7">
      <c r="A58" s="9" t="s">
        <v>2042</v>
      </c>
      <c r="B58" s="5"/>
      <c r="C58" s="5"/>
      <c r="D58" s="5"/>
      <c r="E58" s="5">
        <v>2</v>
      </c>
      <c r="F58" s="5"/>
      <c r="G58" s="5">
        <v>2</v>
      </c>
    </row>
    <row r="59" spans="1:7">
      <c r="A59" s="8" t="s">
        <v>107</v>
      </c>
      <c r="B59" s="5"/>
      <c r="C59" s="5">
        <v>1</v>
      </c>
      <c r="D59" s="5"/>
      <c r="E59" s="5">
        <v>1</v>
      </c>
      <c r="F59" s="5"/>
      <c r="G59" s="5">
        <v>2</v>
      </c>
    </row>
    <row r="60" spans="1:7">
      <c r="A60" s="9" t="s">
        <v>2042</v>
      </c>
      <c r="B60" s="5"/>
      <c r="C60" s="5">
        <v>1</v>
      </c>
      <c r="D60" s="5"/>
      <c r="E60" s="5">
        <v>1</v>
      </c>
      <c r="F60" s="5"/>
      <c r="G60" s="5">
        <v>2</v>
      </c>
    </row>
    <row r="61" spans="1:7">
      <c r="A61" s="8" t="s">
        <v>21</v>
      </c>
      <c r="B61" s="5">
        <v>1</v>
      </c>
      <c r="C61" s="5">
        <v>6</v>
      </c>
      <c r="D61" s="5"/>
      <c r="E61" s="5">
        <v>5</v>
      </c>
      <c r="F61" s="5"/>
      <c r="G61" s="5">
        <v>12</v>
      </c>
    </row>
    <row r="62" spans="1:7">
      <c r="A62" s="9" t="s">
        <v>2042</v>
      </c>
      <c r="B62" s="5">
        <v>1</v>
      </c>
      <c r="C62" s="5">
        <v>6</v>
      </c>
      <c r="D62" s="5"/>
      <c r="E62" s="5">
        <v>5</v>
      </c>
      <c r="F62" s="5"/>
      <c r="G62" s="5">
        <v>12</v>
      </c>
    </row>
    <row r="63" spans="1:7">
      <c r="A63" s="7" t="s">
        <v>2056</v>
      </c>
      <c r="B63" s="5">
        <v>4</v>
      </c>
      <c r="C63" s="5">
        <v>20</v>
      </c>
      <c r="D63" s="5"/>
      <c r="E63" s="5">
        <v>22</v>
      </c>
      <c r="F63" s="5"/>
      <c r="G63" s="5">
        <v>46</v>
      </c>
    </row>
    <row r="64" spans="1:7">
      <c r="A64" s="8" t="s">
        <v>26</v>
      </c>
      <c r="B64" s="5">
        <v>1</v>
      </c>
      <c r="C64" s="5">
        <v>1</v>
      </c>
      <c r="D64" s="5"/>
      <c r="E64" s="5">
        <v>1</v>
      </c>
      <c r="F64" s="5"/>
      <c r="G64" s="5">
        <v>3</v>
      </c>
    </row>
    <row r="65" spans="1:7">
      <c r="A65" s="9" t="s">
        <v>2037</v>
      </c>
      <c r="B65" s="5">
        <v>1</v>
      </c>
      <c r="C65" s="5">
        <v>1</v>
      </c>
      <c r="D65" s="5"/>
      <c r="E65" s="5">
        <v>1</v>
      </c>
      <c r="F65" s="5"/>
      <c r="G65" s="5">
        <v>3</v>
      </c>
    </row>
    <row r="66" spans="1:7">
      <c r="A66" s="8" t="s">
        <v>15</v>
      </c>
      <c r="B66" s="5"/>
      <c r="C66" s="5">
        <v>2</v>
      </c>
      <c r="D66" s="5"/>
      <c r="E66" s="5"/>
      <c r="F66" s="5"/>
      <c r="G66" s="5">
        <v>2</v>
      </c>
    </row>
    <row r="67" spans="1:7">
      <c r="A67" s="9" t="s">
        <v>2037</v>
      </c>
      <c r="B67" s="5"/>
      <c r="C67" s="5">
        <v>2</v>
      </c>
      <c r="D67" s="5"/>
      <c r="E67" s="5"/>
      <c r="F67" s="5"/>
      <c r="G67" s="5">
        <v>2</v>
      </c>
    </row>
    <row r="68" spans="1:7">
      <c r="A68" s="8" t="s">
        <v>40</v>
      </c>
      <c r="B68" s="5"/>
      <c r="C68" s="5">
        <v>1</v>
      </c>
      <c r="D68" s="5"/>
      <c r="E68" s="5">
        <v>4</v>
      </c>
      <c r="F68" s="5"/>
      <c r="G68" s="5">
        <v>5</v>
      </c>
    </row>
    <row r="69" spans="1:7">
      <c r="A69" s="9" t="s">
        <v>2037</v>
      </c>
      <c r="B69" s="5"/>
      <c r="C69" s="5">
        <v>1</v>
      </c>
      <c r="D69" s="5"/>
      <c r="E69" s="5">
        <v>4</v>
      </c>
      <c r="F69" s="5"/>
      <c r="G69" s="5">
        <v>5</v>
      </c>
    </row>
    <row r="70" spans="1:7">
      <c r="A70" s="8" t="s">
        <v>107</v>
      </c>
      <c r="B70" s="5"/>
      <c r="C70" s="5">
        <v>1</v>
      </c>
      <c r="D70" s="5"/>
      <c r="E70" s="5"/>
      <c r="F70" s="5"/>
      <c r="G70" s="5">
        <v>1</v>
      </c>
    </row>
    <row r="71" spans="1:7">
      <c r="A71" s="9" t="s">
        <v>2037</v>
      </c>
      <c r="B71" s="5"/>
      <c r="C71" s="5">
        <v>1</v>
      </c>
      <c r="D71" s="5"/>
      <c r="E71" s="5"/>
      <c r="F71" s="5"/>
      <c r="G71" s="5">
        <v>1</v>
      </c>
    </row>
    <row r="72" spans="1:7">
      <c r="A72" s="8" t="s">
        <v>21</v>
      </c>
      <c r="B72" s="5">
        <v>3</v>
      </c>
      <c r="C72" s="5">
        <v>15</v>
      </c>
      <c r="D72" s="5"/>
      <c r="E72" s="5">
        <v>17</v>
      </c>
      <c r="F72" s="5"/>
      <c r="G72" s="5">
        <v>35</v>
      </c>
    </row>
    <row r="73" spans="1:7">
      <c r="A73" s="9" t="s">
        <v>2037</v>
      </c>
      <c r="B73" s="5">
        <v>3</v>
      </c>
      <c r="C73" s="5">
        <v>15</v>
      </c>
      <c r="D73" s="5"/>
      <c r="E73" s="5">
        <v>17</v>
      </c>
      <c r="F73" s="5"/>
      <c r="G73" s="5">
        <v>35</v>
      </c>
    </row>
    <row r="74" spans="1:7">
      <c r="A74" s="7" t="s">
        <v>2057</v>
      </c>
      <c r="B74" s="5">
        <v>3</v>
      </c>
      <c r="C74" s="5">
        <v>19</v>
      </c>
      <c r="D74" s="5"/>
      <c r="E74" s="5">
        <v>23</v>
      </c>
      <c r="F74" s="5"/>
      <c r="G74" s="5">
        <v>45</v>
      </c>
    </row>
    <row r="75" spans="1:7">
      <c r="A75" s="8" t="s">
        <v>26</v>
      </c>
      <c r="B75" s="5"/>
      <c r="C75" s="5"/>
      <c r="D75" s="5"/>
      <c r="E75" s="5">
        <v>1</v>
      </c>
      <c r="F75" s="5"/>
      <c r="G75" s="5">
        <v>1</v>
      </c>
    </row>
    <row r="76" spans="1:7">
      <c r="A76" s="9" t="s">
        <v>2040</v>
      </c>
      <c r="B76" s="5"/>
      <c r="C76" s="5"/>
      <c r="D76" s="5"/>
      <c r="E76" s="5">
        <v>1</v>
      </c>
      <c r="F76" s="5"/>
      <c r="G76" s="5">
        <v>1</v>
      </c>
    </row>
    <row r="77" spans="1:7">
      <c r="A77" s="8" t="s">
        <v>15</v>
      </c>
      <c r="B77" s="5"/>
      <c r="C77" s="5"/>
      <c r="D77" s="5"/>
      <c r="E77" s="5">
        <v>2</v>
      </c>
      <c r="F77" s="5"/>
      <c r="G77" s="5">
        <v>2</v>
      </c>
    </row>
    <row r="78" spans="1:7">
      <c r="A78" s="9" t="s">
        <v>2040</v>
      </c>
      <c r="B78" s="5"/>
      <c r="C78" s="5"/>
      <c r="D78" s="5"/>
      <c r="E78" s="5">
        <v>2</v>
      </c>
      <c r="F78" s="5"/>
      <c r="G78" s="5">
        <v>2</v>
      </c>
    </row>
    <row r="79" spans="1:7">
      <c r="A79" s="8" t="s">
        <v>98</v>
      </c>
      <c r="B79" s="5">
        <v>2</v>
      </c>
      <c r="C79" s="5"/>
      <c r="D79" s="5"/>
      <c r="E79" s="5"/>
      <c r="F79" s="5"/>
      <c r="G79" s="5">
        <v>2</v>
      </c>
    </row>
    <row r="80" spans="1:7">
      <c r="A80" s="9" t="s">
        <v>2040</v>
      </c>
      <c r="B80" s="5">
        <v>2</v>
      </c>
      <c r="C80" s="5"/>
      <c r="D80" s="5"/>
      <c r="E80" s="5"/>
      <c r="F80" s="5"/>
      <c r="G80" s="5">
        <v>2</v>
      </c>
    </row>
    <row r="81" spans="1:7">
      <c r="A81" s="8" t="s">
        <v>36</v>
      </c>
      <c r="B81" s="5"/>
      <c r="C81" s="5">
        <v>1</v>
      </c>
      <c r="D81" s="5"/>
      <c r="E81" s="5"/>
      <c r="F81" s="5"/>
      <c r="G81" s="5">
        <v>1</v>
      </c>
    </row>
    <row r="82" spans="1:7">
      <c r="A82" s="9" t="s">
        <v>2040</v>
      </c>
      <c r="B82" s="5"/>
      <c r="C82" s="5">
        <v>1</v>
      </c>
      <c r="D82" s="5"/>
      <c r="E82" s="5"/>
      <c r="F82" s="5"/>
      <c r="G82" s="5">
        <v>1</v>
      </c>
    </row>
    <row r="83" spans="1:7">
      <c r="A83" s="8" t="s">
        <v>40</v>
      </c>
      <c r="B83" s="5"/>
      <c r="C83" s="5">
        <v>2</v>
      </c>
      <c r="D83" s="5"/>
      <c r="E83" s="5">
        <v>2</v>
      </c>
      <c r="F83" s="5"/>
      <c r="G83" s="5">
        <v>4</v>
      </c>
    </row>
    <row r="84" spans="1:7">
      <c r="A84" s="9" t="s">
        <v>2040</v>
      </c>
      <c r="B84" s="5"/>
      <c r="C84" s="5">
        <v>2</v>
      </c>
      <c r="D84" s="5"/>
      <c r="E84" s="5">
        <v>2</v>
      </c>
      <c r="F84" s="5"/>
      <c r="G84" s="5">
        <v>4</v>
      </c>
    </row>
    <row r="85" spans="1:7">
      <c r="A85" s="8" t="s">
        <v>107</v>
      </c>
      <c r="B85" s="5"/>
      <c r="C85" s="5">
        <v>1</v>
      </c>
      <c r="D85" s="5"/>
      <c r="E85" s="5"/>
      <c r="F85" s="5"/>
      <c r="G85" s="5">
        <v>1</v>
      </c>
    </row>
    <row r="86" spans="1:7">
      <c r="A86" s="9" t="s">
        <v>2040</v>
      </c>
      <c r="B86" s="5"/>
      <c r="C86" s="5">
        <v>1</v>
      </c>
      <c r="D86" s="5"/>
      <c r="E86" s="5"/>
      <c r="F86" s="5"/>
      <c r="G86" s="5">
        <v>1</v>
      </c>
    </row>
    <row r="87" spans="1:7">
      <c r="A87" s="8" t="s">
        <v>21</v>
      </c>
      <c r="B87" s="5">
        <v>1</v>
      </c>
      <c r="C87" s="5">
        <v>15</v>
      </c>
      <c r="D87" s="5"/>
      <c r="E87" s="5">
        <v>18</v>
      </c>
      <c r="F87" s="5"/>
      <c r="G87" s="5">
        <v>34</v>
      </c>
    </row>
    <row r="88" spans="1:7">
      <c r="A88" s="9" t="s">
        <v>2040</v>
      </c>
      <c r="B88" s="5">
        <v>1</v>
      </c>
      <c r="C88" s="5">
        <v>15</v>
      </c>
      <c r="D88" s="5"/>
      <c r="E88" s="5">
        <v>18</v>
      </c>
      <c r="F88" s="5"/>
      <c r="G88" s="5">
        <v>34</v>
      </c>
    </row>
    <row r="89" spans="1:7">
      <c r="A89" s="7" t="s">
        <v>2058</v>
      </c>
      <c r="B89" s="5">
        <v>1</v>
      </c>
      <c r="C89" s="5">
        <v>6</v>
      </c>
      <c r="D89" s="5"/>
      <c r="E89" s="5">
        <v>10</v>
      </c>
      <c r="F89" s="5"/>
      <c r="G89" s="5">
        <v>17</v>
      </c>
    </row>
    <row r="90" spans="1:7">
      <c r="A90" s="8" t="s">
        <v>26</v>
      </c>
      <c r="B90" s="5"/>
      <c r="C90" s="5"/>
      <c r="D90" s="5"/>
      <c r="E90" s="5">
        <v>1</v>
      </c>
      <c r="F90" s="5"/>
      <c r="G90" s="5">
        <v>1</v>
      </c>
    </row>
    <row r="91" spans="1:7">
      <c r="A91" s="9" t="s">
        <v>2040</v>
      </c>
      <c r="B91" s="5"/>
      <c r="C91" s="5"/>
      <c r="D91" s="5"/>
      <c r="E91" s="5">
        <v>1</v>
      </c>
      <c r="F91" s="5"/>
      <c r="G91" s="5">
        <v>1</v>
      </c>
    </row>
    <row r="92" spans="1:7">
      <c r="A92" s="8" t="s">
        <v>15</v>
      </c>
      <c r="B92" s="5"/>
      <c r="C92" s="5"/>
      <c r="D92" s="5"/>
      <c r="E92" s="5">
        <v>1</v>
      </c>
      <c r="F92" s="5"/>
      <c r="G92" s="5">
        <v>1</v>
      </c>
    </row>
    <row r="93" spans="1:7">
      <c r="A93" s="9" t="s">
        <v>2040</v>
      </c>
      <c r="B93" s="5"/>
      <c r="C93" s="5"/>
      <c r="D93" s="5"/>
      <c r="E93" s="5">
        <v>1</v>
      </c>
      <c r="F93" s="5"/>
      <c r="G93" s="5">
        <v>1</v>
      </c>
    </row>
    <row r="94" spans="1:7">
      <c r="A94" s="8" t="s">
        <v>98</v>
      </c>
      <c r="B94" s="5"/>
      <c r="C94" s="5"/>
      <c r="D94" s="5"/>
      <c r="E94" s="5">
        <v>1</v>
      </c>
      <c r="F94" s="5"/>
      <c r="G94" s="5">
        <v>1</v>
      </c>
    </row>
    <row r="95" spans="1:7">
      <c r="A95" s="9" t="s">
        <v>2040</v>
      </c>
      <c r="B95" s="5"/>
      <c r="C95" s="5"/>
      <c r="D95" s="5"/>
      <c r="E95" s="5">
        <v>1</v>
      </c>
      <c r="F95" s="5"/>
      <c r="G95" s="5">
        <v>1</v>
      </c>
    </row>
    <row r="96" spans="1:7">
      <c r="A96" s="8" t="s">
        <v>36</v>
      </c>
      <c r="B96" s="5"/>
      <c r="C96" s="5">
        <v>1</v>
      </c>
      <c r="D96" s="5"/>
      <c r="E96" s="5"/>
      <c r="F96" s="5"/>
      <c r="G96" s="5">
        <v>1</v>
      </c>
    </row>
    <row r="97" spans="1:7">
      <c r="A97" s="9" t="s">
        <v>2040</v>
      </c>
      <c r="B97" s="5"/>
      <c r="C97" s="5">
        <v>1</v>
      </c>
      <c r="D97" s="5"/>
      <c r="E97" s="5"/>
      <c r="F97" s="5"/>
      <c r="G97" s="5">
        <v>1</v>
      </c>
    </row>
    <row r="98" spans="1:7">
      <c r="A98" s="8" t="s">
        <v>107</v>
      </c>
      <c r="B98" s="5"/>
      <c r="C98" s="5">
        <v>1</v>
      </c>
      <c r="D98" s="5"/>
      <c r="E98" s="5">
        <v>1</v>
      </c>
      <c r="F98" s="5"/>
      <c r="G98" s="5">
        <v>2</v>
      </c>
    </row>
    <row r="99" spans="1:7">
      <c r="A99" s="9" t="s">
        <v>2040</v>
      </c>
      <c r="B99" s="5"/>
      <c r="C99" s="5">
        <v>1</v>
      </c>
      <c r="D99" s="5"/>
      <c r="E99" s="5">
        <v>1</v>
      </c>
      <c r="F99" s="5"/>
      <c r="G99" s="5">
        <v>2</v>
      </c>
    </row>
    <row r="100" spans="1:7">
      <c r="A100" s="8" t="s">
        <v>21</v>
      </c>
      <c r="B100" s="5">
        <v>1</v>
      </c>
      <c r="C100" s="5">
        <v>4</v>
      </c>
      <c r="D100" s="5"/>
      <c r="E100" s="5">
        <v>6</v>
      </c>
      <c r="F100" s="5"/>
      <c r="G100" s="5">
        <v>11</v>
      </c>
    </row>
    <row r="101" spans="1:7">
      <c r="A101" s="9" t="s">
        <v>2040</v>
      </c>
      <c r="B101" s="5">
        <v>1</v>
      </c>
      <c r="C101" s="5">
        <v>4</v>
      </c>
      <c r="D101" s="5"/>
      <c r="E101" s="5">
        <v>6</v>
      </c>
      <c r="F101" s="5"/>
      <c r="G101" s="5">
        <v>11</v>
      </c>
    </row>
    <row r="102" spans="1:7">
      <c r="A102" s="7" t="s">
        <v>2059</v>
      </c>
      <c r="B102" s="5"/>
      <c r="C102" s="5">
        <v>3</v>
      </c>
      <c r="D102" s="5"/>
      <c r="E102" s="5">
        <v>4</v>
      </c>
      <c r="F102" s="5"/>
      <c r="G102" s="5">
        <v>7</v>
      </c>
    </row>
    <row r="103" spans="1:7">
      <c r="A103" s="8" t="s">
        <v>36</v>
      </c>
      <c r="B103" s="5"/>
      <c r="C103" s="5">
        <v>1</v>
      </c>
      <c r="D103" s="5"/>
      <c r="E103" s="5"/>
      <c r="F103" s="5"/>
      <c r="G103" s="5">
        <v>1</v>
      </c>
    </row>
    <row r="104" spans="1:7">
      <c r="A104" s="9" t="s">
        <v>2040</v>
      </c>
      <c r="B104" s="5"/>
      <c r="C104" s="5">
        <v>1</v>
      </c>
      <c r="D104" s="5"/>
      <c r="E104" s="5"/>
      <c r="F104" s="5"/>
      <c r="G104" s="5">
        <v>1</v>
      </c>
    </row>
    <row r="105" spans="1:7">
      <c r="A105" s="8" t="s">
        <v>40</v>
      </c>
      <c r="B105" s="5"/>
      <c r="C105" s="5"/>
      <c r="D105" s="5"/>
      <c r="E105" s="5">
        <v>1</v>
      </c>
      <c r="F105" s="5"/>
      <c r="G105" s="5">
        <v>1</v>
      </c>
    </row>
    <row r="106" spans="1:7">
      <c r="A106" s="9" t="s">
        <v>2040</v>
      </c>
      <c r="B106" s="5"/>
      <c r="C106" s="5"/>
      <c r="D106" s="5"/>
      <c r="E106" s="5">
        <v>1</v>
      </c>
      <c r="F106" s="5"/>
      <c r="G106" s="5">
        <v>1</v>
      </c>
    </row>
    <row r="107" spans="1:7">
      <c r="A107" s="8" t="s">
        <v>107</v>
      </c>
      <c r="B107" s="5"/>
      <c r="C107" s="5">
        <v>2</v>
      </c>
      <c r="D107" s="5"/>
      <c r="E107" s="5"/>
      <c r="F107" s="5"/>
      <c r="G107" s="5">
        <v>2</v>
      </c>
    </row>
    <row r="108" spans="1:7">
      <c r="A108" s="9" t="s">
        <v>2040</v>
      </c>
      <c r="B108" s="5"/>
      <c r="C108" s="5">
        <v>2</v>
      </c>
      <c r="D108" s="5"/>
      <c r="E108" s="5"/>
      <c r="F108" s="5"/>
      <c r="G108" s="5">
        <v>2</v>
      </c>
    </row>
    <row r="109" spans="1:7">
      <c r="A109" s="8" t="s">
        <v>21</v>
      </c>
      <c r="B109" s="5"/>
      <c r="C109" s="5"/>
      <c r="D109" s="5"/>
      <c r="E109" s="5">
        <v>3</v>
      </c>
      <c r="F109" s="5"/>
      <c r="G109" s="5">
        <v>3</v>
      </c>
    </row>
    <row r="110" spans="1:7">
      <c r="A110" s="9" t="s">
        <v>2040</v>
      </c>
      <c r="B110" s="5"/>
      <c r="C110" s="5"/>
      <c r="D110" s="5"/>
      <c r="E110" s="5">
        <v>3</v>
      </c>
      <c r="F110" s="5"/>
      <c r="G110" s="5">
        <v>3</v>
      </c>
    </row>
    <row r="111" spans="1:7">
      <c r="A111" s="7" t="s">
        <v>2060</v>
      </c>
      <c r="B111" s="5"/>
      <c r="C111" s="5">
        <v>8</v>
      </c>
      <c r="D111" s="5">
        <v>1</v>
      </c>
      <c r="E111" s="5">
        <v>4</v>
      </c>
      <c r="F111" s="5"/>
      <c r="G111" s="5">
        <v>13</v>
      </c>
    </row>
    <row r="112" spans="1:7">
      <c r="A112" s="8" t="s">
        <v>26</v>
      </c>
      <c r="B112" s="5"/>
      <c r="C112" s="5"/>
      <c r="D112" s="5"/>
      <c r="E112" s="5">
        <v>1</v>
      </c>
      <c r="F112" s="5"/>
      <c r="G112" s="5">
        <v>1</v>
      </c>
    </row>
    <row r="113" spans="1:7">
      <c r="A113" s="9" t="s">
        <v>2038</v>
      </c>
      <c r="B113" s="5"/>
      <c r="C113" s="5"/>
      <c r="D113" s="5"/>
      <c r="E113" s="5">
        <v>1</v>
      </c>
      <c r="F113" s="5"/>
      <c r="G113" s="5">
        <v>1</v>
      </c>
    </row>
    <row r="114" spans="1:7">
      <c r="A114" s="8" t="s">
        <v>107</v>
      </c>
      <c r="B114" s="5"/>
      <c r="C114" s="5">
        <v>1</v>
      </c>
      <c r="D114" s="5"/>
      <c r="E114" s="5"/>
      <c r="F114" s="5"/>
      <c r="G114" s="5">
        <v>1</v>
      </c>
    </row>
    <row r="115" spans="1:7">
      <c r="A115" s="9" t="s">
        <v>2038</v>
      </c>
      <c r="B115" s="5"/>
      <c r="C115" s="5">
        <v>1</v>
      </c>
      <c r="D115" s="5"/>
      <c r="E115" s="5"/>
      <c r="F115" s="5"/>
      <c r="G115" s="5">
        <v>1</v>
      </c>
    </row>
    <row r="116" spans="1:7">
      <c r="A116" s="8" t="s">
        <v>21</v>
      </c>
      <c r="B116" s="5"/>
      <c r="C116" s="5">
        <v>7</v>
      </c>
      <c r="D116" s="5">
        <v>1</v>
      </c>
      <c r="E116" s="5">
        <v>3</v>
      </c>
      <c r="F116" s="5"/>
      <c r="G116" s="5">
        <v>11</v>
      </c>
    </row>
    <row r="117" spans="1:7">
      <c r="A117" s="9" t="s">
        <v>2038</v>
      </c>
      <c r="B117" s="5"/>
      <c r="C117" s="5">
        <v>7</v>
      </c>
      <c r="D117" s="5">
        <v>1</v>
      </c>
      <c r="E117" s="5">
        <v>3</v>
      </c>
      <c r="F117" s="5"/>
      <c r="G117" s="5">
        <v>11</v>
      </c>
    </row>
    <row r="118" spans="1:7">
      <c r="A118" s="7" t="s">
        <v>2061</v>
      </c>
      <c r="B118" s="5">
        <v>1</v>
      </c>
      <c r="C118" s="5">
        <v>6</v>
      </c>
      <c r="D118" s="5">
        <v>1</v>
      </c>
      <c r="E118" s="5">
        <v>13</v>
      </c>
      <c r="F118" s="5"/>
      <c r="G118" s="5">
        <v>21</v>
      </c>
    </row>
    <row r="119" spans="1:7">
      <c r="A119" s="8" t="s">
        <v>26</v>
      </c>
      <c r="B119" s="5"/>
      <c r="C119" s="5"/>
      <c r="D119" s="5"/>
      <c r="E119" s="5">
        <v>1</v>
      </c>
      <c r="F119" s="5"/>
      <c r="G119" s="5">
        <v>1</v>
      </c>
    </row>
    <row r="120" spans="1:7">
      <c r="A120" s="9" t="s">
        <v>2042</v>
      </c>
      <c r="B120" s="5"/>
      <c r="C120" s="5"/>
      <c r="D120" s="5"/>
      <c r="E120" s="5">
        <v>1</v>
      </c>
      <c r="F120" s="5"/>
      <c r="G120" s="5">
        <v>1</v>
      </c>
    </row>
    <row r="121" spans="1:7">
      <c r="A121" s="8" t="s">
        <v>15</v>
      </c>
      <c r="B121" s="5"/>
      <c r="C121" s="5"/>
      <c r="D121" s="5"/>
      <c r="E121" s="5">
        <v>2</v>
      </c>
      <c r="F121" s="5"/>
      <c r="G121" s="5">
        <v>2</v>
      </c>
    </row>
    <row r="122" spans="1:7">
      <c r="A122" s="9" t="s">
        <v>2042</v>
      </c>
      <c r="B122" s="5"/>
      <c r="C122" s="5"/>
      <c r="D122" s="5"/>
      <c r="E122" s="5">
        <v>2</v>
      </c>
      <c r="F122" s="5"/>
      <c r="G122" s="5">
        <v>2</v>
      </c>
    </row>
    <row r="123" spans="1:7">
      <c r="A123" s="8" t="s">
        <v>98</v>
      </c>
      <c r="B123" s="5"/>
      <c r="C123" s="5"/>
      <c r="D123" s="5"/>
      <c r="E123" s="5">
        <v>1</v>
      </c>
      <c r="F123" s="5"/>
      <c r="G123" s="5">
        <v>1</v>
      </c>
    </row>
    <row r="124" spans="1:7">
      <c r="A124" s="9" t="s">
        <v>2042</v>
      </c>
      <c r="B124" s="5"/>
      <c r="C124" s="5"/>
      <c r="D124" s="5"/>
      <c r="E124" s="5">
        <v>1</v>
      </c>
      <c r="F124" s="5"/>
      <c r="G124" s="5">
        <v>1</v>
      </c>
    </row>
    <row r="125" spans="1:7">
      <c r="A125" s="8" t="s">
        <v>36</v>
      </c>
      <c r="B125" s="5"/>
      <c r="C125" s="5">
        <v>1</v>
      </c>
      <c r="D125" s="5"/>
      <c r="E125" s="5"/>
      <c r="F125" s="5"/>
      <c r="G125" s="5">
        <v>1</v>
      </c>
    </row>
    <row r="126" spans="1:7">
      <c r="A126" s="9" t="s">
        <v>2042</v>
      </c>
      <c r="B126" s="5"/>
      <c r="C126" s="5">
        <v>1</v>
      </c>
      <c r="D126" s="5"/>
      <c r="E126" s="5"/>
      <c r="F126" s="5"/>
      <c r="G126" s="5">
        <v>1</v>
      </c>
    </row>
    <row r="127" spans="1:7">
      <c r="A127" s="8" t="s">
        <v>40</v>
      </c>
      <c r="B127" s="5"/>
      <c r="C127" s="5">
        <v>1</v>
      </c>
      <c r="D127" s="5"/>
      <c r="E127" s="5"/>
      <c r="F127" s="5"/>
      <c r="G127" s="5">
        <v>1</v>
      </c>
    </row>
    <row r="128" spans="1:7">
      <c r="A128" s="9" t="s">
        <v>2042</v>
      </c>
      <c r="B128" s="5"/>
      <c r="C128" s="5">
        <v>1</v>
      </c>
      <c r="D128" s="5"/>
      <c r="E128" s="5"/>
      <c r="F128" s="5"/>
      <c r="G128" s="5">
        <v>1</v>
      </c>
    </row>
    <row r="129" spans="1:7">
      <c r="A129" s="8" t="s">
        <v>107</v>
      </c>
      <c r="B129" s="5"/>
      <c r="C129" s="5"/>
      <c r="D129" s="5"/>
      <c r="E129" s="5">
        <v>1</v>
      </c>
      <c r="F129" s="5"/>
      <c r="G129" s="5">
        <v>1</v>
      </c>
    </row>
    <row r="130" spans="1:7">
      <c r="A130" s="9" t="s">
        <v>2042</v>
      </c>
      <c r="B130" s="5"/>
      <c r="C130" s="5"/>
      <c r="D130" s="5"/>
      <c r="E130" s="5">
        <v>1</v>
      </c>
      <c r="F130" s="5"/>
      <c r="G130" s="5">
        <v>1</v>
      </c>
    </row>
    <row r="131" spans="1:7">
      <c r="A131" s="8" t="s">
        <v>21</v>
      </c>
      <c r="B131" s="5">
        <v>1</v>
      </c>
      <c r="C131" s="5">
        <v>4</v>
      </c>
      <c r="D131" s="5">
        <v>1</v>
      </c>
      <c r="E131" s="5">
        <v>8</v>
      </c>
      <c r="F131" s="5"/>
      <c r="G131" s="5">
        <v>14</v>
      </c>
    </row>
    <row r="132" spans="1:7">
      <c r="A132" s="9" t="s">
        <v>2042</v>
      </c>
      <c r="B132" s="5">
        <v>1</v>
      </c>
      <c r="C132" s="5">
        <v>4</v>
      </c>
      <c r="D132" s="5">
        <v>1</v>
      </c>
      <c r="E132" s="5">
        <v>8</v>
      </c>
      <c r="F132" s="5"/>
      <c r="G132" s="5">
        <v>14</v>
      </c>
    </row>
    <row r="133" spans="1:7">
      <c r="A133" s="7" t="s">
        <v>2062</v>
      </c>
      <c r="B133" s="5">
        <v>4</v>
      </c>
      <c r="C133" s="5">
        <v>11</v>
      </c>
      <c r="D133" s="5">
        <v>1</v>
      </c>
      <c r="E133" s="5">
        <v>26</v>
      </c>
      <c r="F133" s="5"/>
      <c r="G133" s="5">
        <v>42</v>
      </c>
    </row>
    <row r="134" spans="1:7">
      <c r="A134" s="8" t="s">
        <v>26</v>
      </c>
      <c r="B134" s="5"/>
      <c r="C134" s="5">
        <v>2</v>
      </c>
      <c r="D134" s="5"/>
      <c r="E134" s="5">
        <v>1</v>
      </c>
      <c r="F134" s="5"/>
      <c r="G134" s="5">
        <v>3</v>
      </c>
    </row>
    <row r="135" spans="1:7">
      <c r="A135" s="9" t="s">
        <v>2041</v>
      </c>
      <c r="B135" s="5"/>
      <c r="C135" s="5">
        <v>2</v>
      </c>
      <c r="D135" s="5"/>
      <c r="E135" s="5">
        <v>1</v>
      </c>
      <c r="F135" s="5"/>
      <c r="G135" s="5">
        <v>3</v>
      </c>
    </row>
    <row r="136" spans="1:7">
      <c r="A136" s="8" t="s">
        <v>15</v>
      </c>
      <c r="B136" s="5"/>
      <c r="C136" s="5">
        <v>2</v>
      </c>
      <c r="D136" s="5"/>
      <c r="E136" s="5"/>
      <c r="F136" s="5"/>
      <c r="G136" s="5">
        <v>2</v>
      </c>
    </row>
    <row r="137" spans="1:7">
      <c r="A137" s="9" t="s">
        <v>2041</v>
      </c>
      <c r="B137" s="5"/>
      <c r="C137" s="5">
        <v>2</v>
      </c>
      <c r="D137" s="5"/>
      <c r="E137" s="5"/>
      <c r="F137" s="5"/>
      <c r="G137" s="5">
        <v>2</v>
      </c>
    </row>
    <row r="138" spans="1:7">
      <c r="A138" s="8" t="s">
        <v>107</v>
      </c>
      <c r="B138" s="5">
        <v>1</v>
      </c>
      <c r="C138" s="5">
        <v>1</v>
      </c>
      <c r="D138" s="5"/>
      <c r="E138" s="5">
        <v>1</v>
      </c>
      <c r="F138" s="5"/>
      <c r="G138" s="5">
        <v>3</v>
      </c>
    </row>
    <row r="139" spans="1:7">
      <c r="A139" s="9" t="s">
        <v>2041</v>
      </c>
      <c r="B139" s="5">
        <v>1</v>
      </c>
      <c r="C139" s="5">
        <v>1</v>
      </c>
      <c r="D139" s="5"/>
      <c r="E139" s="5">
        <v>1</v>
      </c>
      <c r="F139" s="5"/>
      <c r="G139" s="5">
        <v>3</v>
      </c>
    </row>
    <row r="140" spans="1:7">
      <c r="A140" s="8" t="s">
        <v>21</v>
      </c>
      <c r="B140" s="5">
        <v>3</v>
      </c>
      <c r="C140" s="5">
        <v>6</v>
      </c>
      <c r="D140" s="5">
        <v>1</v>
      </c>
      <c r="E140" s="5">
        <v>24</v>
      </c>
      <c r="F140" s="5"/>
      <c r="G140" s="5">
        <v>34</v>
      </c>
    </row>
    <row r="141" spans="1:7">
      <c r="A141" s="9" t="s">
        <v>2041</v>
      </c>
      <c r="B141" s="5">
        <v>3</v>
      </c>
      <c r="C141" s="5">
        <v>6</v>
      </c>
      <c r="D141" s="5">
        <v>1</v>
      </c>
      <c r="E141" s="5">
        <v>24</v>
      </c>
      <c r="F141" s="5"/>
      <c r="G141" s="5">
        <v>34</v>
      </c>
    </row>
    <row r="142" spans="1:7">
      <c r="A142" s="7" t="s">
        <v>2063</v>
      </c>
      <c r="B142" s="5">
        <v>23</v>
      </c>
      <c r="C142" s="5">
        <v>132</v>
      </c>
      <c r="D142" s="5">
        <v>2</v>
      </c>
      <c r="E142" s="5">
        <v>187</v>
      </c>
      <c r="F142" s="5"/>
      <c r="G142" s="5">
        <v>344</v>
      </c>
    </row>
    <row r="143" spans="1:7">
      <c r="A143" s="8" t="s">
        <v>26</v>
      </c>
      <c r="B143" s="5"/>
      <c r="C143" s="5">
        <v>5</v>
      </c>
      <c r="D143" s="5"/>
      <c r="E143" s="5">
        <v>6</v>
      </c>
      <c r="F143" s="5"/>
      <c r="G143" s="5">
        <v>11</v>
      </c>
    </row>
    <row r="144" spans="1:7">
      <c r="A144" s="9" t="s">
        <v>2044</v>
      </c>
      <c r="B144" s="5"/>
      <c r="C144" s="5">
        <v>5</v>
      </c>
      <c r="D144" s="5"/>
      <c r="E144" s="5">
        <v>6</v>
      </c>
      <c r="F144" s="5"/>
      <c r="G144" s="5">
        <v>11</v>
      </c>
    </row>
    <row r="145" spans="1:7">
      <c r="A145" s="8" t="s">
        <v>15</v>
      </c>
      <c r="B145" s="5">
        <v>2</v>
      </c>
      <c r="C145" s="5">
        <v>9</v>
      </c>
      <c r="D145" s="5"/>
      <c r="E145" s="5">
        <v>7</v>
      </c>
      <c r="F145" s="5"/>
      <c r="G145" s="5">
        <v>18</v>
      </c>
    </row>
    <row r="146" spans="1:7">
      <c r="A146" s="9" t="s">
        <v>2044</v>
      </c>
      <c r="B146" s="5">
        <v>2</v>
      </c>
      <c r="C146" s="5">
        <v>9</v>
      </c>
      <c r="D146" s="5"/>
      <c r="E146" s="5">
        <v>7</v>
      </c>
      <c r="F146" s="5"/>
      <c r="G146" s="5">
        <v>18</v>
      </c>
    </row>
    <row r="147" spans="1:7">
      <c r="A147" s="8" t="s">
        <v>98</v>
      </c>
      <c r="B147" s="5">
        <v>1</v>
      </c>
      <c r="C147" s="5">
        <v>2</v>
      </c>
      <c r="D147" s="5"/>
      <c r="E147" s="5">
        <v>3</v>
      </c>
      <c r="F147" s="5"/>
      <c r="G147" s="5">
        <v>6</v>
      </c>
    </row>
    <row r="148" spans="1:7">
      <c r="A148" s="9" t="s">
        <v>2044</v>
      </c>
      <c r="B148" s="5">
        <v>1</v>
      </c>
      <c r="C148" s="5">
        <v>2</v>
      </c>
      <c r="D148" s="5"/>
      <c r="E148" s="5">
        <v>3</v>
      </c>
      <c r="F148" s="5"/>
      <c r="G148" s="5">
        <v>6</v>
      </c>
    </row>
    <row r="149" spans="1:7">
      <c r="A149" s="8" t="s">
        <v>36</v>
      </c>
      <c r="B149" s="5">
        <v>1</v>
      </c>
      <c r="C149" s="5">
        <v>1</v>
      </c>
      <c r="D149" s="5">
        <v>1</v>
      </c>
      <c r="E149" s="5">
        <v>7</v>
      </c>
      <c r="F149" s="5"/>
      <c r="G149" s="5">
        <v>10</v>
      </c>
    </row>
    <row r="150" spans="1:7">
      <c r="A150" s="9" t="s">
        <v>2044</v>
      </c>
      <c r="B150" s="5">
        <v>1</v>
      </c>
      <c r="C150" s="5">
        <v>1</v>
      </c>
      <c r="D150" s="5">
        <v>1</v>
      </c>
      <c r="E150" s="5">
        <v>7</v>
      </c>
      <c r="F150" s="5"/>
      <c r="G150" s="5">
        <v>10</v>
      </c>
    </row>
    <row r="151" spans="1:7">
      <c r="A151" s="8" t="s">
        <v>40</v>
      </c>
      <c r="B151" s="5"/>
      <c r="C151" s="5">
        <v>5</v>
      </c>
      <c r="D151" s="5"/>
      <c r="E151" s="5">
        <v>5</v>
      </c>
      <c r="F151" s="5"/>
      <c r="G151" s="5">
        <v>10</v>
      </c>
    </row>
    <row r="152" spans="1:7">
      <c r="A152" s="9" t="s">
        <v>2044</v>
      </c>
      <c r="B152" s="5"/>
      <c r="C152" s="5">
        <v>5</v>
      </c>
      <c r="D152" s="5"/>
      <c r="E152" s="5">
        <v>5</v>
      </c>
      <c r="F152" s="5"/>
      <c r="G152" s="5">
        <v>10</v>
      </c>
    </row>
    <row r="153" spans="1:7">
      <c r="A153" s="8" t="s">
        <v>107</v>
      </c>
      <c r="B153" s="5">
        <v>2</v>
      </c>
      <c r="C153" s="5">
        <v>4</v>
      </c>
      <c r="D153" s="5"/>
      <c r="E153" s="5">
        <v>10</v>
      </c>
      <c r="F153" s="5"/>
      <c r="G153" s="5">
        <v>16</v>
      </c>
    </row>
    <row r="154" spans="1:7">
      <c r="A154" s="9" t="s">
        <v>2044</v>
      </c>
      <c r="B154" s="5">
        <v>2</v>
      </c>
      <c r="C154" s="5">
        <v>4</v>
      </c>
      <c r="D154" s="5"/>
      <c r="E154" s="5">
        <v>10</v>
      </c>
      <c r="F154" s="5"/>
      <c r="G154" s="5">
        <v>16</v>
      </c>
    </row>
    <row r="155" spans="1:7">
      <c r="A155" s="8" t="s">
        <v>21</v>
      </c>
      <c r="B155" s="5">
        <v>17</v>
      </c>
      <c r="C155" s="5">
        <v>106</v>
      </c>
      <c r="D155" s="5">
        <v>1</v>
      </c>
      <c r="E155" s="5">
        <v>149</v>
      </c>
      <c r="F155" s="5"/>
      <c r="G155" s="5">
        <v>273</v>
      </c>
    </row>
    <row r="156" spans="1:7">
      <c r="A156" s="9" t="s">
        <v>2044</v>
      </c>
      <c r="B156" s="5">
        <v>17</v>
      </c>
      <c r="C156" s="5">
        <v>106</v>
      </c>
      <c r="D156" s="5">
        <v>1</v>
      </c>
      <c r="E156" s="5">
        <v>149</v>
      </c>
      <c r="F156" s="5"/>
      <c r="G156" s="5">
        <v>273</v>
      </c>
    </row>
    <row r="157" spans="1:7">
      <c r="A157" s="7" t="s">
        <v>2064</v>
      </c>
      <c r="B157" s="5"/>
      <c r="C157" s="5">
        <v>4</v>
      </c>
      <c r="D157" s="5"/>
      <c r="E157" s="5">
        <v>4</v>
      </c>
      <c r="F157" s="5"/>
      <c r="G157" s="5">
        <v>8</v>
      </c>
    </row>
    <row r="158" spans="1:7">
      <c r="A158" s="8" t="s">
        <v>26</v>
      </c>
      <c r="B158" s="5"/>
      <c r="C158" s="5">
        <v>1</v>
      </c>
      <c r="D158" s="5"/>
      <c r="E158" s="5"/>
      <c r="F158" s="5"/>
      <c r="G158" s="5">
        <v>1</v>
      </c>
    </row>
    <row r="159" spans="1:7">
      <c r="A159" s="9" t="s">
        <v>2042</v>
      </c>
      <c r="B159" s="5"/>
      <c r="C159" s="5">
        <v>1</v>
      </c>
      <c r="D159" s="5"/>
      <c r="E159" s="5"/>
      <c r="F159" s="5"/>
      <c r="G159" s="5">
        <v>1</v>
      </c>
    </row>
    <row r="160" spans="1:7">
      <c r="A160" s="8" t="s">
        <v>98</v>
      </c>
      <c r="B160" s="5"/>
      <c r="C160" s="5"/>
      <c r="D160" s="5"/>
      <c r="E160" s="5">
        <v>1</v>
      </c>
      <c r="F160" s="5"/>
      <c r="G160" s="5">
        <v>1</v>
      </c>
    </row>
    <row r="161" spans="1:7">
      <c r="A161" s="9" t="s">
        <v>2042</v>
      </c>
      <c r="B161" s="5"/>
      <c r="C161" s="5"/>
      <c r="D161" s="5"/>
      <c r="E161" s="5">
        <v>1</v>
      </c>
      <c r="F161" s="5"/>
      <c r="G161" s="5">
        <v>1</v>
      </c>
    </row>
    <row r="162" spans="1:7">
      <c r="A162" s="8" t="s">
        <v>21</v>
      </c>
      <c r="B162" s="5"/>
      <c r="C162" s="5">
        <v>3</v>
      </c>
      <c r="D162" s="5"/>
      <c r="E162" s="5">
        <v>3</v>
      </c>
      <c r="F162" s="5"/>
      <c r="G162" s="5">
        <v>6</v>
      </c>
    </row>
    <row r="163" spans="1:7">
      <c r="A163" s="9" t="s">
        <v>2042</v>
      </c>
      <c r="B163" s="5"/>
      <c r="C163" s="5">
        <v>3</v>
      </c>
      <c r="D163" s="5"/>
      <c r="E163" s="5">
        <v>3</v>
      </c>
      <c r="F163" s="5"/>
      <c r="G163" s="5">
        <v>6</v>
      </c>
    </row>
    <row r="164" spans="1:7">
      <c r="A164" s="7" t="s">
        <v>2065</v>
      </c>
      <c r="B164" s="5">
        <v>6</v>
      </c>
      <c r="C164" s="5">
        <v>30</v>
      </c>
      <c r="D164" s="5"/>
      <c r="E164" s="5">
        <v>49</v>
      </c>
      <c r="F164" s="5"/>
      <c r="G164" s="5">
        <v>85</v>
      </c>
    </row>
    <row r="165" spans="1:7">
      <c r="A165" s="8" t="s">
        <v>26</v>
      </c>
      <c r="B165" s="5">
        <v>1</v>
      </c>
      <c r="C165" s="5">
        <v>2</v>
      </c>
      <c r="D165" s="5"/>
      <c r="E165" s="5"/>
      <c r="F165" s="5"/>
      <c r="G165" s="5">
        <v>3</v>
      </c>
    </row>
    <row r="166" spans="1:7">
      <c r="A166" s="9" t="s">
        <v>2040</v>
      </c>
      <c r="B166" s="5">
        <v>1</v>
      </c>
      <c r="C166" s="5">
        <v>2</v>
      </c>
      <c r="D166" s="5"/>
      <c r="E166" s="5"/>
      <c r="F166" s="5"/>
      <c r="G166" s="5">
        <v>3</v>
      </c>
    </row>
    <row r="167" spans="1:7">
      <c r="A167" s="8" t="s">
        <v>15</v>
      </c>
      <c r="B167" s="5"/>
      <c r="C167" s="5">
        <v>2</v>
      </c>
      <c r="D167" s="5"/>
      <c r="E167" s="5">
        <v>2</v>
      </c>
      <c r="F167" s="5"/>
      <c r="G167" s="5">
        <v>4</v>
      </c>
    </row>
    <row r="168" spans="1:7">
      <c r="A168" s="9" t="s">
        <v>2040</v>
      </c>
      <c r="B168" s="5"/>
      <c r="C168" s="5">
        <v>2</v>
      </c>
      <c r="D168" s="5"/>
      <c r="E168" s="5">
        <v>2</v>
      </c>
      <c r="F168" s="5"/>
      <c r="G168" s="5">
        <v>4</v>
      </c>
    </row>
    <row r="169" spans="1:7">
      <c r="A169" s="8" t="s">
        <v>98</v>
      </c>
      <c r="B169" s="5">
        <v>1</v>
      </c>
      <c r="C169" s="5">
        <v>2</v>
      </c>
      <c r="D169" s="5"/>
      <c r="E169" s="5">
        <v>1</v>
      </c>
      <c r="F169" s="5"/>
      <c r="G169" s="5">
        <v>4</v>
      </c>
    </row>
    <row r="170" spans="1:7">
      <c r="A170" s="9" t="s">
        <v>2040</v>
      </c>
      <c r="B170" s="5">
        <v>1</v>
      </c>
      <c r="C170" s="5">
        <v>2</v>
      </c>
      <c r="D170" s="5"/>
      <c r="E170" s="5">
        <v>1</v>
      </c>
      <c r="F170" s="5"/>
      <c r="G170" s="5">
        <v>4</v>
      </c>
    </row>
    <row r="171" spans="1:7">
      <c r="A171" s="8" t="s">
        <v>36</v>
      </c>
      <c r="B171" s="5"/>
      <c r="C171" s="5">
        <v>2</v>
      </c>
      <c r="D171" s="5"/>
      <c r="E171" s="5">
        <v>1</v>
      </c>
      <c r="F171" s="5"/>
      <c r="G171" s="5">
        <v>3</v>
      </c>
    </row>
    <row r="172" spans="1:7">
      <c r="A172" s="9" t="s">
        <v>2040</v>
      </c>
      <c r="B172" s="5"/>
      <c r="C172" s="5">
        <v>2</v>
      </c>
      <c r="D172" s="5"/>
      <c r="E172" s="5">
        <v>1</v>
      </c>
      <c r="F172" s="5"/>
      <c r="G172" s="5">
        <v>3</v>
      </c>
    </row>
    <row r="173" spans="1:7">
      <c r="A173" s="8" t="s">
        <v>40</v>
      </c>
      <c r="B173" s="5"/>
      <c r="C173" s="5">
        <v>2</v>
      </c>
      <c r="D173" s="5"/>
      <c r="E173" s="5">
        <v>3</v>
      </c>
      <c r="F173" s="5"/>
      <c r="G173" s="5">
        <v>5</v>
      </c>
    </row>
    <row r="174" spans="1:7">
      <c r="A174" s="9" t="s">
        <v>2040</v>
      </c>
      <c r="B174" s="5"/>
      <c r="C174" s="5">
        <v>2</v>
      </c>
      <c r="D174" s="5"/>
      <c r="E174" s="5">
        <v>3</v>
      </c>
      <c r="F174" s="5"/>
      <c r="G174" s="5">
        <v>5</v>
      </c>
    </row>
    <row r="175" spans="1:7">
      <c r="A175" s="8" t="s">
        <v>107</v>
      </c>
      <c r="B175" s="5"/>
      <c r="C175" s="5">
        <v>1</v>
      </c>
      <c r="D175" s="5"/>
      <c r="E175" s="5">
        <v>3</v>
      </c>
      <c r="F175" s="5"/>
      <c r="G175" s="5">
        <v>4</v>
      </c>
    </row>
    <row r="176" spans="1:7">
      <c r="A176" s="9" t="s">
        <v>2040</v>
      </c>
      <c r="B176" s="5"/>
      <c r="C176" s="5">
        <v>1</v>
      </c>
      <c r="D176" s="5"/>
      <c r="E176" s="5">
        <v>3</v>
      </c>
      <c r="F176" s="5"/>
      <c r="G176" s="5">
        <v>4</v>
      </c>
    </row>
    <row r="177" spans="1:7">
      <c r="A177" s="8" t="s">
        <v>21</v>
      </c>
      <c r="B177" s="5">
        <v>4</v>
      </c>
      <c r="C177" s="5">
        <v>19</v>
      </c>
      <c r="D177" s="5"/>
      <c r="E177" s="5">
        <v>39</v>
      </c>
      <c r="F177" s="5"/>
      <c r="G177" s="5">
        <v>62</v>
      </c>
    </row>
    <row r="178" spans="1:7">
      <c r="A178" s="9" t="s">
        <v>2040</v>
      </c>
      <c r="B178" s="5">
        <v>4</v>
      </c>
      <c r="C178" s="5">
        <v>19</v>
      </c>
      <c r="D178" s="5"/>
      <c r="E178" s="5">
        <v>39</v>
      </c>
      <c r="F178" s="5"/>
      <c r="G178" s="5">
        <v>62</v>
      </c>
    </row>
    <row r="179" spans="1:7">
      <c r="A179" s="7" t="s">
        <v>2066</v>
      </c>
      <c r="B179" s="5"/>
      <c r="C179" s="5">
        <v>9</v>
      </c>
      <c r="D179" s="5"/>
      <c r="E179" s="5">
        <v>5</v>
      </c>
      <c r="F179" s="5"/>
      <c r="G179" s="5">
        <v>14</v>
      </c>
    </row>
    <row r="180" spans="1:7">
      <c r="A180" s="8" t="s">
        <v>26</v>
      </c>
      <c r="B180" s="5"/>
      <c r="C180" s="5">
        <v>1</v>
      </c>
      <c r="D180" s="5"/>
      <c r="E180" s="5">
        <v>1</v>
      </c>
      <c r="F180" s="5"/>
      <c r="G180" s="5">
        <v>2</v>
      </c>
    </row>
    <row r="181" spans="1:7">
      <c r="A181" s="9" t="s">
        <v>2036</v>
      </c>
      <c r="B181" s="5"/>
      <c r="C181" s="5">
        <v>1</v>
      </c>
      <c r="D181" s="5"/>
      <c r="E181" s="5">
        <v>1</v>
      </c>
      <c r="F181" s="5"/>
      <c r="G181" s="5">
        <v>2</v>
      </c>
    </row>
    <row r="182" spans="1:7">
      <c r="A182" s="8" t="s">
        <v>36</v>
      </c>
      <c r="B182" s="5"/>
      <c r="C182" s="5">
        <v>1</v>
      </c>
      <c r="D182" s="5"/>
      <c r="E182" s="5"/>
      <c r="F182" s="5"/>
      <c r="G182" s="5">
        <v>1</v>
      </c>
    </row>
    <row r="183" spans="1:7">
      <c r="A183" s="9" t="s">
        <v>2036</v>
      </c>
      <c r="B183" s="5"/>
      <c r="C183" s="5">
        <v>1</v>
      </c>
      <c r="D183" s="5"/>
      <c r="E183" s="5"/>
      <c r="F183" s="5"/>
      <c r="G183" s="5">
        <v>1</v>
      </c>
    </row>
    <row r="184" spans="1:7">
      <c r="A184" s="8" t="s">
        <v>21</v>
      </c>
      <c r="B184" s="5"/>
      <c r="C184" s="5">
        <v>7</v>
      </c>
      <c r="D184" s="5"/>
      <c r="E184" s="5">
        <v>4</v>
      </c>
      <c r="F184" s="5"/>
      <c r="G184" s="5">
        <v>11</v>
      </c>
    </row>
    <row r="185" spans="1:7">
      <c r="A185" s="9" t="s">
        <v>2036</v>
      </c>
      <c r="B185" s="5"/>
      <c r="C185" s="5">
        <v>7</v>
      </c>
      <c r="D185" s="5"/>
      <c r="E185" s="5">
        <v>4</v>
      </c>
      <c r="F185" s="5"/>
      <c r="G185" s="5">
        <v>11</v>
      </c>
    </row>
    <row r="186" spans="1:7">
      <c r="A186" s="7" t="s">
        <v>2067</v>
      </c>
      <c r="B186" s="5">
        <v>1</v>
      </c>
      <c r="C186" s="5">
        <v>5</v>
      </c>
      <c r="D186" s="5">
        <v>1</v>
      </c>
      <c r="E186" s="5">
        <v>9</v>
      </c>
      <c r="F186" s="5"/>
      <c r="G186" s="5">
        <v>16</v>
      </c>
    </row>
    <row r="187" spans="1:7">
      <c r="A187" s="8" t="s">
        <v>15</v>
      </c>
      <c r="B187" s="5"/>
      <c r="C187" s="5"/>
      <c r="D187" s="5"/>
      <c r="E187" s="5">
        <v>1</v>
      </c>
      <c r="F187" s="5"/>
      <c r="G187" s="5">
        <v>1</v>
      </c>
    </row>
    <row r="188" spans="1:7">
      <c r="A188" s="9" t="s">
        <v>2036</v>
      </c>
      <c r="B188" s="5"/>
      <c r="C188" s="5"/>
      <c r="D188" s="5"/>
      <c r="E188" s="5">
        <v>1</v>
      </c>
      <c r="F188" s="5"/>
      <c r="G188" s="5">
        <v>1</v>
      </c>
    </row>
    <row r="189" spans="1:7">
      <c r="A189" s="8" t="s">
        <v>98</v>
      </c>
      <c r="B189" s="5"/>
      <c r="C189" s="5"/>
      <c r="D189" s="5"/>
      <c r="E189" s="5">
        <v>2</v>
      </c>
      <c r="F189" s="5"/>
      <c r="G189" s="5">
        <v>2</v>
      </c>
    </row>
    <row r="190" spans="1:7">
      <c r="A190" s="9" t="s">
        <v>2036</v>
      </c>
      <c r="B190" s="5"/>
      <c r="C190" s="5"/>
      <c r="D190" s="5"/>
      <c r="E190" s="5">
        <v>2</v>
      </c>
      <c r="F190" s="5"/>
      <c r="G190" s="5">
        <v>2</v>
      </c>
    </row>
    <row r="191" spans="1:7">
      <c r="A191" s="8" t="s">
        <v>40</v>
      </c>
      <c r="B191" s="5"/>
      <c r="C191" s="5"/>
      <c r="D191" s="5">
        <v>1</v>
      </c>
      <c r="E191" s="5">
        <v>2</v>
      </c>
      <c r="F191" s="5"/>
      <c r="G191" s="5">
        <v>3</v>
      </c>
    </row>
    <row r="192" spans="1:7">
      <c r="A192" s="9" t="s">
        <v>2036</v>
      </c>
      <c r="B192" s="5"/>
      <c r="C192" s="5"/>
      <c r="D192" s="5">
        <v>1</v>
      </c>
      <c r="E192" s="5">
        <v>2</v>
      </c>
      <c r="F192" s="5"/>
      <c r="G192" s="5">
        <v>3</v>
      </c>
    </row>
    <row r="193" spans="1:7">
      <c r="A193" s="8" t="s">
        <v>107</v>
      </c>
      <c r="B193" s="5"/>
      <c r="C193" s="5">
        <v>2</v>
      </c>
      <c r="D193" s="5"/>
      <c r="E193" s="5"/>
      <c r="F193" s="5"/>
      <c r="G193" s="5">
        <v>2</v>
      </c>
    </row>
    <row r="194" spans="1:7">
      <c r="A194" s="9" t="s">
        <v>2036</v>
      </c>
      <c r="B194" s="5"/>
      <c r="C194" s="5">
        <v>2</v>
      </c>
      <c r="D194" s="5"/>
      <c r="E194" s="5"/>
      <c r="F194" s="5"/>
      <c r="G194" s="5">
        <v>2</v>
      </c>
    </row>
    <row r="195" spans="1:7">
      <c r="A195" s="8" t="s">
        <v>21</v>
      </c>
      <c r="B195" s="5">
        <v>1</v>
      </c>
      <c r="C195" s="5">
        <v>3</v>
      </c>
      <c r="D195" s="5"/>
      <c r="E195" s="5">
        <v>4</v>
      </c>
      <c r="F195" s="5"/>
      <c r="G195" s="5">
        <v>8</v>
      </c>
    </row>
    <row r="196" spans="1:7">
      <c r="A196" s="9" t="s">
        <v>2036</v>
      </c>
      <c r="B196" s="5">
        <v>1</v>
      </c>
      <c r="C196" s="5">
        <v>3</v>
      </c>
      <c r="D196" s="5"/>
      <c r="E196" s="5">
        <v>4</v>
      </c>
      <c r="F196" s="5"/>
      <c r="G196" s="5">
        <v>8</v>
      </c>
    </row>
    <row r="197" spans="1:7">
      <c r="A197" s="7" t="s">
        <v>2068</v>
      </c>
      <c r="B197" s="5">
        <v>3</v>
      </c>
      <c r="C197" s="5">
        <v>3</v>
      </c>
      <c r="D197" s="5"/>
      <c r="E197" s="5">
        <v>11</v>
      </c>
      <c r="F197" s="5"/>
      <c r="G197" s="5">
        <v>17</v>
      </c>
    </row>
    <row r="198" spans="1:7">
      <c r="A198" s="8" t="s">
        <v>40</v>
      </c>
      <c r="B198" s="5">
        <v>1</v>
      </c>
      <c r="C198" s="5"/>
      <c r="D198" s="5"/>
      <c r="E198" s="5">
        <v>2</v>
      </c>
      <c r="F198" s="5"/>
      <c r="G198" s="5">
        <v>3</v>
      </c>
    </row>
    <row r="199" spans="1:7">
      <c r="A199" s="9" t="s">
        <v>2036</v>
      </c>
      <c r="B199" s="5">
        <v>1</v>
      </c>
      <c r="C199" s="5"/>
      <c r="D199" s="5"/>
      <c r="E199" s="5">
        <v>2</v>
      </c>
      <c r="F199" s="5"/>
      <c r="G199" s="5">
        <v>3</v>
      </c>
    </row>
    <row r="200" spans="1:7">
      <c r="A200" s="8" t="s">
        <v>21</v>
      </c>
      <c r="B200" s="5">
        <v>2</v>
      </c>
      <c r="C200" s="5">
        <v>3</v>
      </c>
      <c r="D200" s="5"/>
      <c r="E200" s="5">
        <v>9</v>
      </c>
      <c r="F200" s="5"/>
      <c r="G200" s="5">
        <v>14</v>
      </c>
    </row>
    <row r="201" spans="1:7">
      <c r="A201" s="9" t="s">
        <v>2036</v>
      </c>
      <c r="B201" s="5">
        <v>2</v>
      </c>
      <c r="C201" s="5">
        <v>3</v>
      </c>
      <c r="D201" s="5"/>
      <c r="E201" s="5">
        <v>9</v>
      </c>
      <c r="F201" s="5"/>
      <c r="G201" s="5">
        <v>14</v>
      </c>
    </row>
    <row r="202" spans="1:7">
      <c r="A202" s="7" t="s">
        <v>2069</v>
      </c>
      <c r="B202" s="5"/>
      <c r="C202" s="5">
        <v>7</v>
      </c>
      <c r="D202" s="5"/>
      <c r="E202" s="5">
        <v>14</v>
      </c>
      <c r="F202" s="5"/>
      <c r="G202" s="5">
        <v>21</v>
      </c>
    </row>
    <row r="203" spans="1:7">
      <c r="A203" s="8" t="s">
        <v>36</v>
      </c>
      <c r="B203" s="5"/>
      <c r="C203" s="5"/>
      <c r="D203" s="5"/>
      <c r="E203" s="5">
        <v>2</v>
      </c>
      <c r="F203" s="5"/>
      <c r="G203" s="5">
        <v>2</v>
      </c>
    </row>
    <row r="204" spans="1:7">
      <c r="A204" s="9" t="s">
        <v>2042</v>
      </c>
      <c r="B204" s="5"/>
      <c r="C204" s="5"/>
      <c r="D204" s="5"/>
      <c r="E204" s="5">
        <v>2</v>
      </c>
      <c r="F204" s="5"/>
      <c r="G204" s="5">
        <v>2</v>
      </c>
    </row>
    <row r="205" spans="1:7">
      <c r="A205" s="8" t="s">
        <v>40</v>
      </c>
      <c r="B205" s="5"/>
      <c r="C205" s="5">
        <v>1</v>
      </c>
      <c r="D205" s="5"/>
      <c r="E205" s="5"/>
      <c r="F205" s="5"/>
      <c r="G205" s="5">
        <v>1</v>
      </c>
    </row>
    <row r="206" spans="1:7">
      <c r="A206" s="9" t="s">
        <v>2042</v>
      </c>
      <c r="B206" s="5"/>
      <c r="C206" s="5">
        <v>1</v>
      </c>
      <c r="D206" s="5"/>
      <c r="E206" s="5"/>
      <c r="F206" s="5"/>
      <c r="G206" s="5">
        <v>1</v>
      </c>
    </row>
    <row r="207" spans="1:7">
      <c r="A207" s="8" t="s">
        <v>107</v>
      </c>
      <c r="B207" s="5"/>
      <c r="C207" s="5">
        <v>1</v>
      </c>
      <c r="D207" s="5"/>
      <c r="E207" s="5"/>
      <c r="F207" s="5"/>
      <c r="G207" s="5">
        <v>1</v>
      </c>
    </row>
    <row r="208" spans="1:7">
      <c r="A208" s="9" t="s">
        <v>2042</v>
      </c>
      <c r="B208" s="5"/>
      <c r="C208" s="5">
        <v>1</v>
      </c>
      <c r="D208" s="5"/>
      <c r="E208" s="5"/>
      <c r="F208" s="5"/>
      <c r="G208" s="5">
        <v>1</v>
      </c>
    </row>
    <row r="209" spans="1:7">
      <c r="A209" s="8" t="s">
        <v>21</v>
      </c>
      <c r="B209" s="5"/>
      <c r="C209" s="5">
        <v>5</v>
      </c>
      <c r="D209" s="5"/>
      <c r="E209" s="5">
        <v>12</v>
      </c>
      <c r="F209" s="5"/>
      <c r="G209" s="5">
        <v>17</v>
      </c>
    </row>
    <row r="210" spans="1:7">
      <c r="A210" s="9" t="s">
        <v>2042</v>
      </c>
      <c r="B210" s="5"/>
      <c r="C210" s="5">
        <v>5</v>
      </c>
      <c r="D210" s="5"/>
      <c r="E210" s="5">
        <v>12</v>
      </c>
      <c r="F210" s="5"/>
      <c r="G210" s="5">
        <v>17</v>
      </c>
    </row>
    <row r="211" spans="1:7">
      <c r="A211" s="7" t="s">
        <v>2070</v>
      </c>
      <c r="B211" s="5">
        <v>1</v>
      </c>
      <c r="C211" s="5">
        <v>15</v>
      </c>
      <c r="D211" s="5">
        <v>2</v>
      </c>
      <c r="E211" s="5">
        <v>17</v>
      </c>
      <c r="F211" s="5"/>
      <c r="G211" s="5">
        <v>35</v>
      </c>
    </row>
    <row r="212" spans="1:7">
      <c r="A212" s="8" t="s">
        <v>26</v>
      </c>
      <c r="B212" s="5"/>
      <c r="C212" s="5">
        <v>1</v>
      </c>
      <c r="D212" s="5"/>
      <c r="E212" s="5">
        <v>1</v>
      </c>
      <c r="F212" s="5"/>
      <c r="G212" s="5">
        <v>2</v>
      </c>
    </row>
    <row r="213" spans="1:7">
      <c r="A213" s="9" t="s">
        <v>2038</v>
      </c>
      <c r="B213" s="5"/>
      <c r="C213" s="5">
        <v>1</v>
      </c>
      <c r="D213" s="5"/>
      <c r="E213" s="5">
        <v>1</v>
      </c>
      <c r="F213" s="5"/>
      <c r="G213" s="5">
        <v>2</v>
      </c>
    </row>
    <row r="214" spans="1:7">
      <c r="A214" s="8" t="s">
        <v>98</v>
      </c>
      <c r="B214" s="5"/>
      <c r="C214" s="5"/>
      <c r="D214" s="5">
        <v>1</v>
      </c>
      <c r="E214" s="5">
        <v>1</v>
      </c>
      <c r="F214" s="5"/>
      <c r="G214" s="5">
        <v>2</v>
      </c>
    </row>
    <row r="215" spans="1:7">
      <c r="A215" s="9" t="s">
        <v>2038</v>
      </c>
      <c r="B215" s="5"/>
      <c r="C215" s="5"/>
      <c r="D215" s="5">
        <v>1</v>
      </c>
      <c r="E215" s="5">
        <v>1</v>
      </c>
      <c r="F215" s="5"/>
      <c r="G215" s="5">
        <v>2</v>
      </c>
    </row>
    <row r="216" spans="1:7">
      <c r="A216" s="8" t="s">
        <v>36</v>
      </c>
      <c r="B216" s="5"/>
      <c r="C216" s="5"/>
      <c r="D216" s="5"/>
      <c r="E216" s="5">
        <v>1</v>
      </c>
      <c r="F216" s="5"/>
      <c r="G216" s="5">
        <v>1</v>
      </c>
    </row>
    <row r="217" spans="1:7">
      <c r="A217" s="9" t="s">
        <v>2038</v>
      </c>
      <c r="B217" s="5"/>
      <c r="C217" s="5"/>
      <c r="D217" s="5"/>
      <c r="E217" s="5">
        <v>1</v>
      </c>
      <c r="F217" s="5"/>
      <c r="G217" s="5">
        <v>1</v>
      </c>
    </row>
    <row r="218" spans="1:7">
      <c r="A218" s="8" t="s">
        <v>40</v>
      </c>
      <c r="B218" s="5"/>
      <c r="C218" s="5"/>
      <c r="D218" s="5"/>
      <c r="E218" s="5">
        <v>2</v>
      </c>
      <c r="F218" s="5"/>
      <c r="G218" s="5">
        <v>2</v>
      </c>
    </row>
    <row r="219" spans="1:7">
      <c r="A219" s="9" t="s">
        <v>2038</v>
      </c>
      <c r="B219" s="5"/>
      <c r="C219" s="5"/>
      <c r="D219" s="5"/>
      <c r="E219" s="5">
        <v>2</v>
      </c>
      <c r="F219" s="5"/>
      <c r="G219" s="5">
        <v>2</v>
      </c>
    </row>
    <row r="220" spans="1:7">
      <c r="A220" s="8" t="s">
        <v>107</v>
      </c>
      <c r="B220" s="5"/>
      <c r="C220" s="5">
        <v>1</v>
      </c>
      <c r="D220" s="5"/>
      <c r="E220" s="5">
        <v>1</v>
      </c>
      <c r="F220" s="5"/>
      <c r="G220" s="5">
        <v>2</v>
      </c>
    </row>
    <row r="221" spans="1:7">
      <c r="A221" s="9" t="s">
        <v>2038</v>
      </c>
      <c r="B221" s="5"/>
      <c r="C221" s="5">
        <v>1</v>
      </c>
      <c r="D221" s="5"/>
      <c r="E221" s="5">
        <v>1</v>
      </c>
      <c r="F221" s="5"/>
      <c r="G221" s="5">
        <v>2</v>
      </c>
    </row>
    <row r="222" spans="1:7">
      <c r="A222" s="8" t="s">
        <v>21</v>
      </c>
      <c r="B222" s="5">
        <v>1</v>
      </c>
      <c r="C222" s="5">
        <v>13</v>
      </c>
      <c r="D222" s="5">
        <v>1</v>
      </c>
      <c r="E222" s="5">
        <v>11</v>
      </c>
      <c r="F222" s="5"/>
      <c r="G222" s="5">
        <v>26</v>
      </c>
    </row>
    <row r="223" spans="1:7">
      <c r="A223" s="9" t="s">
        <v>2038</v>
      </c>
      <c r="B223" s="5">
        <v>1</v>
      </c>
      <c r="C223" s="5">
        <v>13</v>
      </c>
      <c r="D223" s="5">
        <v>1</v>
      </c>
      <c r="E223" s="5">
        <v>11</v>
      </c>
      <c r="F223" s="5"/>
      <c r="G223" s="5">
        <v>26</v>
      </c>
    </row>
    <row r="224" spans="1:7">
      <c r="A224" s="7" t="s">
        <v>2071</v>
      </c>
      <c r="B224" s="5"/>
      <c r="C224" s="5">
        <v>16</v>
      </c>
      <c r="D224" s="5">
        <v>1</v>
      </c>
      <c r="E224" s="5">
        <v>28</v>
      </c>
      <c r="F224" s="5"/>
      <c r="G224" s="5">
        <v>45</v>
      </c>
    </row>
    <row r="225" spans="1:7">
      <c r="A225" s="8" t="s">
        <v>26</v>
      </c>
      <c r="B225" s="5"/>
      <c r="C225" s="5"/>
      <c r="D225" s="5"/>
      <c r="E225" s="5">
        <v>1</v>
      </c>
      <c r="F225" s="5"/>
      <c r="G225" s="5">
        <v>1</v>
      </c>
    </row>
    <row r="226" spans="1:7">
      <c r="A226" s="9" t="s">
        <v>2043</v>
      </c>
      <c r="B226" s="5"/>
      <c r="C226" s="5"/>
      <c r="D226" s="5"/>
      <c r="E226" s="5">
        <v>1</v>
      </c>
      <c r="F226" s="5"/>
      <c r="G226" s="5">
        <v>1</v>
      </c>
    </row>
    <row r="227" spans="1:7">
      <c r="A227" s="8" t="s">
        <v>15</v>
      </c>
      <c r="B227" s="5"/>
      <c r="C227" s="5"/>
      <c r="D227" s="5"/>
      <c r="E227" s="5">
        <v>3</v>
      </c>
      <c r="F227" s="5"/>
      <c r="G227" s="5">
        <v>3</v>
      </c>
    </row>
    <row r="228" spans="1:7">
      <c r="A228" s="9" t="s">
        <v>2043</v>
      </c>
      <c r="B228" s="5"/>
      <c r="C228" s="5"/>
      <c r="D228" s="5"/>
      <c r="E228" s="5">
        <v>3</v>
      </c>
      <c r="F228" s="5"/>
      <c r="G228" s="5">
        <v>3</v>
      </c>
    </row>
    <row r="229" spans="1:7">
      <c r="A229" s="8" t="s">
        <v>98</v>
      </c>
      <c r="B229" s="5"/>
      <c r="C229" s="5"/>
      <c r="D229" s="5"/>
      <c r="E229" s="5">
        <v>1</v>
      </c>
      <c r="F229" s="5"/>
      <c r="G229" s="5">
        <v>1</v>
      </c>
    </row>
    <row r="230" spans="1:7">
      <c r="A230" s="9" t="s">
        <v>2043</v>
      </c>
      <c r="B230" s="5"/>
      <c r="C230" s="5"/>
      <c r="D230" s="5"/>
      <c r="E230" s="5">
        <v>1</v>
      </c>
      <c r="F230" s="5"/>
      <c r="G230" s="5">
        <v>1</v>
      </c>
    </row>
    <row r="231" spans="1:7">
      <c r="A231" s="8" t="s">
        <v>36</v>
      </c>
      <c r="B231" s="5"/>
      <c r="C231" s="5">
        <v>1</v>
      </c>
      <c r="D231" s="5"/>
      <c r="E231" s="5"/>
      <c r="F231" s="5"/>
      <c r="G231" s="5">
        <v>1</v>
      </c>
    </row>
    <row r="232" spans="1:7">
      <c r="A232" s="9" t="s">
        <v>2043</v>
      </c>
      <c r="B232" s="5"/>
      <c r="C232" s="5">
        <v>1</v>
      </c>
      <c r="D232" s="5"/>
      <c r="E232" s="5"/>
      <c r="F232" s="5"/>
      <c r="G232" s="5">
        <v>1</v>
      </c>
    </row>
    <row r="233" spans="1:7">
      <c r="A233" s="8" t="s">
        <v>40</v>
      </c>
      <c r="B233" s="5"/>
      <c r="C233" s="5">
        <v>1</v>
      </c>
      <c r="D233" s="5"/>
      <c r="E233" s="5">
        <v>1</v>
      </c>
      <c r="F233" s="5"/>
      <c r="G233" s="5">
        <v>2</v>
      </c>
    </row>
    <row r="234" spans="1:7">
      <c r="A234" s="9" t="s">
        <v>2043</v>
      </c>
      <c r="B234" s="5"/>
      <c r="C234" s="5">
        <v>1</v>
      </c>
      <c r="D234" s="5"/>
      <c r="E234" s="5">
        <v>1</v>
      </c>
      <c r="F234" s="5"/>
      <c r="G234" s="5">
        <v>2</v>
      </c>
    </row>
    <row r="235" spans="1:7">
      <c r="A235" s="8" t="s">
        <v>107</v>
      </c>
      <c r="B235" s="5"/>
      <c r="C235" s="5"/>
      <c r="D235" s="5"/>
      <c r="E235" s="5">
        <v>3</v>
      </c>
      <c r="F235" s="5"/>
      <c r="G235" s="5">
        <v>3</v>
      </c>
    </row>
    <row r="236" spans="1:7">
      <c r="A236" s="9" t="s">
        <v>2043</v>
      </c>
      <c r="B236" s="5"/>
      <c r="C236" s="5"/>
      <c r="D236" s="5"/>
      <c r="E236" s="5">
        <v>3</v>
      </c>
      <c r="F236" s="5"/>
      <c r="G236" s="5">
        <v>3</v>
      </c>
    </row>
    <row r="237" spans="1:7">
      <c r="A237" s="8" t="s">
        <v>21</v>
      </c>
      <c r="B237" s="5"/>
      <c r="C237" s="5">
        <v>14</v>
      </c>
      <c r="D237" s="5">
        <v>1</v>
      </c>
      <c r="E237" s="5">
        <v>19</v>
      </c>
      <c r="F237" s="5"/>
      <c r="G237" s="5">
        <v>34</v>
      </c>
    </row>
    <row r="238" spans="1:7">
      <c r="A238" s="9" t="s">
        <v>2043</v>
      </c>
      <c r="B238" s="5"/>
      <c r="C238" s="5">
        <v>14</v>
      </c>
      <c r="D238" s="5">
        <v>1</v>
      </c>
      <c r="E238" s="5">
        <v>19</v>
      </c>
      <c r="F238" s="5"/>
      <c r="G238" s="5">
        <v>34</v>
      </c>
    </row>
    <row r="239" spans="1:7">
      <c r="A239" s="7" t="s">
        <v>2072</v>
      </c>
      <c r="B239" s="5">
        <v>2</v>
      </c>
      <c r="C239" s="5">
        <v>12</v>
      </c>
      <c r="D239" s="5">
        <v>1</v>
      </c>
      <c r="E239" s="5">
        <v>36</v>
      </c>
      <c r="F239" s="5"/>
      <c r="G239" s="5">
        <v>51</v>
      </c>
    </row>
    <row r="240" spans="1:7">
      <c r="A240" s="8" t="s">
        <v>26</v>
      </c>
      <c r="B240" s="5"/>
      <c r="C240" s="5">
        <v>1</v>
      </c>
      <c r="D240" s="5"/>
      <c r="E240" s="5">
        <v>4</v>
      </c>
      <c r="F240" s="5"/>
      <c r="G240" s="5">
        <v>5</v>
      </c>
    </row>
    <row r="241" spans="1:7">
      <c r="A241" s="9" t="s">
        <v>2043</v>
      </c>
      <c r="B241" s="5"/>
      <c r="C241" s="5">
        <v>1</v>
      </c>
      <c r="D241" s="5"/>
      <c r="E241" s="5">
        <v>4</v>
      </c>
      <c r="F241" s="5"/>
      <c r="G241" s="5">
        <v>5</v>
      </c>
    </row>
    <row r="242" spans="1:7">
      <c r="A242" s="8" t="s">
        <v>15</v>
      </c>
      <c r="B242" s="5"/>
      <c r="C242" s="5"/>
      <c r="D242" s="5">
        <v>1</v>
      </c>
      <c r="E242" s="5">
        <v>1</v>
      </c>
      <c r="F242" s="5"/>
      <c r="G242" s="5">
        <v>2</v>
      </c>
    </row>
    <row r="243" spans="1:7">
      <c r="A243" s="9" t="s">
        <v>2043</v>
      </c>
      <c r="B243" s="5"/>
      <c r="C243" s="5"/>
      <c r="D243" s="5">
        <v>1</v>
      </c>
      <c r="E243" s="5">
        <v>1</v>
      </c>
      <c r="F243" s="5"/>
      <c r="G243" s="5">
        <v>2</v>
      </c>
    </row>
    <row r="244" spans="1:7">
      <c r="A244" s="8" t="s">
        <v>36</v>
      </c>
      <c r="B244" s="5"/>
      <c r="C244" s="5">
        <v>1</v>
      </c>
      <c r="D244" s="5"/>
      <c r="E244" s="5"/>
      <c r="F244" s="5"/>
      <c r="G244" s="5">
        <v>1</v>
      </c>
    </row>
    <row r="245" spans="1:7">
      <c r="A245" s="9" t="s">
        <v>2043</v>
      </c>
      <c r="B245" s="5"/>
      <c r="C245" s="5">
        <v>1</v>
      </c>
      <c r="D245" s="5"/>
      <c r="E245" s="5"/>
      <c r="F245" s="5"/>
      <c r="G245" s="5">
        <v>1</v>
      </c>
    </row>
    <row r="246" spans="1:7">
      <c r="A246" s="8" t="s">
        <v>40</v>
      </c>
      <c r="B246" s="5"/>
      <c r="C246" s="5"/>
      <c r="D246" s="5"/>
      <c r="E246" s="5">
        <v>3</v>
      </c>
      <c r="F246" s="5"/>
      <c r="G246" s="5">
        <v>3</v>
      </c>
    </row>
    <row r="247" spans="1:7">
      <c r="A247" s="9" t="s">
        <v>2043</v>
      </c>
      <c r="B247" s="5"/>
      <c r="C247" s="5"/>
      <c r="D247" s="5"/>
      <c r="E247" s="5">
        <v>3</v>
      </c>
      <c r="F247" s="5"/>
      <c r="G247" s="5">
        <v>3</v>
      </c>
    </row>
    <row r="248" spans="1:7">
      <c r="A248" s="8" t="s">
        <v>107</v>
      </c>
      <c r="B248" s="5"/>
      <c r="C248" s="5"/>
      <c r="D248" s="5"/>
      <c r="E248" s="5">
        <v>2</v>
      </c>
      <c r="F248" s="5"/>
      <c r="G248" s="5">
        <v>2</v>
      </c>
    </row>
    <row r="249" spans="1:7">
      <c r="A249" s="9" t="s">
        <v>2043</v>
      </c>
      <c r="B249" s="5"/>
      <c r="C249" s="5"/>
      <c r="D249" s="5"/>
      <c r="E249" s="5">
        <v>2</v>
      </c>
      <c r="F249" s="5"/>
      <c r="G249" s="5">
        <v>2</v>
      </c>
    </row>
    <row r="250" spans="1:7">
      <c r="A250" s="8" t="s">
        <v>21</v>
      </c>
      <c r="B250" s="5">
        <v>2</v>
      </c>
      <c r="C250" s="5">
        <v>10</v>
      </c>
      <c r="D250" s="5"/>
      <c r="E250" s="5">
        <v>26</v>
      </c>
      <c r="F250" s="5"/>
      <c r="G250" s="5">
        <v>38</v>
      </c>
    </row>
    <row r="251" spans="1:7">
      <c r="A251" s="9" t="s">
        <v>2043</v>
      </c>
      <c r="B251" s="5">
        <v>2</v>
      </c>
      <c r="C251" s="5">
        <v>10</v>
      </c>
      <c r="D251" s="5"/>
      <c r="E251" s="5">
        <v>26</v>
      </c>
      <c r="F251" s="5"/>
      <c r="G251" s="5">
        <v>38</v>
      </c>
    </row>
    <row r="252" spans="1:7">
      <c r="A252" s="7" t="s">
        <v>2073</v>
      </c>
      <c r="B252" s="5"/>
      <c r="C252" s="5"/>
      <c r="D252" s="5"/>
      <c r="E252" s="5">
        <v>3</v>
      </c>
      <c r="F252" s="5"/>
      <c r="G252" s="5">
        <v>3</v>
      </c>
    </row>
    <row r="253" spans="1:7">
      <c r="A253" s="8" t="s">
        <v>21</v>
      </c>
      <c r="B253" s="5"/>
      <c r="C253" s="5"/>
      <c r="D253" s="5"/>
      <c r="E253" s="5">
        <v>3</v>
      </c>
      <c r="F253" s="5"/>
      <c r="G253" s="5">
        <v>3</v>
      </c>
    </row>
    <row r="254" spans="1:7">
      <c r="A254" s="9" t="s">
        <v>2040</v>
      </c>
      <c r="B254" s="5"/>
      <c r="C254" s="5"/>
      <c r="D254" s="5"/>
      <c r="E254" s="5">
        <v>3</v>
      </c>
      <c r="F254" s="5"/>
      <c r="G254" s="5">
        <v>3</v>
      </c>
    </row>
    <row r="255" spans="1:7">
      <c r="A255" s="7" t="s">
        <v>2045</v>
      </c>
      <c r="B255" s="5"/>
      <c r="C255" s="5"/>
      <c r="D255" s="5"/>
      <c r="E255" s="5"/>
      <c r="F255" s="5"/>
      <c r="G255" s="5"/>
    </row>
    <row r="256" spans="1:7">
      <c r="A256" s="7" t="s">
        <v>2046</v>
      </c>
      <c r="B256" s="5">
        <v>57</v>
      </c>
      <c r="C256" s="5">
        <v>364</v>
      </c>
      <c r="D256" s="5">
        <v>14</v>
      </c>
      <c r="E256" s="5">
        <v>565</v>
      </c>
      <c r="F256" s="5"/>
      <c r="G256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05B0-0263-C741-BB68-B0426F31A882}">
  <dimension ref="A1:G19"/>
  <sheetViews>
    <sheetView zoomScale="109" workbookViewId="0">
      <selection activeCell="A4" sqref="A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>
      <c r="A1" s="6" t="s">
        <v>2088</v>
      </c>
      <c r="B1" t="s">
        <v>2047</v>
      </c>
    </row>
    <row r="2" spans="1:7">
      <c r="A2" s="6" t="s">
        <v>2031</v>
      </c>
      <c r="B2" t="s">
        <v>2047</v>
      </c>
    </row>
    <row r="4" spans="1:7">
      <c r="A4" s="6" t="s">
        <v>2033</v>
      </c>
      <c r="B4" s="6" t="s">
        <v>2048</v>
      </c>
    </row>
    <row r="5" spans="1:7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  <c r="G5" t="s">
        <v>2046</v>
      </c>
    </row>
    <row r="6" spans="1:7">
      <c r="A6" s="7" t="s">
        <v>2045</v>
      </c>
      <c r="B6" s="5"/>
      <c r="C6" s="5"/>
      <c r="D6" s="5"/>
      <c r="E6" s="5"/>
      <c r="F6" s="5"/>
      <c r="G6" s="5"/>
    </row>
    <row r="7" spans="1:7">
      <c r="A7" s="7" t="s">
        <v>2076</v>
      </c>
      <c r="B7" s="5">
        <v>6</v>
      </c>
      <c r="C7" s="5">
        <v>36</v>
      </c>
      <c r="D7" s="5">
        <v>1</v>
      </c>
      <c r="E7" s="5">
        <v>49</v>
      </c>
      <c r="F7" s="5"/>
      <c r="G7" s="5">
        <v>92</v>
      </c>
    </row>
    <row r="8" spans="1:7">
      <c r="A8" s="7" t="s">
        <v>2077</v>
      </c>
      <c r="B8" s="5">
        <v>7</v>
      </c>
      <c r="C8" s="5">
        <v>28</v>
      </c>
      <c r="D8" s="5"/>
      <c r="E8" s="5">
        <v>44</v>
      </c>
      <c r="F8" s="5"/>
      <c r="G8" s="5">
        <v>79</v>
      </c>
    </row>
    <row r="9" spans="1:7">
      <c r="A9" s="7" t="s">
        <v>2078</v>
      </c>
      <c r="B9" s="5">
        <v>4</v>
      </c>
      <c r="C9" s="5">
        <v>33</v>
      </c>
      <c r="D9" s="5"/>
      <c r="E9" s="5">
        <v>49</v>
      </c>
      <c r="F9" s="5"/>
      <c r="G9" s="5">
        <v>86</v>
      </c>
    </row>
    <row r="10" spans="1:7">
      <c r="A10" s="7" t="s">
        <v>2079</v>
      </c>
      <c r="B10" s="5">
        <v>1</v>
      </c>
      <c r="C10" s="5">
        <v>30</v>
      </c>
      <c r="D10" s="5">
        <v>1</v>
      </c>
      <c r="E10" s="5">
        <v>46</v>
      </c>
      <c r="F10" s="5"/>
      <c r="G10" s="5">
        <v>78</v>
      </c>
    </row>
    <row r="11" spans="1:7">
      <c r="A11" s="7" t="s">
        <v>2080</v>
      </c>
      <c r="B11" s="5">
        <v>3</v>
      </c>
      <c r="C11" s="5">
        <v>35</v>
      </c>
      <c r="D11" s="5">
        <v>2</v>
      </c>
      <c r="E11" s="5">
        <v>46</v>
      </c>
      <c r="F11" s="5"/>
      <c r="G11" s="5">
        <v>86</v>
      </c>
    </row>
    <row r="12" spans="1:7">
      <c r="A12" s="7" t="s">
        <v>2081</v>
      </c>
      <c r="B12" s="5">
        <v>3</v>
      </c>
      <c r="C12" s="5">
        <v>28</v>
      </c>
      <c r="D12" s="5">
        <v>1</v>
      </c>
      <c r="E12" s="5">
        <v>55</v>
      </c>
      <c r="F12" s="5"/>
      <c r="G12" s="5">
        <v>87</v>
      </c>
    </row>
    <row r="13" spans="1:7">
      <c r="A13" s="7" t="s">
        <v>2082</v>
      </c>
      <c r="B13" s="5">
        <v>4</v>
      </c>
      <c r="C13" s="5">
        <v>31</v>
      </c>
      <c r="D13" s="5">
        <v>1</v>
      </c>
      <c r="E13" s="5">
        <v>58</v>
      </c>
      <c r="F13" s="5"/>
      <c r="G13" s="5">
        <v>94</v>
      </c>
    </row>
    <row r="14" spans="1:7">
      <c r="A14" s="7" t="s">
        <v>2083</v>
      </c>
      <c r="B14" s="5">
        <v>8</v>
      </c>
      <c r="C14" s="5">
        <v>35</v>
      </c>
      <c r="D14" s="5">
        <v>1</v>
      </c>
      <c r="E14" s="5">
        <v>41</v>
      </c>
      <c r="F14" s="5"/>
      <c r="G14" s="5">
        <v>85</v>
      </c>
    </row>
    <row r="15" spans="1:7">
      <c r="A15" s="7" t="s">
        <v>2084</v>
      </c>
      <c r="B15" s="5">
        <v>5</v>
      </c>
      <c r="C15" s="5">
        <v>23</v>
      </c>
      <c r="D15" s="5"/>
      <c r="E15" s="5">
        <v>45</v>
      </c>
      <c r="F15" s="5"/>
      <c r="G15" s="5">
        <v>73</v>
      </c>
    </row>
    <row r="16" spans="1:7">
      <c r="A16" s="7" t="s">
        <v>2085</v>
      </c>
      <c r="B16" s="5">
        <v>6</v>
      </c>
      <c r="C16" s="5">
        <v>26</v>
      </c>
      <c r="D16" s="5">
        <v>1</v>
      </c>
      <c r="E16" s="5">
        <v>45</v>
      </c>
      <c r="F16" s="5"/>
      <c r="G16" s="5">
        <v>78</v>
      </c>
    </row>
    <row r="17" spans="1:7">
      <c r="A17" s="7" t="s">
        <v>2086</v>
      </c>
      <c r="B17" s="5">
        <v>3</v>
      </c>
      <c r="C17" s="5">
        <v>27</v>
      </c>
      <c r="D17" s="5">
        <v>3</v>
      </c>
      <c r="E17" s="5">
        <v>45</v>
      </c>
      <c r="F17" s="5"/>
      <c r="G17" s="5">
        <v>78</v>
      </c>
    </row>
    <row r="18" spans="1:7">
      <c r="A18" s="7" t="s">
        <v>2087</v>
      </c>
      <c r="B18" s="5">
        <v>7</v>
      </c>
      <c r="C18" s="5">
        <v>32</v>
      </c>
      <c r="D18" s="5">
        <v>3</v>
      </c>
      <c r="E18" s="5">
        <v>42</v>
      </c>
      <c r="F18" s="5"/>
      <c r="G18" s="5">
        <v>84</v>
      </c>
    </row>
    <row r="19" spans="1:7">
      <c r="A19" s="7" t="s">
        <v>2046</v>
      </c>
      <c r="B19" s="5">
        <v>57</v>
      </c>
      <c r="C19" s="5">
        <v>364</v>
      </c>
      <c r="D19" s="5">
        <v>14</v>
      </c>
      <c r="E19" s="5">
        <v>565</v>
      </c>
      <c r="F19" s="5"/>
      <c r="G19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AE6E-B908-2946-836D-98FC29DA8BDE}">
  <dimension ref="A1:H13"/>
  <sheetViews>
    <sheetView workbookViewId="0">
      <selection activeCell="C2" sqref="C2"/>
    </sheetView>
  </sheetViews>
  <sheetFormatPr baseColWidth="10" defaultRowHeight="16"/>
  <cols>
    <col min="1" max="8" width="10.83203125" style="11"/>
  </cols>
  <sheetData>
    <row r="1" spans="1:8">
      <c r="A1" s="12" t="s">
        <v>2089</v>
      </c>
      <c r="B1" s="12" t="s">
        <v>2090</v>
      </c>
      <c r="C1" s="12" t="s">
        <v>2091</v>
      </c>
      <c r="D1" s="12" t="s">
        <v>2092</v>
      </c>
      <c r="E1" s="12" t="s">
        <v>2093</v>
      </c>
      <c r="F1" s="12" t="s">
        <v>2094</v>
      </c>
      <c r="G1" s="12" t="s">
        <v>2095</v>
      </c>
      <c r="H1" s="12" t="s">
        <v>2096</v>
      </c>
    </row>
    <row r="2" spans="1:8">
      <c r="A2" s="11" t="s">
        <v>2097</v>
      </c>
      <c r="B2" s="11">
        <f>COUNTIFS(Crowdfunding!G:G,"successful",Crowdfunding!D:D,"&lt;1000")</f>
        <v>30</v>
      </c>
      <c r="C2" s="11">
        <f>COUNTIFS(Crowdfunding!G:G,"failed",Crowdfunding!D:D,"&lt;1000")</f>
        <v>20</v>
      </c>
      <c r="D2" s="11">
        <f>COUNTIFS(Crowdfunding!G:G,"canceled",Crowdfunding!D:D,"&lt;1000")</f>
        <v>1</v>
      </c>
      <c r="E2" s="11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>
      <c r="A3" s="11" t="s">
        <v>2098</v>
      </c>
      <c r="B3" s="11">
        <f>COUNTIFS(Crowdfunding!G:G,"successful",Crowdfunding!D:D,"&gt;=1000",Crowdfunding!D:D,"&lt;5000")</f>
        <v>191</v>
      </c>
      <c r="C3" s="11">
        <f>COUNTIFS(Crowdfunding!G:G,"failed",Crowdfunding!D:D,"&gt;=1000",Crowdfunding!D:D,"&lt;5000")</f>
        <v>38</v>
      </c>
      <c r="D3" s="11">
        <f>COUNTIFS(Crowdfunding!G:G,"canceled",Crowdfunding!D:D,"&gt;=1000",Crowdfunding!D:D,"&lt;5000")</f>
        <v>2</v>
      </c>
      <c r="E3" s="11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>
      <c r="A4" s="11" t="s">
        <v>2099</v>
      </c>
      <c r="B4" s="11">
        <f>COUNTIFS(Crowdfunding!G:G,"successful",Crowdfunding!D:D,"&gt;=5000",Crowdfunding!D:D,"&lt;10000")</f>
        <v>164</v>
      </c>
      <c r="C4" s="11">
        <f>COUNTIFS(Crowdfunding!G:G,"failed",Crowdfunding!D:D,"&gt;=5000",Crowdfunding!D:D,"&lt;10000")</f>
        <v>126</v>
      </c>
      <c r="D4" s="11">
        <f>COUNTIFS(Crowdfunding!G:G,"canceled",Crowdfunding!D:D,"&gt;=5000",Crowdfunding!D:D,"&lt;10000")</f>
        <v>25</v>
      </c>
      <c r="E4" s="11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>
      <c r="A5" s="11" t="s">
        <v>2100</v>
      </c>
      <c r="B5" s="11">
        <f>COUNTIFS(Crowdfunding!G:G,"successful",Crowdfunding!D:D,"&gt;=10000",Crowdfunding!D:D,"&lt;15000")</f>
        <v>4</v>
      </c>
      <c r="C5" s="11">
        <f>COUNTIFS(Crowdfunding!G:G,"failed",Crowdfunding!D:D,"&gt;=10000",Crowdfunding!D:D,"&lt;15000")</f>
        <v>5</v>
      </c>
      <c r="D5" s="11">
        <f>COUNTIFS(Crowdfunding!G:G,"canceled",Crowdfunding!D:D,"&gt;=10000",Crowdfunding!D:D,"&lt;15000")</f>
        <v>0</v>
      </c>
      <c r="E5" s="11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>
      <c r="A6" s="11" t="s">
        <v>2101</v>
      </c>
      <c r="B6" s="11">
        <f>COUNTIFS(Crowdfunding!G:G,"successful",Crowdfunding!D:D,"&gt;=15000",Crowdfunding!D:D,"&lt;20000")</f>
        <v>10</v>
      </c>
      <c r="C6" s="11">
        <f>COUNTIFS(Crowdfunding!G:G,"failed",Crowdfunding!D:D,"&gt;=15000",Crowdfunding!D:D,"&lt;20000")</f>
        <v>0</v>
      </c>
      <c r="D6" s="11">
        <f>COUNTIFS(Crowdfunding!G:G,"canceled",Crowdfunding!D:D,"&gt;=15000",Crowdfunding!D:D,"&lt;20000")</f>
        <v>0</v>
      </c>
      <c r="E6" s="11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>
      <c r="A7" s="11" t="s">
        <v>2102</v>
      </c>
      <c r="B7" s="11">
        <f>COUNTIFS(Crowdfunding!G:G,"successful",Crowdfunding!D:D,"&gt;=20000",Crowdfunding!D:D,"&lt;25000")</f>
        <v>7</v>
      </c>
      <c r="C7" s="11">
        <f>COUNTIFS(Crowdfunding!G:G,"failed",Crowdfunding!D:D,"&gt;=20000",Crowdfunding!D:D,"&lt;25000")</f>
        <v>0</v>
      </c>
      <c r="D7" s="11">
        <f>COUNTIFS(Crowdfunding!G:G,"canceled",Crowdfunding!D:D,"&gt;=20000",Crowdfunding!D:D,"&lt;25000")</f>
        <v>0</v>
      </c>
      <c r="E7" s="11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>
      <c r="A8" s="11" t="s">
        <v>2103</v>
      </c>
      <c r="B8" s="11">
        <f>COUNTIFS(Crowdfunding!G:G,"successful",Crowdfunding!D:D,"&gt;=25000",Crowdfunding!D:D,"&lt;30000")</f>
        <v>11</v>
      </c>
      <c r="C8" s="11">
        <f>COUNTIFS(Crowdfunding!G:G,"failed",Crowdfunding!D:D,"&gt;=25000",Crowdfunding!D:D,"&lt;30000")</f>
        <v>3</v>
      </c>
      <c r="D8" s="11">
        <f>COUNTIFS(Crowdfunding!G:G,"canceled",Crowdfunding!D:D,"&gt;=25000",Crowdfunding!D:D,"&lt;30000")</f>
        <v>0</v>
      </c>
      <c r="E8" s="11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>
      <c r="A9" s="11" t="s">
        <v>2104</v>
      </c>
      <c r="B9" s="11">
        <f>COUNTIFS(Crowdfunding!G:G,"successful",Crowdfunding!D:D,"&gt;=30000",Crowdfunding!D:D,"&lt;35000")</f>
        <v>7</v>
      </c>
      <c r="C9" s="11">
        <f>COUNTIFS(Crowdfunding!G:G,"failed",Crowdfunding!D:D,"&gt;=30000",Crowdfunding!D:D,"&lt;35000")</f>
        <v>0</v>
      </c>
      <c r="D9" s="11">
        <f>COUNTIFS(Crowdfunding!G:G,"canceled",Crowdfunding!D:D,"&gt;=30000",Crowdfunding!D:D,"&lt;35000")</f>
        <v>0</v>
      </c>
      <c r="E9" s="11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>
      <c r="A10" s="11" t="s">
        <v>2105</v>
      </c>
      <c r="B10" s="11">
        <f>COUNTIFS(Crowdfunding!G:G,"successful",Crowdfunding!D:D,"&gt;=35000",Crowdfunding!D:D,"&lt;40000")</f>
        <v>8</v>
      </c>
      <c r="C10" s="11">
        <f>COUNTIFS(Crowdfunding!G:G,"failed",Crowdfunding!D:D,"&gt;=35000",Crowdfunding!D:D,"&lt;40000")</f>
        <v>3</v>
      </c>
      <c r="D10" s="11">
        <f>COUNTIFS(Crowdfunding!G:G,"canceled",Crowdfunding!D:D,"&gt;=35000",Crowdfunding!D:D,"&lt;40000")</f>
        <v>1</v>
      </c>
      <c r="E10" s="11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>
      <c r="A11" s="11" t="s">
        <v>2107</v>
      </c>
      <c r="B11" s="11">
        <f>COUNTIFS(Crowdfunding!G:G,"successful",Crowdfunding!D:D,"&gt;=40000",Crowdfunding!D:D,"&lt;45000")</f>
        <v>11</v>
      </c>
      <c r="C11" s="11">
        <f>COUNTIFS(Crowdfunding!G:G,"failed",Crowdfunding!D:D,"&gt;=40000",Crowdfunding!D:D,"&lt;45000")</f>
        <v>3</v>
      </c>
      <c r="D11" s="11">
        <f>COUNTIFS(Crowdfunding!G:G,"canceled",Crowdfunding!D:D,"&gt;=40000",Crowdfunding!D:D,"&lt;45000")</f>
        <v>0</v>
      </c>
      <c r="E11" s="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>
      <c r="A12" s="11" t="s">
        <v>2108</v>
      </c>
      <c r="B12" s="11">
        <f>COUNTIFS(Crowdfunding!G:G,"successful",Crowdfunding!D:D,"&gt;=45000",Crowdfunding!D:D,"&lt;50000")</f>
        <v>8</v>
      </c>
      <c r="C12" s="11">
        <f>COUNTIFS(Crowdfunding!G:G,"failed",Crowdfunding!D:D,"&gt;=45000",Crowdfunding!D:D,"&lt;50000")</f>
        <v>3</v>
      </c>
      <c r="D12" s="11">
        <f>COUNTIFS(Crowdfunding!G:G,"canceled",Crowdfunding!D:D,"&gt;=45000",Crowdfunding!D:D,"&lt;50000")</f>
        <v>0</v>
      </c>
      <c r="E12" s="11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>
      <c r="A13" s="11" t="s">
        <v>2106</v>
      </c>
      <c r="B13" s="11">
        <f>COUNTIFS(Crowdfunding!G:G,"successful",Crowdfunding!D:D,"&gt;=50000")</f>
        <v>114</v>
      </c>
      <c r="C13" s="11">
        <f>COUNTIFS(Crowdfunding!G:G,"failed",Crowdfunding!D:D,"&gt;=50000")</f>
        <v>163</v>
      </c>
      <c r="D13" s="11">
        <f>COUNTIFS(Crowdfunding!G:G,"canceled",Crowdfunding!D:D,"&gt;=50000")</f>
        <v>28</v>
      </c>
      <c r="E13" s="11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74CB-E570-2A4F-BE7A-C032DF829C3A}">
  <dimension ref="A1:P566"/>
  <sheetViews>
    <sheetView tabSelected="1" zoomScaleNormal="100" workbookViewId="0">
      <selection activeCell="P2" sqref="P2"/>
    </sheetView>
  </sheetViews>
  <sheetFormatPr baseColWidth="10" defaultRowHeight="16"/>
  <cols>
    <col min="2" max="2" width="13" bestFit="1" customWidth="1"/>
    <col min="4" max="4" width="13" bestFit="1" customWidth="1"/>
  </cols>
  <sheetData>
    <row r="1" spans="1:16">
      <c r="A1" s="1" t="s">
        <v>4</v>
      </c>
      <c r="B1" s="1" t="s">
        <v>5</v>
      </c>
      <c r="C1" s="1" t="s">
        <v>4</v>
      </c>
      <c r="D1" s="1" t="s">
        <v>5</v>
      </c>
      <c r="E1" s="15" t="s">
        <v>2110</v>
      </c>
      <c r="F1" s="15" t="s">
        <v>2112</v>
      </c>
      <c r="G1" s="15" t="s">
        <v>2113</v>
      </c>
      <c r="H1" s="15" t="s">
        <v>2114</v>
      </c>
      <c r="I1" s="15" t="s">
        <v>2115</v>
      </c>
      <c r="J1" s="16" t="s">
        <v>2116</v>
      </c>
      <c r="K1" s="17" t="s">
        <v>2111</v>
      </c>
      <c r="L1" s="17" t="s">
        <v>2117</v>
      </c>
      <c r="M1" s="17" t="s">
        <v>2118</v>
      </c>
      <c r="N1" s="17" t="s">
        <v>2119</v>
      </c>
      <c r="O1" s="17" t="s">
        <v>2120</v>
      </c>
      <c r="P1" s="17" t="s">
        <v>2121</v>
      </c>
    </row>
    <row r="2" spans="1:16">
      <c r="A2" t="s">
        <v>20</v>
      </c>
      <c r="B2">
        <v>158</v>
      </c>
      <c r="C2" t="s">
        <v>14</v>
      </c>
      <c r="D2">
        <v>0</v>
      </c>
      <c r="E2" s="14">
        <f>AVERAGE(B2:B566)</f>
        <v>851.14690265486729</v>
      </c>
      <c r="F2">
        <f>MEDIAN(B2:B566)</f>
        <v>201</v>
      </c>
      <c r="G2">
        <f>MIN(B2:B566)</f>
        <v>16</v>
      </c>
      <c r="H2">
        <f>MAX(B2:B566)</f>
        <v>7295</v>
      </c>
      <c r="I2">
        <f>_xlfn.VAR.S(B2:B566)</f>
        <v>1606216.5936295739</v>
      </c>
      <c r="J2">
        <f>_xlfn.STDEV.S(B2:B566)</f>
        <v>1267.366006183523</v>
      </c>
      <c r="K2" s="14">
        <f>AVERAGE(D2:D566)</f>
        <v>585.61538461538464</v>
      </c>
      <c r="L2" s="14">
        <f>MEDIAN(D2:D566)</f>
        <v>114.5</v>
      </c>
      <c r="M2">
        <f>MIN(D2:D566)</f>
        <v>0</v>
      </c>
      <c r="N2">
        <f>MAX(D2:D566)</f>
        <v>6080</v>
      </c>
      <c r="O2">
        <f>_xlfn.VAR.S(D2:D566)</f>
        <v>924113.45496927318</v>
      </c>
      <c r="P2">
        <f>_xlfn.STDEV.S(D2:D566)</f>
        <v>961.30819978260524</v>
      </c>
    </row>
    <row r="3" spans="1:16">
      <c r="A3" t="s">
        <v>20</v>
      </c>
      <c r="B3">
        <v>1425</v>
      </c>
      <c r="C3" t="s">
        <v>14</v>
      </c>
      <c r="D3">
        <v>24</v>
      </c>
    </row>
    <row r="4" spans="1:16">
      <c r="A4" t="s">
        <v>20</v>
      </c>
      <c r="B4">
        <v>174</v>
      </c>
      <c r="C4" t="s">
        <v>14</v>
      </c>
      <c r="D4">
        <v>53</v>
      </c>
    </row>
    <row r="5" spans="1:16">
      <c r="A5" t="s">
        <v>20</v>
      </c>
      <c r="B5">
        <v>227</v>
      </c>
      <c r="C5" t="s">
        <v>14</v>
      </c>
      <c r="D5">
        <v>18</v>
      </c>
    </row>
    <row r="6" spans="1:16">
      <c r="A6" t="s">
        <v>20</v>
      </c>
      <c r="B6">
        <v>220</v>
      </c>
      <c r="C6" t="s">
        <v>14</v>
      </c>
      <c r="D6">
        <v>44</v>
      </c>
    </row>
    <row r="7" spans="1:16">
      <c r="A7" t="s">
        <v>20</v>
      </c>
      <c r="B7">
        <v>98</v>
      </c>
      <c r="C7" t="s">
        <v>14</v>
      </c>
      <c r="D7">
        <v>27</v>
      </c>
    </row>
    <row r="8" spans="1:16">
      <c r="A8" t="s">
        <v>20</v>
      </c>
      <c r="B8">
        <v>100</v>
      </c>
      <c r="C8" t="s">
        <v>14</v>
      </c>
      <c r="D8">
        <v>55</v>
      </c>
    </row>
    <row r="9" spans="1:16">
      <c r="A9" t="s">
        <v>20</v>
      </c>
      <c r="B9">
        <v>1249</v>
      </c>
      <c r="C9" t="s">
        <v>14</v>
      </c>
      <c r="D9">
        <v>200</v>
      </c>
    </row>
    <row r="10" spans="1:16">
      <c r="A10" t="s">
        <v>20</v>
      </c>
      <c r="B10">
        <v>1396</v>
      </c>
      <c r="C10" t="s">
        <v>14</v>
      </c>
      <c r="D10">
        <v>452</v>
      </c>
    </row>
    <row r="11" spans="1:16">
      <c r="A11" t="s">
        <v>20</v>
      </c>
      <c r="B11">
        <v>890</v>
      </c>
      <c r="C11" t="s">
        <v>14</v>
      </c>
      <c r="D11">
        <v>674</v>
      </c>
    </row>
    <row r="12" spans="1:16">
      <c r="A12" t="s">
        <v>20</v>
      </c>
      <c r="B12">
        <v>142</v>
      </c>
      <c r="C12" t="s">
        <v>14</v>
      </c>
      <c r="D12">
        <v>558</v>
      </c>
    </row>
    <row r="13" spans="1:16">
      <c r="A13" t="s">
        <v>20</v>
      </c>
      <c r="B13">
        <v>2673</v>
      </c>
      <c r="C13" t="s">
        <v>14</v>
      </c>
      <c r="D13">
        <v>15</v>
      </c>
    </row>
    <row r="14" spans="1:16">
      <c r="A14" t="s">
        <v>20</v>
      </c>
      <c r="B14">
        <v>163</v>
      </c>
      <c r="C14" t="s">
        <v>14</v>
      </c>
      <c r="D14">
        <v>2307</v>
      </c>
    </row>
    <row r="15" spans="1:16">
      <c r="A15" t="s">
        <v>20</v>
      </c>
      <c r="B15">
        <v>2220</v>
      </c>
      <c r="C15" t="s">
        <v>14</v>
      </c>
      <c r="D15">
        <v>88</v>
      </c>
    </row>
    <row r="16" spans="1:16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sortState xmlns:xlrd2="http://schemas.microsoft.com/office/spreadsheetml/2017/richdata2" ref="A2:B1003">
    <sortCondition descending="1" ref="A1:A1003"/>
  </sortState>
  <conditionalFormatting sqref="A1:A1048576">
    <cfRule type="cellIs" dxfId="7" priority="6" operator="equal">
      <formula>"canceled"</formula>
    </cfRule>
    <cfRule type="cellIs" dxfId="6" priority="7" operator="equal">
      <formula>"successful"</formula>
    </cfRule>
    <cfRule type="cellIs" dxfId="5" priority="8" operator="equal">
      <formula>"live"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C1048576 C1:C365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ontainsText" dxfId="0" priority="4" operator="containsText" text="failed">
      <formula>NOT(ISERROR(SEARCH("failed",C1)))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and country</vt:lpstr>
      <vt:lpstr>Sub, category, and country</vt:lpstr>
      <vt:lpstr>Converted by month</vt:lpstr>
      <vt:lpstr>Goals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Stuart Brown</cp:lastModifiedBy>
  <dcterms:created xsi:type="dcterms:W3CDTF">2021-09-29T18:52:28Z</dcterms:created>
  <dcterms:modified xsi:type="dcterms:W3CDTF">2023-09-03T16:52:41Z</dcterms:modified>
</cp:coreProperties>
</file>